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44b8fb21a7ebbb/Desktop/Bootcamp Classwork/Crowdfunding analysis/"/>
    </mc:Choice>
  </mc:AlternateContent>
  <xr:revisionPtr revIDLastSave="998" documentId="8_{30FF15FB-A7D2-48AD-B77E-578E1B1B1309}" xr6:coauthVersionLast="47" xr6:coauthVersionMax="47" xr10:uidLastSave="{4E878846-8B2A-47E9-A7C7-17E9B76BF1B5}"/>
  <bookViews>
    <workbookView xWindow="-108" yWindow="-108" windowWidth="23256" windowHeight="12456" firstSheet="2" activeTab="3" xr2:uid="{00000000-000D-0000-FFFF-FFFF00000000}"/>
  </bookViews>
  <sheets>
    <sheet name="Crowdfunding Work Copy" sheetId="2" r:id="rId1"/>
    <sheet name="Category Pivot Table" sheetId="4" r:id="rId2"/>
    <sheet name="Sub-Category Pivot Table" sheetId="5" r:id="rId3"/>
    <sheet name="Pivot Tables &amp; Line Graphs" sheetId="7" r:id="rId4"/>
    <sheet name="Backers Data" sheetId="12" r:id="rId5"/>
    <sheet name="Goal Vs % Success Line Graph" sheetId="11" r:id="rId6"/>
    <sheet name="Crowdfunding (Original Copy)" sheetId="1" r:id="rId7"/>
  </sheets>
  <definedNames>
    <definedName name="_xlchart.v1.0" hidden="1">'Backers Data'!$H$2:$H$365</definedName>
    <definedName name="_xlchart.v1.1" hidden="1">'Backers Data'!$E$2:$E$566</definedName>
    <definedName name="_xlcn.WorksheetConnection_CrowdfundingCopyA1T10011" hidden="1">'Crowdfunding Work Copy'!$A$1:$T$1001</definedName>
  </definedNames>
  <calcPr calcId="191029"/>
  <pivotCaches>
    <pivotCache cacheId="0" r:id="rId8"/>
    <pivotCache cacheId="25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 Copy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  <x16:modelTimeGrouping tableName="Range" columnName="Date Ended Conversion" columnId="Date Ended Conversion">
                <x16:calculatedTimeColumn columnName="Date Ended Conversion (Year)" columnId="Date Ended Conversion (Year)" contentType="years" isSelected="1"/>
                <x16:calculatedTimeColumn columnName="Date Ended Conversion (Quarter)" columnId="Date Ended Conversion (Quarter)" contentType="quarters" isSelected="1"/>
                <x16:calculatedTimeColumn columnName="Date Ended Conversion (Month Index)" columnId="Date Ended Conversion (Month Index)" contentType="monthsindex" isSelected="1"/>
                <x16:calculatedTimeColumn columnName="Date Ended Conversion (Month)" columnId="Date End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2" l="1"/>
  <c r="O3" i="12"/>
  <c r="P2" i="12"/>
  <c r="O2" i="12"/>
  <c r="N3" i="12"/>
  <c r="N2" i="12"/>
  <c r="M3" i="12"/>
  <c r="M2" i="12"/>
  <c r="L3" i="12"/>
  <c r="L2" i="12"/>
  <c r="K3" i="12"/>
  <c r="K2" i="12"/>
  <c r="H3" i="11"/>
  <c r="H4" i="11"/>
  <c r="H5" i="11"/>
  <c r="H6" i="11"/>
  <c r="H7" i="11"/>
  <c r="H8" i="11"/>
  <c r="H9" i="11"/>
  <c r="H10" i="11"/>
  <c r="H11" i="11"/>
  <c r="H12" i="11"/>
  <c r="H13" i="11"/>
  <c r="H2" i="11"/>
  <c r="G3" i="11"/>
  <c r="G4" i="11"/>
  <c r="G5" i="11"/>
  <c r="G6" i="11"/>
  <c r="G7" i="11"/>
  <c r="G8" i="11"/>
  <c r="G9" i="11"/>
  <c r="G10" i="11"/>
  <c r="G11" i="11"/>
  <c r="G12" i="11"/>
  <c r="G13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E3" i="11"/>
  <c r="E4" i="11"/>
  <c r="E5" i="11"/>
  <c r="E6" i="11"/>
  <c r="E7" i="11"/>
  <c r="E8" i="11"/>
  <c r="E9" i="11"/>
  <c r="E10" i="11"/>
  <c r="E11" i="11"/>
  <c r="E12" i="11"/>
  <c r="E13" i="11"/>
  <c r="E2" i="11"/>
  <c r="D13" i="11"/>
  <c r="D12" i="11"/>
  <c r="D11" i="11"/>
  <c r="D10" i="11"/>
  <c r="D9" i="11"/>
  <c r="D8" i="11"/>
  <c r="D7" i="11"/>
  <c r="D6" i="11"/>
  <c r="D5" i="11"/>
  <c r="D4" i="11"/>
  <c r="D3" i="11"/>
  <c r="D2" i="11"/>
  <c r="C13" i="11"/>
  <c r="C12" i="11"/>
  <c r="C11" i="11"/>
  <c r="C10" i="11"/>
  <c r="C9" i="11"/>
  <c r="C8" i="11"/>
  <c r="C7" i="11"/>
  <c r="C6" i="11"/>
  <c r="C5" i="11"/>
  <c r="C4" i="11"/>
  <c r="C3" i="11"/>
  <c r="C2" i="11"/>
  <c r="B13" i="11"/>
  <c r="B12" i="11"/>
  <c r="B11" i="11"/>
  <c r="B10" i="11"/>
  <c r="B9" i="11"/>
  <c r="B8" i="11"/>
  <c r="B7" i="11"/>
  <c r="B6" i="11"/>
  <c r="B5" i="11"/>
  <c r="B4" i="11"/>
  <c r="B3" i="11"/>
  <c r="B2" i="11"/>
  <c r="E53" i="5"/>
  <c r="F53" i="5"/>
  <c r="E33" i="5"/>
  <c r="F33" i="5"/>
  <c r="E39" i="5"/>
  <c r="F39" i="5"/>
  <c r="E44" i="5"/>
  <c r="F44" i="5"/>
  <c r="E47" i="5"/>
  <c r="F47" i="5"/>
  <c r="E35" i="5"/>
  <c r="F35" i="5"/>
  <c r="E37" i="5"/>
  <c r="F37" i="5"/>
  <c r="E46" i="5"/>
  <c r="F46" i="5"/>
  <c r="E52" i="5"/>
  <c r="F52" i="5"/>
  <c r="E50" i="5"/>
  <c r="F50" i="5"/>
  <c r="E43" i="5"/>
  <c r="F43" i="5"/>
  <c r="E38" i="5"/>
  <c r="F38" i="5"/>
  <c r="E31" i="5"/>
  <c r="F31" i="5"/>
  <c r="E51" i="5"/>
  <c r="F51" i="5"/>
  <c r="E32" i="5"/>
  <c r="F32" i="5"/>
  <c r="E49" i="5"/>
  <c r="F49" i="5"/>
  <c r="E48" i="5"/>
  <c r="F48" i="5"/>
  <c r="E45" i="5"/>
  <c r="F45" i="5"/>
  <c r="E42" i="5"/>
  <c r="F42" i="5"/>
  <c r="E40" i="5"/>
  <c r="F40" i="5"/>
  <c r="E36" i="5"/>
  <c r="F36" i="5"/>
  <c r="E34" i="5"/>
  <c r="F34" i="5"/>
  <c r="E54" i="5"/>
  <c r="F54" i="5"/>
  <c r="F41" i="5"/>
  <c r="E41" i="5"/>
  <c r="D24" i="4"/>
  <c r="D25" i="4"/>
  <c r="D17" i="4"/>
  <c r="D22" i="4"/>
  <c r="D19" i="4"/>
  <c r="D20" i="4"/>
  <c r="D18" i="4"/>
  <c r="D23" i="4"/>
  <c r="D21" i="4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2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3" i="2"/>
  <c r="M4" i="2"/>
  <c r="M5" i="2"/>
  <c r="M6" i="2"/>
  <c r="M7" i="2"/>
  <c r="M2" i="2"/>
  <c r="T189" i="2"/>
  <c r="T405" i="2"/>
  <c r="T615" i="2"/>
  <c r="T875" i="2"/>
  <c r="T939" i="2"/>
  <c r="T4" i="2"/>
  <c r="S19" i="2"/>
  <c r="T19" i="2" s="1"/>
  <c r="S20" i="2"/>
  <c r="T20" i="2" s="1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 s="1"/>
  <c r="S33" i="2"/>
  <c r="T33" i="2" s="1"/>
  <c r="S34" i="2"/>
  <c r="T34" i="2" s="1"/>
  <c r="S35" i="2"/>
  <c r="T35" i="2" s="1"/>
  <c r="S36" i="2"/>
  <c r="T36" i="2" s="1"/>
  <c r="S37" i="2"/>
  <c r="T37" i="2" s="1"/>
  <c r="S38" i="2"/>
  <c r="T38" i="2" s="1"/>
  <c r="S39" i="2"/>
  <c r="T39" i="2" s="1"/>
  <c r="S40" i="2"/>
  <c r="T40" i="2" s="1"/>
  <c r="S41" i="2"/>
  <c r="T41" i="2" s="1"/>
  <c r="S42" i="2"/>
  <c r="T42" i="2" s="1"/>
  <c r="S43" i="2"/>
  <c r="T43" i="2" s="1"/>
  <c r="S44" i="2"/>
  <c r="T44" i="2" s="1"/>
  <c r="S45" i="2"/>
  <c r="T45" i="2" s="1"/>
  <c r="S46" i="2"/>
  <c r="T46" i="2" s="1"/>
  <c r="S47" i="2"/>
  <c r="T47" i="2" s="1"/>
  <c r="S48" i="2"/>
  <c r="T48" i="2" s="1"/>
  <c r="S49" i="2"/>
  <c r="T49" i="2" s="1"/>
  <c r="S50" i="2"/>
  <c r="T50" i="2" s="1"/>
  <c r="S51" i="2"/>
  <c r="T51" i="2" s="1"/>
  <c r="S52" i="2"/>
  <c r="T52" i="2" s="1"/>
  <c r="S53" i="2"/>
  <c r="T53" i="2" s="1"/>
  <c r="S54" i="2"/>
  <c r="T54" i="2" s="1"/>
  <c r="S55" i="2"/>
  <c r="T55" i="2" s="1"/>
  <c r="S56" i="2"/>
  <c r="T56" i="2" s="1"/>
  <c r="S57" i="2"/>
  <c r="T57" i="2" s="1"/>
  <c r="S58" i="2"/>
  <c r="T58" i="2" s="1"/>
  <c r="S59" i="2"/>
  <c r="T59" i="2" s="1"/>
  <c r="S60" i="2"/>
  <c r="T60" i="2" s="1"/>
  <c r="S61" i="2"/>
  <c r="T61" i="2" s="1"/>
  <c r="S62" i="2"/>
  <c r="T62" i="2" s="1"/>
  <c r="S63" i="2"/>
  <c r="T63" i="2" s="1"/>
  <c r="S64" i="2"/>
  <c r="T64" i="2" s="1"/>
  <c r="S65" i="2"/>
  <c r="T65" i="2" s="1"/>
  <c r="S66" i="2"/>
  <c r="T66" i="2" s="1"/>
  <c r="S67" i="2"/>
  <c r="T67" i="2" s="1"/>
  <c r="S68" i="2"/>
  <c r="T68" i="2" s="1"/>
  <c r="S69" i="2"/>
  <c r="T69" i="2" s="1"/>
  <c r="S70" i="2"/>
  <c r="T70" i="2" s="1"/>
  <c r="S71" i="2"/>
  <c r="T71" i="2" s="1"/>
  <c r="S72" i="2"/>
  <c r="T72" i="2" s="1"/>
  <c r="S73" i="2"/>
  <c r="T73" i="2" s="1"/>
  <c r="S74" i="2"/>
  <c r="T74" i="2" s="1"/>
  <c r="S75" i="2"/>
  <c r="T75" i="2" s="1"/>
  <c r="S76" i="2"/>
  <c r="T76" i="2" s="1"/>
  <c r="S77" i="2"/>
  <c r="T77" i="2" s="1"/>
  <c r="S78" i="2"/>
  <c r="T78" i="2" s="1"/>
  <c r="S79" i="2"/>
  <c r="T79" i="2" s="1"/>
  <c r="S80" i="2"/>
  <c r="T80" i="2" s="1"/>
  <c r="S81" i="2"/>
  <c r="T81" i="2" s="1"/>
  <c r="S82" i="2"/>
  <c r="T82" i="2" s="1"/>
  <c r="S83" i="2"/>
  <c r="T83" i="2" s="1"/>
  <c r="S84" i="2"/>
  <c r="T84" i="2" s="1"/>
  <c r="S85" i="2"/>
  <c r="T85" i="2" s="1"/>
  <c r="S86" i="2"/>
  <c r="T86" i="2" s="1"/>
  <c r="S87" i="2"/>
  <c r="T87" i="2" s="1"/>
  <c r="S88" i="2"/>
  <c r="T88" i="2" s="1"/>
  <c r="S89" i="2"/>
  <c r="T89" i="2" s="1"/>
  <c r="S90" i="2"/>
  <c r="T90" i="2" s="1"/>
  <c r="S91" i="2"/>
  <c r="T91" i="2" s="1"/>
  <c r="S92" i="2"/>
  <c r="T92" i="2" s="1"/>
  <c r="S93" i="2"/>
  <c r="T93" i="2" s="1"/>
  <c r="S94" i="2"/>
  <c r="T94" i="2" s="1"/>
  <c r="S95" i="2"/>
  <c r="T95" i="2" s="1"/>
  <c r="S96" i="2"/>
  <c r="T96" i="2" s="1"/>
  <c r="S97" i="2"/>
  <c r="T97" i="2" s="1"/>
  <c r="S98" i="2"/>
  <c r="T98" i="2" s="1"/>
  <c r="S99" i="2"/>
  <c r="T99" i="2" s="1"/>
  <c r="S100" i="2"/>
  <c r="T100" i="2" s="1"/>
  <c r="S101" i="2"/>
  <c r="T101" i="2" s="1"/>
  <c r="S102" i="2"/>
  <c r="T102" i="2" s="1"/>
  <c r="S103" i="2"/>
  <c r="T103" i="2" s="1"/>
  <c r="S104" i="2"/>
  <c r="T104" i="2" s="1"/>
  <c r="S105" i="2"/>
  <c r="T105" i="2" s="1"/>
  <c r="S106" i="2"/>
  <c r="T106" i="2" s="1"/>
  <c r="S107" i="2"/>
  <c r="T107" i="2" s="1"/>
  <c r="S108" i="2"/>
  <c r="T108" i="2" s="1"/>
  <c r="S109" i="2"/>
  <c r="T109" i="2" s="1"/>
  <c r="S110" i="2"/>
  <c r="T110" i="2" s="1"/>
  <c r="S111" i="2"/>
  <c r="T111" i="2" s="1"/>
  <c r="S112" i="2"/>
  <c r="T112" i="2" s="1"/>
  <c r="S113" i="2"/>
  <c r="T113" i="2" s="1"/>
  <c r="S114" i="2"/>
  <c r="T114" i="2" s="1"/>
  <c r="S115" i="2"/>
  <c r="T115" i="2" s="1"/>
  <c r="S116" i="2"/>
  <c r="T116" i="2" s="1"/>
  <c r="S117" i="2"/>
  <c r="T117" i="2" s="1"/>
  <c r="S118" i="2"/>
  <c r="T118" i="2" s="1"/>
  <c r="S119" i="2"/>
  <c r="T119" i="2" s="1"/>
  <c r="S120" i="2"/>
  <c r="T120" i="2" s="1"/>
  <c r="S121" i="2"/>
  <c r="T121" i="2" s="1"/>
  <c r="S122" i="2"/>
  <c r="T122" i="2" s="1"/>
  <c r="S123" i="2"/>
  <c r="T123" i="2" s="1"/>
  <c r="S124" i="2"/>
  <c r="T124" i="2" s="1"/>
  <c r="S125" i="2"/>
  <c r="T125" i="2" s="1"/>
  <c r="S126" i="2"/>
  <c r="T126" i="2" s="1"/>
  <c r="S127" i="2"/>
  <c r="T127" i="2" s="1"/>
  <c r="S128" i="2"/>
  <c r="T128" i="2" s="1"/>
  <c r="S129" i="2"/>
  <c r="T129" i="2" s="1"/>
  <c r="S130" i="2"/>
  <c r="T130" i="2" s="1"/>
  <c r="S131" i="2"/>
  <c r="T131" i="2" s="1"/>
  <c r="S132" i="2"/>
  <c r="T132" i="2" s="1"/>
  <c r="S133" i="2"/>
  <c r="T133" i="2" s="1"/>
  <c r="S134" i="2"/>
  <c r="T134" i="2" s="1"/>
  <c r="S135" i="2"/>
  <c r="T135" i="2" s="1"/>
  <c r="S136" i="2"/>
  <c r="T136" i="2" s="1"/>
  <c r="S137" i="2"/>
  <c r="T137" i="2" s="1"/>
  <c r="S138" i="2"/>
  <c r="T138" i="2" s="1"/>
  <c r="S139" i="2"/>
  <c r="T139" i="2" s="1"/>
  <c r="S140" i="2"/>
  <c r="T140" i="2" s="1"/>
  <c r="S141" i="2"/>
  <c r="T141" i="2" s="1"/>
  <c r="S142" i="2"/>
  <c r="T142" i="2" s="1"/>
  <c r="S143" i="2"/>
  <c r="T143" i="2" s="1"/>
  <c r="S144" i="2"/>
  <c r="T144" i="2" s="1"/>
  <c r="S145" i="2"/>
  <c r="T145" i="2" s="1"/>
  <c r="S146" i="2"/>
  <c r="T146" i="2" s="1"/>
  <c r="S147" i="2"/>
  <c r="T147" i="2" s="1"/>
  <c r="S148" i="2"/>
  <c r="T148" i="2" s="1"/>
  <c r="S149" i="2"/>
  <c r="T149" i="2" s="1"/>
  <c r="S150" i="2"/>
  <c r="T150" i="2" s="1"/>
  <c r="S151" i="2"/>
  <c r="T151" i="2" s="1"/>
  <c r="S152" i="2"/>
  <c r="T152" i="2" s="1"/>
  <c r="S153" i="2"/>
  <c r="T153" i="2" s="1"/>
  <c r="S154" i="2"/>
  <c r="T154" i="2" s="1"/>
  <c r="S155" i="2"/>
  <c r="T155" i="2" s="1"/>
  <c r="S156" i="2"/>
  <c r="T156" i="2" s="1"/>
  <c r="S157" i="2"/>
  <c r="T157" i="2" s="1"/>
  <c r="S158" i="2"/>
  <c r="T158" i="2" s="1"/>
  <c r="S159" i="2"/>
  <c r="T159" i="2" s="1"/>
  <c r="S160" i="2"/>
  <c r="T160" i="2" s="1"/>
  <c r="S161" i="2"/>
  <c r="T161" i="2" s="1"/>
  <c r="S162" i="2"/>
  <c r="T162" i="2" s="1"/>
  <c r="S163" i="2"/>
  <c r="T163" i="2" s="1"/>
  <c r="S164" i="2"/>
  <c r="T164" i="2" s="1"/>
  <c r="S165" i="2"/>
  <c r="T165" i="2" s="1"/>
  <c r="S166" i="2"/>
  <c r="T166" i="2" s="1"/>
  <c r="S167" i="2"/>
  <c r="T167" i="2" s="1"/>
  <c r="S168" i="2"/>
  <c r="T168" i="2" s="1"/>
  <c r="S169" i="2"/>
  <c r="T169" i="2" s="1"/>
  <c r="S170" i="2"/>
  <c r="T170" i="2" s="1"/>
  <c r="S171" i="2"/>
  <c r="T171" i="2" s="1"/>
  <c r="S172" i="2"/>
  <c r="T172" i="2" s="1"/>
  <c r="S173" i="2"/>
  <c r="T173" i="2" s="1"/>
  <c r="S174" i="2"/>
  <c r="T174" i="2" s="1"/>
  <c r="S175" i="2"/>
  <c r="T175" i="2" s="1"/>
  <c r="S176" i="2"/>
  <c r="T176" i="2" s="1"/>
  <c r="S177" i="2"/>
  <c r="T177" i="2" s="1"/>
  <c r="S178" i="2"/>
  <c r="T178" i="2" s="1"/>
  <c r="S179" i="2"/>
  <c r="T179" i="2" s="1"/>
  <c r="S180" i="2"/>
  <c r="T180" i="2" s="1"/>
  <c r="S181" i="2"/>
  <c r="T181" i="2" s="1"/>
  <c r="S182" i="2"/>
  <c r="T182" i="2" s="1"/>
  <c r="S183" i="2"/>
  <c r="T183" i="2" s="1"/>
  <c r="S184" i="2"/>
  <c r="T184" i="2" s="1"/>
  <c r="S185" i="2"/>
  <c r="T185" i="2" s="1"/>
  <c r="S186" i="2"/>
  <c r="T186" i="2" s="1"/>
  <c r="S187" i="2"/>
  <c r="T187" i="2" s="1"/>
  <c r="S188" i="2"/>
  <c r="T188" i="2" s="1"/>
  <c r="S189" i="2"/>
  <c r="S190" i="2"/>
  <c r="T190" i="2" s="1"/>
  <c r="S191" i="2"/>
  <c r="T191" i="2" s="1"/>
  <c r="S192" i="2"/>
  <c r="T192" i="2" s="1"/>
  <c r="S193" i="2"/>
  <c r="T193" i="2" s="1"/>
  <c r="S194" i="2"/>
  <c r="T194" i="2" s="1"/>
  <c r="S195" i="2"/>
  <c r="T195" i="2" s="1"/>
  <c r="S196" i="2"/>
  <c r="T196" i="2" s="1"/>
  <c r="S197" i="2"/>
  <c r="T197" i="2" s="1"/>
  <c r="S198" i="2"/>
  <c r="T198" i="2" s="1"/>
  <c r="S199" i="2"/>
  <c r="T199" i="2" s="1"/>
  <c r="S200" i="2"/>
  <c r="T200" i="2" s="1"/>
  <c r="S201" i="2"/>
  <c r="T201" i="2" s="1"/>
  <c r="S202" i="2"/>
  <c r="T202" i="2" s="1"/>
  <c r="S203" i="2"/>
  <c r="T203" i="2" s="1"/>
  <c r="S204" i="2"/>
  <c r="T204" i="2" s="1"/>
  <c r="S205" i="2"/>
  <c r="T205" i="2" s="1"/>
  <c r="S206" i="2"/>
  <c r="T206" i="2" s="1"/>
  <c r="S207" i="2"/>
  <c r="T207" i="2" s="1"/>
  <c r="S208" i="2"/>
  <c r="T208" i="2" s="1"/>
  <c r="S209" i="2"/>
  <c r="T209" i="2" s="1"/>
  <c r="S210" i="2"/>
  <c r="T210" i="2" s="1"/>
  <c r="S211" i="2"/>
  <c r="T211" i="2" s="1"/>
  <c r="S212" i="2"/>
  <c r="T212" i="2" s="1"/>
  <c r="S213" i="2"/>
  <c r="T213" i="2" s="1"/>
  <c r="S214" i="2"/>
  <c r="T214" i="2" s="1"/>
  <c r="S215" i="2"/>
  <c r="T215" i="2" s="1"/>
  <c r="S216" i="2"/>
  <c r="T216" i="2" s="1"/>
  <c r="S217" i="2"/>
  <c r="T217" i="2" s="1"/>
  <c r="S218" i="2"/>
  <c r="T218" i="2" s="1"/>
  <c r="S219" i="2"/>
  <c r="T219" i="2" s="1"/>
  <c r="S220" i="2"/>
  <c r="T220" i="2" s="1"/>
  <c r="S221" i="2"/>
  <c r="T221" i="2" s="1"/>
  <c r="S222" i="2"/>
  <c r="T222" i="2" s="1"/>
  <c r="S223" i="2"/>
  <c r="T223" i="2" s="1"/>
  <c r="S224" i="2"/>
  <c r="T224" i="2" s="1"/>
  <c r="S225" i="2"/>
  <c r="T225" i="2" s="1"/>
  <c r="S226" i="2"/>
  <c r="T226" i="2" s="1"/>
  <c r="S227" i="2"/>
  <c r="T227" i="2" s="1"/>
  <c r="S228" i="2"/>
  <c r="T228" i="2" s="1"/>
  <c r="S229" i="2"/>
  <c r="T229" i="2" s="1"/>
  <c r="S230" i="2"/>
  <c r="T230" i="2" s="1"/>
  <c r="S231" i="2"/>
  <c r="T231" i="2" s="1"/>
  <c r="S232" i="2"/>
  <c r="T232" i="2" s="1"/>
  <c r="S233" i="2"/>
  <c r="T233" i="2" s="1"/>
  <c r="S234" i="2"/>
  <c r="T234" i="2" s="1"/>
  <c r="S235" i="2"/>
  <c r="T235" i="2" s="1"/>
  <c r="S236" i="2"/>
  <c r="T236" i="2" s="1"/>
  <c r="S237" i="2"/>
  <c r="T237" i="2" s="1"/>
  <c r="S238" i="2"/>
  <c r="T238" i="2" s="1"/>
  <c r="S239" i="2"/>
  <c r="T239" i="2" s="1"/>
  <c r="S240" i="2"/>
  <c r="T240" i="2" s="1"/>
  <c r="S241" i="2"/>
  <c r="T241" i="2" s="1"/>
  <c r="S242" i="2"/>
  <c r="T242" i="2" s="1"/>
  <c r="S243" i="2"/>
  <c r="T243" i="2" s="1"/>
  <c r="S244" i="2"/>
  <c r="T244" i="2" s="1"/>
  <c r="S245" i="2"/>
  <c r="T245" i="2" s="1"/>
  <c r="S246" i="2"/>
  <c r="T246" i="2" s="1"/>
  <c r="S247" i="2"/>
  <c r="T247" i="2" s="1"/>
  <c r="S248" i="2"/>
  <c r="T248" i="2" s="1"/>
  <c r="S249" i="2"/>
  <c r="T249" i="2" s="1"/>
  <c r="S250" i="2"/>
  <c r="T250" i="2" s="1"/>
  <c r="S251" i="2"/>
  <c r="T251" i="2" s="1"/>
  <c r="S252" i="2"/>
  <c r="T252" i="2" s="1"/>
  <c r="S253" i="2"/>
  <c r="T253" i="2" s="1"/>
  <c r="S254" i="2"/>
  <c r="T254" i="2" s="1"/>
  <c r="S255" i="2"/>
  <c r="T255" i="2" s="1"/>
  <c r="S256" i="2"/>
  <c r="T256" i="2" s="1"/>
  <c r="S257" i="2"/>
  <c r="T257" i="2" s="1"/>
  <c r="S258" i="2"/>
  <c r="T258" i="2" s="1"/>
  <c r="S259" i="2"/>
  <c r="T259" i="2" s="1"/>
  <c r="S260" i="2"/>
  <c r="T260" i="2" s="1"/>
  <c r="S261" i="2"/>
  <c r="T261" i="2" s="1"/>
  <c r="S262" i="2"/>
  <c r="T262" i="2" s="1"/>
  <c r="S263" i="2"/>
  <c r="T263" i="2" s="1"/>
  <c r="S264" i="2"/>
  <c r="T264" i="2" s="1"/>
  <c r="S265" i="2"/>
  <c r="T265" i="2" s="1"/>
  <c r="S266" i="2"/>
  <c r="T266" i="2" s="1"/>
  <c r="S267" i="2"/>
  <c r="T267" i="2" s="1"/>
  <c r="S268" i="2"/>
  <c r="T268" i="2" s="1"/>
  <c r="S269" i="2"/>
  <c r="T269" i="2" s="1"/>
  <c r="S270" i="2"/>
  <c r="T270" i="2" s="1"/>
  <c r="S271" i="2"/>
  <c r="T271" i="2" s="1"/>
  <c r="S272" i="2"/>
  <c r="T272" i="2" s="1"/>
  <c r="S273" i="2"/>
  <c r="T273" i="2" s="1"/>
  <c r="S274" i="2"/>
  <c r="T274" i="2" s="1"/>
  <c r="S275" i="2"/>
  <c r="T275" i="2" s="1"/>
  <c r="S276" i="2"/>
  <c r="T276" i="2" s="1"/>
  <c r="S277" i="2"/>
  <c r="T277" i="2" s="1"/>
  <c r="S278" i="2"/>
  <c r="T278" i="2" s="1"/>
  <c r="S279" i="2"/>
  <c r="T279" i="2" s="1"/>
  <c r="S280" i="2"/>
  <c r="T280" i="2" s="1"/>
  <c r="S281" i="2"/>
  <c r="T281" i="2" s="1"/>
  <c r="S282" i="2"/>
  <c r="T282" i="2" s="1"/>
  <c r="S283" i="2"/>
  <c r="T283" i="2" s="1"/>
  <c r="S284" i="2"/>
  <c r="T284" i="2" s="1"/>
  <c r="S285" i="2"/>
  <c r="T285" i="2" s="1"/>
  <c r="S286" i="2"/>
  <c r="T286" i="2" s="1"/>
  <c r="S287" i="2"/>
  <c r="T287" i="2" s="1"/>
  <c r="S288" i="2"/>
  <c r="T288" i="2" s="1"/>
  <c r="S289" i="2"/>
  <c r="T289" i="2" s="1"/>
  <c r="S290" i="2"/>
  <c r="T290" i="2" s="1"/>
  <c r="S291" i="2"/>
  <c r="T291" i="2" s="1"/>
  <c r="S292" i="2"/>
  <c r="T292" i="2" s="1"/>
  <c r="S293" i="2"/>
  <c r="T293" i="2" s="1"/>
  <c r="S294" i="2"/>
  <c r="T294" i="2" s="1"/>
  <c r="S295" i="2"/>
  <c r="T295" i="2" s="1"/>
  <c r="S296" i="2"/>
  <c r="T296" i="2" s="1"/>
  <c r="S297" i="2"/>
  <c r="T297" i="2" s="1"/>
  <c r="S298" i="2"/>
  <c r="T298" i="2" s="1"/>
  <c r="S299" i="2"/>
  <c r="T299" i="2" s="1"/>
  <c r="S300" i="2"/>
  <c r="T300" i="2" s="1"/>
  <c r="S301" i="2"/>
  <c r="T301" i="2" s="1"/>
  <c r="S302" i="2"/>
  <c r="T302" i="2" s="1"/>
  <c r="S303" i="2"/>
  <c r="T303" i="2" s="1"/>
  <c r="S304" i="2"/>
  <c r="T304" i="2" s="1"/>
  <c r="S305" i="2"/>
  <c r="T305" i="2" s="1"/>
  <c r="S306" i="2"/>
  <c r="T306" i="2" s="1"/>
  <c r="S307" i="2"/>
  <c r="T307" i="2" s="1"/>
  <c r="S308" i="2"/>
  <c r="T308" i="2" s="1"/>
  <c r="S309" i="2"/>
  <c r="T309" i="2" s="1"/>
  <c r="S310" i="2"/>
  <c r="T310" i="2" s="1"/>
  <c r="S311" i="2"/>
  <c r="T311" i="2" s="1"/>
  <c r="S312" i="2"/>
  <c r="T312" i="2" s="1"/>
  <c r="S313" i="2"/>
  <c r="T313" i="2" s="1"/>
  <c r="S314" i="2"/>
  <c r="T314" i="2" s="1"/>
  <c r="S315" i="2"/>
  <c r="T315" i="2" s="1"/>
  <c r="S316" i="2"/>
  <c r="T316" i="2" s="1"/>
  <c r="S317" i="2"/>
  <c r="T317" i="2" s="1"/>
  <c r="S318" i="2"/>
  <c r="T318" i="2" s="1"/>
  <c r="S319" i="2"/>
  <c r="T319" i="2" s="1"/>
  <c r="S320" i="2"/>
  <c r="T320" i="2" s="1"/>
  <c r="S321" i="2"/>
  <c r="T321" i="2" s="1"/>
  <c r="S322" i="2"/>
  <c r="T322" i="2" s="1"/>
  <c r="S323" i="2"/>
  <c r="T323" i="2" s="1"/>
  <c r="S324" i="2"/>
  <c r="T324" i="2" s="1"/>
  <c r="S325" i="2"/>
  <c r="T325" i="2" s="1"/>
  <c r="S326" i="2"/>
  <c r="T326" i="2" s="1"/>
  <c r="S327" i="2"/>
  <c r="T327" i="2" s="1"/>
  <c r="S328" i="2"/>
  <c r="T328" i="2" s="1"/>
  <c r="S329" i="2"/>
  <c r="T329" i="2" s="1"/>
  <c r="S330" i="2"/>
  <c r="T330" i="2" s="1"/>
  <c r="S331" i="2"/>
  <c r="T331" i="2" s="1"/>
  <c r="S332" i="2"/>
  <c r="T332" i="2" s="1"/>
  <c r="S333" i="2"/>
  <c r="T333" i="2" s="1"/>
  <c r="S334" i="2"/>
  <c r="T334" i="2" s="1"/>
  <c r="S335" i="2"/>
  <c r="T335" i="2" s="1"/>
  <c r="S336" i="2"/>
  <c r="T336" i="2" s="1"/>
  <c r="S337" i="2"/>
  <c r="T337" i="2" s="1"/>
  <c r="S338" i="2"/>
  <c r="T338" i="2" s="1"/>
  <c r="S339" i="2"/>
  <c r="T339" i="2" s="1"/>
  <c r="S340" i="2"/>
  <c r="T340" i="2" s="1"/>
  <c r="S341" i="2"/>
  <c r="T341" i="2" s="1"/>
  <c r="S342" i="2"/>
  <c r="T342" i="2" s="1"/>
  <c r="S343" i="2"/>
  <c r="T343" i="2" s="1"/>
  <c r="S344" i="2"/>
  <c r="T344" i="2" s="1"/>
  <c r="S345" i="2"/>
  <c r="T345" i="2" s="1"/>
  <c r="S346" i="2"/>
  <c r="T346" i="2" s="1"/>
  <c r="S347" i="2"/>
  <c r="T347" i="2" s="1"/>
  <c r="S348" i="2"/>
  <c r="T348" i="2" s="1"/>
  <c r="S349" i="2"/>
  <c r="T349" i="2" s="1"/>
  <c r="S350" i="2"/>
  <c r="T350" i="2" s="1"/>
  <c r="S351" i="2"/>
  <c r="T351" i="2" s="1"/>
  <c r="S352" i="2"/>
  <c r="T352" i="2" s="1"/>
  <c r="S353" i="2"/>
  <c r="T353" i="2" s="1"/>
  <c r="S354" i="2"/>
  <c r="T354" i="2" s="1"/>
  <c r="S355" i="2"/>
  <c r="T355" i="2" s="1"/>
  <c r="S356" i="2"/>
  <c r="T356" i="2" s="1"/>
  <c r="S357" i="2"/>
  <c r="T357" i="2" s="1"/>
  <c r="S358" i="2"/>
  <c r="T358" i="2" s="1"/>
  <c r="S359" i="2"/>
  <c r="T359" i="2" s="1"/>
  <c r="S360" i="2"/>
  <c r="T360" i="2" s="1"/>
  <c r="S361" i="2"/>
  <c r="T361" i="2" s="1"/>
  <c r="S362" i="2"/>
  <c r="T362" i="2" s="1"/>
  <c r="S363" i="2"/>
  <c r="T363" i="2" s="1"/>
  <c r="S364" i="2"/>
  <c r="T364" i="2" s="1"/>
  <c r="S365" i="2"/>
  <c r="T365" i="2" s="1"/>
  <c r="S366" i="2"/>
  <c r="T366" i="2" s="1"/>
  <c r="S367" i="2"/>
  <c r="T367" i="2" s="1"/>
  <c r="S368" i="2"/>
  <c r="T368" i="2" s="1"/>
  <c r="S369" i="2"/>
  <c r="T369" i="2" s="1"/>
  <c r="S370" i="2"/>
  <c r="T370" i="2" s="1"/>
  <c r="S371" i="2"/>
  <c r="T371" i="2" s="1"/>
  <c r="S372" i="2"/>
  <c r="T372" i="2" s="1"/>
  <c r="S373" i="2"/>
  <c r="T373" i="2" s="1"/>
  <c r="S374" i="2"/>
  <c r="T374" i="2" s="1"/>
  <c r="S375" i="2"/>
  <c r="T375" i="2" s="1"/>
  <c r="S376" i="2"/>
  <c r="T376" i="2" s="1"/>
  <c r="S377" i="2"/>
  <c r="T377" i="2" s="1"/>
  <c r="S378" i="2"/>
  <c r="T378" i="2" s="1"/>
  <c r="S379" i="2"/>
  <c r="T379" i="2" s="1"/>
  <c r="S380" i="2"/>
  <c r="T380" i="2" s="1"/>
  <c r="S381" i="2"/>
  <c r="T381" i="2" s="1"/>
  <c r="S382" i="2"/>
  <c r="T382" i="2" s="1"/>
  <c r="S383" i="2"/>
  <c r="T383" i="2" s="1"/>
  <c r="S384" i="2"/>
  <c r="T384" i="2" s="1"/>
  <c r="S385" i="2"/>
  <c r="T385" i="2" s="1"/>
  <c r="S386" i="2"/>
  <c r="T386" i="2" s="1"/>
  <c r="S387" i="2"/>
  <c r="T387" i="2" s="1"/>
  <c r="S388" i="2"/>
  <c r="T388" i="2" s="1"/>
  <c r="S389" i="2"/>
  <c r="T389" i="2" s="1"/>
  <c r="S390" i="2"/>
  <c r="T390" i="2" s="1"/>
  <c r="S391" i="2"/>
  <c r="T391" i="2" s="1"/>
  <c r="S392" i="2"/>
  <c r="T392" i="2" s="1"/>
  <c r="S393" i="2"/>
  <c r="T393" i="2" s="1"/>
  <c r="S394" i="2"/>
  <c r="T394" i="2" s="1"/>
  <c r="S395" i="2"/>
  <c r="T395" i="2" s="1"/>
  <c r="S396" i="2"/>
  <c r="T396" i="2" s="1"/>
  <c r="S397" i="2"/>
  <c r="T397" i="2" s="1"/>
  <c r="S398" i="2"/>
  <c r="T398" i="2" s="1"/>
  <c r="S399" i="2"/>
  <c r="T399" i="2" s="1"/>
  <c r="S400" i="2"/>
  <c r="T400" i="2" s="1"/>
  <c r="S401" i="2"/>
  <c r="T401" i="2" s="1"/>
  <c r="S402" i="2"/>
  <c r="T402" i="2" s="1"/>
  <c r="S403" i="2"/>
  <c r="T403" i="2" s="1"/>
  <c r="S404" i="2"/>
  <c r="T404" i="2" s="1"/>
  <c r="S405" i="2"/>
  <c r="S406" i="2"/>
  <c r="T406" i="2" s="1"/>
  <c r="S407" i="2"/>
  <c r="T407" i="2" s="1"/>
  <c r="S408" i="2"/>
  <c r="T408" i="2" s="1"/>
  <c r="S409" i="2"/>
  <c r="T409" i="2" s="1"/>
  <c r="S410" i="2"/>
  <c r="T410" i="2" s="1"/>
  <c r="S411" i="2"/>
  <c r="T411" i="2" s="1"/>
  <c r="S412" i="2"/>
  <c r="T412" i="2" s="1"/>
  <c r="S413" i="2"/>
  <c r="T413" i="2" s="1"/>
  <c r="S414" i="2"/>
  <c r="T414" i="2" s="1"/>
  <c r="S415" i="2"/>
  <c r="T415" i="2" s="1"/>
  <c r="S416" i="2"/>
  <c r="T416" i="2" s="1"/>
  <c r="S417" i="2"/>
  <c r="T417" i="2" s="1"/>
  <c r="S418" i="2"/>
  <c r="T418" i="2" s="1"/>
  <c r="S419" i="2"/>
  <c r="T419" i="2" s="1"/>
  <c r="S420" i="2"/>
  <c r="T420" i="2" s="1"/>
  <c r="S421" i="2"/>
  <c r="T421" i="2" s="1"/>
  <c r="S422" i="2"/>
  <c r="T422" i="2" s="1"/>
  <c r="S423" i="2"/>
  <c r="T423" i="2" s="1"/>
  <c r="S424" i="2"/>
  <c r="T424" i="2" s="1"/>
  <c r="S425" i="2"/>
  <c r="T425" i="2" s="1"/>
  <c r="S426" i="2"/>
  <c r="T426" i="2" s="1"/>
  <c r="S427" i="2"/>
  <c r="T427" i="2" s="1"/>
  <c r="S428" i="2"/>
  <c r="T428" i="2" s="1"/>
  <c r="S429" i="2"/>
  <c r="T429" i="2" s="1"/>
  <c r="S430" i="2"/>
  <c r="T430" i="2" s="1"/>
  <c r="S431" i="2"/>
  <c r="T431" i="2" s="1"/>
  <c r="S432" i="2"/>
  <c r="T432" i="2" s="1"/>
  <c r="S433" i="2"/>
  <c r="T433" i="2" s="1"/>
  <c r="S434" i="2"/>
  <c r="T434" i="2" s="1"/>
  <c r="S435" i="2"/>
  <c r="T435" i="2" s="1"/>
  <c r="S436" i="2"/>
  <c r="T436" i="2" s="1"/>
  <c r="S437" i="2"/>
  <c r="T437" i="2" s="1"/>
  <c r="S438" i="2"/>
  <c r="T438" i="2" s="1"/>
  <c r="S439" i="2"/>
  <c r="T439" i="2" s="1"/>
  <c r="S440" i="2"/>
  <c r="T440" i="2" s="1"/>
  <c r="S441" i="2"/>
  <c r="T441" i="2" s="1"/>
  <c r="S442" i="2"/>
  <c r="T442" i="2" s="1"/>
  <c r="S443" i="2"/>
  <c r="T443" i="2" s="1"/>
  <c r="S444" i="2"/>
  <c r="T444" i="2" s="1"/>
  <c r="S445" i="2"/>
  <c r="T445" i="2" s="1"/>
  <c r="S446" i="2"/>
  <c r="T446" i="2" s="1"/>
  <c r="S447" i="2"/>
  <c r="T447" i="2" s="1"/>
  <c r="S448" i="2"/>
  <c r="T448" i="2" s="1"/>
  <c r="S449" i="2"/>
  <c r="T449" i="2" s="1"/>
  <c r="S450" i="2"/>
  <c r="T450" i="2" s="1"/>
  <c r="S451" i="2"/>
  <c r="T451" i="2" s="1"/>
  <c r="S452" i="2"/>
  <c r="T452" i="2" s="1"/>
  <c r="S453" i="2"/>
  <c r="T453" i="2" s="1"/>
  <c r="S454" i="2"/>
  <c r="T454" i="2" s="1"/>
  <c r="S455" i="2"/>
  <c r="T455" i="2" s="1"/>
  <c r="S456" i="2"/>
  <c r="T456" i="2" s="1"/>
  <c r="S457" i="2"/>
  <c r="T457" i="2" s="1"/>
  <c r="S458" i="2"/>
  <c r="T458" i="2" s="1"/>
  <c r="S459" i="2"/>
  <c r="T459" i="2" s="1"/>
  <c r="S460" i="2"/>
  <c r="T460" i="2" s="1"/>
  <c r="S461" i="2"/>
  <c r="T461" i="2" s="1"/>
  <c r="S462" i="2"/>
  <c r="T462" i="2" s="1"/>
  <c r="S463" i="2"/>
  <c r="T463" i="2" s="1"/>
  <c r="S464" i="2"/>
  <c r="T464" i="2" s="1"/>
  <c r="S465" i="2"/>
  <c r="T465" i="2" s="1"/>
  <c r="S466" i="2"/>
  <c r="T466" i="2" s="1"/>
  <c r="S467" i="2"/>
  <c r="T467" i="2" s="1"/>
  <c r="S468" i="2"/>
  <c r="T468" i="2" s="1"/>
  <c r="S469" i="2"/>
  <c r="T469" i="2" s="1"/>
  <c r="S470" i="2"/>
  <c r="T470" i="2" s="1"/>
  <c r="S471" i="2"/>
  <c r="T471" i="2" s="1"/>
  <c r="S472" i="2"/>
  <c r="T472" i="2" s="1"/>
  <c r="S473" i="2"/>
  <c r="T473" i="2" s="1"/>
  <c r="S474" i="2"/>
  <c r="T474" i="2" s="1"/>
  <c r="S475" i="2"/>
  <c r="T475" i="2" s="1"/>
  <c r="S476" i="2"/>
  <c r="T476" i="2" s="1"/>
  <c r="S477" i="2"/>
  <c r="T477" i="2" s="1"/>
  <c r="S478" i="2"/>
  <c r="T478" i="2" s="1"/>
  <c r="S479" i="2"/>
  <c r="T479" i="2" s="1"/>
  <c r="S480" i="2"/>
  <c r="T480" i="2" s="1"/>
  <c r="S481" i="2"/>
  <c r="T481" i="2" s="1"/>
  <c r="S482" i="2"/>
  <c r="T482" i="2" s="1"/>
  <c r="S483" i="2"/>
  <c r="T483" i="2" s="1"/>
  <c r="S484" i="2"/>
  <c r="T484" i="2" s="1"/>
  <c r="S485" i="2"/>
  <c r="T485" i="2" s="1"/>
  <c r="S486" i="2"/>
  <c r="T486" i="2" s="1"/>
  <c r="S487" i="2"/>
  <c r="T487" i="2" s="1"/>
  <c r="S488" i="2"/>
  <c r="T488" i="2" s="1"/>
  <c r="S489" i="2"/>
  <c r="T489" i="2" s="1"/>
  <c r="S490" i="2"/>
  <c r="T490" i="2" s="1"/>
  <c r="S491" i="2"/>
  <c r="T491" i="2" s="1"/>
  <c r="S492" i="2"/>
  <c r="T492" i="2" s="1"/>
  <c r="S493" i="2"/>
  <c r="T493" i="2" s="1"/>
  <c r="S494" i="2"/>
  <c r="T494" i="2" s="1"/>
  <c r="S495" i="2"/>
  <c r="T495" i="2" s="1"/>
  <c r="S496" i="2"/>
  <c r="T496" i="2" s="1"/>
  <c r="S497" i="2"/>
  <c r="T497" i="2" s="1"/>
  <c r="S498" i="2"/>
  <c r="T498" i="2" s="1"/>
  <c r="S499" i="2"/>
  <c r="T499" i="2" s="1"/>
  <c r="S500" i="2"/>
  <c r="T500" i="2" s="1"/>
  <c r="S501" i="2"/>
  <c r="T501" i="2" s="1"/>
  <c r="S502" i="2"/>
  <c r="T502" i="2" s="1"/>
  <c r="S503" i="2"/>
  <c r="T503" i="2" s="1"/>
  <c r="S504" i="2"/>
  <c r="T504" i="2" s="1"/>
  <c r="S505" i="2"/>
  <c r="T505" i="2" s="1"/>
  <c r="S506" i="2"/>
  <c r="T506" i="2" s="1"/>
  <c r="S507" i="2"/>
  <c r="T507" i="2" s="1"/>
  <c r="S508" i="2"/>
  <c r="T508" i="2" s="1"/>
  <c r="S509" i="2"/>
  <c r="T509" i="2" s="1"/>
  <c r="S510" i="2"/>
  <c r="T510" i="2" s="1"/>
  <c r="S511" i="2"/>
  <c r="T511" i="2" s="1"/>
  <c r="S512" i="2"/>
  <c r="T512" i="2" s="1"/>
  <c r="S513" i="2"/>
  <c r="T513" i="2" s="1"/>
  <c r="S514" i="2"/>
  <c r="T514" i="2" s="1"/>
  <c r="S515" i="2"/>
  <c r="T515" i="2" s="1"/>
  <c r="S516" i="2"/>
  <c r="T516" i="2" s="1"/>
  <c r="S517" i="2"/>
  <c r="T517" i="2" s="1"/>
  <c r="S518" i="2"/>
  <c r="T518" i="2" s="1"/>
  <c r="S519" i="2"/>
  <c r="T519" i="2" s="1"/>
  <c r="S520" i="2"/>
  <c r="T520" i="2" s="1"/>
  <c r="S521" i="2"/>
  <c r="T521" i="2" s="1"/>
  <c r="S522" i="2"/>
  <c r="T522" i="2" s="1"/>
  <c r="S523" i="2"/>
  <c r="T523" i="2" s="1"/>
  <c r="S524" i="2"/>
  <c r="T524" i="2" s="1"/>
  <c r="S525" i="2"/>
  <c r="T525" i="2" s="1"/>
  <c r="S526" i="2"/>
  <c r="T526" i="2" s="1"/>
  <c r="S527" i="2"/>
  <c r="T527" i="2" s="1"/>
  <c r="S528" i="2"/>
  <c r="T528" i="2" s="1"/>
  <c r="S529" i="2"/>
  <c r="T529" i="2" s="1"/>
  <c r="S530" i="2"/>
  <c r="T530" i="2" s="1"/>
  <c r="S531" i="2"/>
  <c r="T531" i="2" s="1"/>
  <c r="S532" i="2"/>
  <c r="T532" i="2" s="1"/>
  <c r="S533" i="2"/>
  <c r="T533" i="2" s="1"/>
  <c r="S534" i="2"/>
  <c r="T534" i="2" s="1"/>
  <c r="S535" i="2"/>
  <c r="T535" i="2" s="1"/>
  <c r="S536" i="2"/>
  <c r="T536" i="2" s="1"/>
  <c r="S537" i="2"/>
  <c r="T537" i="2" s="1"/>
  <c r="S538" i="2"/>
  <c r="T538" i="2" s="1"/>
  <c r="S539" i="2"/>
  <c r="T539" i="2" s="1"/>
  <c r="S540" i="2"/>
  <c r="T540" i="2" s="1"/>
  <c r="S541" i="2"/>
  <c r="T541" i="2" s="1"/>
  <c r="S542" i="2"/>
  <c r="T542" i="2" s="1"/>
  <c r="S543" i="2"/>
  <c r="T543" i="2" s="1"/>
  <c r="S544" i="2"/>
  <c r="T544" i="2" s="1"/>
  <c r="S545" i="2"/>
  <c r="T545" i="2" s="1"/>
  <c r="S546" i="2"/>
  <c r="T546" i="2" s="1"/>
  <c r="S547" i="2"/>
  <c r="T547" i="2" s="1"/>
  <c r="S548" i="2"/>
  <c r="T548" i="2" s="1"/>
  <c r="S549" i="2"/>
  <c r="T549" i="2" s="1"/>
  <c r="S550" i="2"/>
  <c r="T550" i="2" s="1"/>
  <c r="S551" i="2"/>
  <c r="T551" i="2" s="1"/>
  <c r="S552" i="2"/>
  <c r="T552" i="2" s="1"/>
  <c r="S553" i="2"/>
  <c r="T553" i="2" s="1"/>
  <c r="S554" i="2"/>
  <c r="T554" i="2" s="1"/>
  <c r="S555" i="2"/>
  <c r="T555" i="2" s="1"/>
  <c r="S556" i="2"/>
  <c r="T556" i="2" s="1"/>
  <c r="S557" i="2"/>
  <c r="T557" i="2" s="1"/>
  <c r="S558" i="2"/>
  <c r="T558" i="2" s="1"/>
  <c r="S559" i="2"/>
  <c r="T559" i="2" s="1"/>
  <c r="S560" i="2"/>
  <c r="T560" i="2" s="1"/>
  <c r="S561" i="2"/>
  <c r="T561" i="2" s="1"/>
  <c r="S562" i="2"/>
  <c r="T562" i="2" s="1"/>
  <c r="S563" i="2"/>
  <c r="T563" i="2" s="1"/>
  <c r="S564" i="2"/>
  <c r="T564" i="2" s="1"/>
  <c r="S565" i="2"/>
  <c r="T565" i="2" s="1"/>
  <c r="S566" i="2"/>
  <c r="T566" i="2" s="1"/>
  <c r="S567" i="2"/>
  <c r="T567" i="2" s="1"/>
  <c r="S568" i="2"/>
  <c r="T568" i="2" s="1"/>
  <c r="S569" i="2"/>
  <c r="T569" i="2" s="1"/>
  <c r="S570" i="2"/>
  <c r="T570" i="2" s="1"/>
  <c r="S571" i="2"/>
  <c r="T571" i="2" s="1"/>
  <c r="S572" i="2"/>
  <c r="T572" i="2" s="1"/>
  <c r="S573" i="2"/>
  <c r="T573" i="2" s="1"/>
  <c r="S574" i="2"/>
  <c r="T574" i="2" s="1"/>
  <c r="S575" i="2"/>
  <c r="T575" i="2" s="1"/>
  <c r="S576" i="2"/>
  <c r="T576" i="2" s="1"/>
  <c r="S577" i="2"/>
  <c r="T577" i="2" s="1"/>
  <c r="S578" i="2"/>
  <c r="T578" i="2" s="1"/>
  <c r="S579" i="2"/>
  <c r="T579" i="2" s="1"/>
  <c r="S580" i="2"/>
  <c r="T580" i="2" s="1"/>
  <c r="S581" i="2"/>
  <c r="T581" i="2" s="1"/>
  <c r="S582" i="2"/>
  <c r="T582" i="2" s="1"/>
  <c r="S583" i="2"/>
  <c r="T583" i="2" s="1"/>
  <c r="S584" i="2"/>
  <c r="T584" i="2" s="1"/>
  <c r="S585" i="2"/>
  <c r="T585" i="2" s="1"/>
  <c r="S586" i="2"/>
  <c r="T586" i="2" s="1"/>
  <c r="S587" i="2"/>
  <c r="T587" i="2" s="1"/>
  <c r="S588" i="2"/>
  <c r="T588" i="2" s="1"/>
  <c r="S589" i="2"/>
  <c r="T589" i="2" s="1"/>
  <c r="S590" i="2"/>
  <c r="T590" i="2" s="1"/>
  <c r="S591" i="2"/>
  <c r="T591" i="2" s="1"/>
  <c r="S592" i="2"/>
  <c r="T592" i="2" s="1"/>
  <c r="S593" i="2"/>
  <c r="T593" i="2" s="1"/>
  <c r="S594" i="2"/>
  <c r="T594" i="2" s="1"/>
  <c r="S595" i="2"/>
  <c r="T595" i="2" s="1"/>
  <c r="S596" i="2"/>
  <c r="T596" i="2" s="1"/>
  <c r="S597" i="2"/>
  <c r="T597" i="2" s="1"/>
  <c r="S598" i="2"/>
  <c r="T598" i="2" s="1"/>
  <c r="S599" i="2"/>
  <c r="T599" i="2" s="1"/>
  <c r="S600" i="2"/>
  <c r="T600" i="2" s="1"/>
  <c r="S601" i="2"/>
  <c r="T601" i="2" s="1"/>
  <c r="S602" i="2"/>
  <c r="T602" i="2" s="1"/>
  <c r="S603" i="2"/>
  <c r="T603" i="2" s="1"/>
  <c r="S604" i="2"/>
  <c r="T604" i="2" s="1"/>
  <c r="S605" i="2"/>
  <c r="T605" i="2" s="1"/>
  <c r="S606" i="2"/>
  <c r="T606" i="2" s="1"/>
  <c r="S607" i="2"/>
  <c r="T607" i="2" s="1"/>
  <c r="S608" i="2"/>
  <c r="T608" i="2" s="1"/>
  <c r="S609" i="2"/>
  <c r="T609" i="2" s="1"/>
  <c r="S610" i="2"/>
  <c r="T610" i="2" s="1"/>
  <c r="S611" i="2"/>
  <c r="T611" i="2" s="1"/>
  <c r="S612" i="2"/>
  <c r="T612" i="2" s="1"/>
  <c r="S613" i="2"/>
  <c r="T613" i="2" s="1"/>
  <c r="S614" i="2"/>
  <c r="T614" i="2" s="1"/>
  <c r="S615" i="2"/>
  <c r="S616" i="2"/>
  <c r="T616" i="2" s="1"/>
  <c r="S617" i="2"/>
  <c r="T617" i="2" s="1"/>
  <c r="S618" i="2"/>
  <c r="T618" i="2" s="1"/>
  <c r="S619" i="2"/>
  <c r="T619" i="2" s="1"/>
  <c r="S620" i="2"/>
  <c r="T620" i="2" s="1"/>
  <c r="S621" i="2"/>
  <c r="T621" i="2" s="1"/>
  <c r="S622" i="2"/>
  <c r="T622" i="2" s="1"/>
  <c r="S623" i="2"/>
  <c r="T623" i="2" s="1"/>
  <c r="S624" i="2"/>
  <c r="T624" i="2" s="1"/>
  <c r="S625" i="2"/>
  <c r="T625" i="2" s="1"/>
  <c r="S626" i="2"/>
  <c r="T626" i="2" s="1"/>
  <c r="S627" i="2"/>
  <c r="T627" i="2" s="1"/>
  <c r="S628" i="2"/>
  <c r="T628" i="2" s="1"/>
  <c r="S629" i="2"/>
  <c r="T629" i="2" s="1"/>
  <c r="S630" i="2"/>
  <c r="T630" i="2" s="1"/>
  <c r="S631" i="2"/>
  <c r="T631" i="2" s="1"/>
  <c r="S632" i="2"/>
  <c r="T632" i="2" s="1"/>
  <c r="S633" i="2"/>
  <c r="T633" i="2" s="1"/>
  <c r="S634" i="2"/>
  <c r="T634" i="2" s="1"/>
  <c r="S635" i="2"/>
  <c r="T635" i="2" s="1"/>
  <c r="S636" i="2"/>
  <c r="T636" i="2" s="1"/>
  <c r="S637" i="2"/>
  <c r="T637" i="2" s="1"/>
  <c r="S638" i="2"/>
  <c r="T638" i="2" s="1"/>
  <c r="S639" i="2"/>
  <c r="T639" i="2" s="1"/>
  <c r="S640" i="2"/>
  <c r="T640" i="2" s="1"/>
  <c r="S641" i="2"/>
  <c r="T641" i="2" s="1"/>
  <c r="S642" i="2"/>
  <c r="T642" i="2" s="1"/>
  <c r="S643" i="2"/>
  <c r="T643" i="2" s="1"/>
  <c r="S644" i="2"/>
  <c r="T644" i="2" s="1"/>
  <c r="S645" i="2"/>
  <c r="T645" i="2" s="1"/>
  <c r="S646" i="2"/>
  <c r="T646" i="2" s="1"/>
  <c r="S647" i="2"/>
  <c r="T647" i="2" s="1"/>
  <c r="S648" i="2"/>
  <c r="T648" i="2" s="1"/>
  <c r="S649" i="2"/>
  <c r="T649" i="2" s="1"/>
  <c r="S650" i="2"/>
  <c r="T650" i="2" s="1"/>
  <c r="S651" i="2"/>
  <c r="T651" i="2" s="1"/>
  <c r="S652" i="2"/>
  <c r="T652" i="2" s="1"/>
  <c r="S653" i="2"/>
  <c r="T653" i="2" s="1"/>
  <c r="S654" i="2"/>
  <c r="T654" i="2" s="1"/>
  <c r="S655" i="2"/>
  <c r="T655" i="2" s="1"/>
  <c r="S656" i="2"/>
  <c r="T656" i="2" s="1"/>
  <c r="S657" i="2"/>
  <c r="T657" i="2" s="1"/>
  <c r="S658" i="2"/>
  <c r="T658" i="2" s="1"/>
  <c r="S659" i="2"/>
  <c r="T659" i="2" s="1"/>
  <c r="S660" i="2"/>
  <c r="T660" i="2" s="1"/>
  <c r="S661" i="2"/>
  <c r="T661" i="2" s="1"/>
  <c r="S662" i="2"/>
  <c r="T662" i="2" s="1"/>
  <c r="S663" i="2"/>
  <c r="T663" i="2" s="1"/>
  <c r="S664" i="2"/>
  <c r="T664" i="2" s="1"/>
  <c r="S665" i="2"/>
  <c r="T665" i="2" s="1"/>
  <c r="S666" i="2"/>
  <c r="T666" i="2" s="1"/>
  <c r="S667" i="2"/>
  <c r="T667" i="2" s="1"/>
  <c r="S668" i="2"/>
  <c r="T668" i="2" s="1"/>
  <c r="S669" i="2"/>
  <c r="T669" i="2" s="1"/>
  <c r="S670" i="2"/>
  <c r="T670" i="2" s="1"/>
  <c r="S671" i="2"/>
  <c r="T671" i="2" s="1"/>
  <c r="S672" i="2"/>
  <c r="T672" i="2" s="1"/>
  <c r="S673" i="2"/>
  <c r="T673" i="2" s="1"/>
  <c r="S674" i="2"/>
  <c r="T674" i="2" s="1"/>
  <c r="S675" i="2"/>
  <c r="T675" i="2" s="1"/>
  <c r="S676" i="2"/>
  <c r="T676" i="2" s="1"/>
  <c r="S677" i="2"/>
  <c r="T677" i="2" s="1"/>
  <c r="S678" i="2"/>
  <c r="T678" i="2" s="1"/>
  <c r="S679" i="2"/>
  <c r="T679" i="2" s="1"/>
  <c r="S680" i="2"/>
  <c r="T680" i="2" s="1"/>
  <c r="S681" i="2"/>
  <c r="T681" i="2" s="1"/>
  <c r="S682" i="2"/>
  <c r="T682" i="2" s="1"/>
  <c r="S683" i="2"/>
  <c r="T683" i="2" s="1"/>
  <c r="S684" i="2"/>
  <c r="T684" i="2" s="1"/>
  <c r="S685" i="2"/>
  <c r="T685" i="2" s="1"/>
  <c r="S686" i="2"/>
  <c r="T686" i="2" s="1"/>
  <c r="S687" i="2"/>
  <c r="T687" i="2" s="1"/>
  <c r="S688" i="2"/>
  <c r="T688" i="2" s="1"/>
  <c r="S689" i="2"/>
  <c r="T689" i="2" s="1"/>
  <c r="S690" i="2"/>
  <c r="T690" i="2" s="1"/>
  <c r="S691" i="2"/>
  <c r="T691" i="2" s="1"/>
  <c r="S692" i="2"/>
  <c r="T692" i="2" s="1"/>
  <c r="S693" i="2"/>
  <c r="T693" i="2" s="1"/>
  <c r="S694" i="2"/>
  <c r="T694" i="2" s="1"/>
  <c r="S695" i="2"/>
  <c r="T695" i="2" s="1"/>
  <c r="S696" i="2"/>
  <c r="T696" i="2" s="1"/>
  <c r="S697" i="2"/>
  <c r="T697" i="2" s="1"/>
  <c r="S698" i="2"/>
  <c r="T698" i="2" s="1"/>
  <c r="S699" i="2"/>
  <c r="T699" i="2" s="1"/>
  <c r="S700" i="2"/>
  <c r="T700" i="2" s="1"/>
  <c r="S701" i="2"/>
  <c r="T701" i="2" s="1"/>
  <c r="S702" i="2"/>
  <c r="T702" i="2" s="1"/>
  <c r="S703" i="2"/>
  <c r="T703" i="2" s="1"/>
  <c r="S704" i="2"/>
  <c r="T704" i="2" s="1"/>
  <c r="S705" i="2"/>
  <c r="T705" i="2" s="1"/>
  <c r="S706" i="2"/>
  <c r="T706" i="2" s="1"/>
  <c r="S707" i="2"/>
  <c r="T707" i="2" s="1"/>
  <c r="S708" i="2"/>
  <c r="T708" i="2" s="1"/>
  <c r="S709" i="2"/>
  <c r="T709" i="2" s="1"/>
  <c r="S710" i="2"/>
  <c r="T710" i="2" s="1"/>
  <c r="S711" i="2"/>
  <c r="T711" i="2" s="1"/>
  <c r="S712" i="2"/>
  <c r="T712" i="2" s="1"/>
  <c r="S713" i="2"/>
  <c r="T713" i="2" s="1"/>
  <c r="S714" i="2"/>
  <c r="T714" i="2" s="1"/>
  <c r="S715" i="2"/>
  <c r="T715" i="2" s="1"/>
  <c r="S716" i="2"/>
  <c r="T716" i="2" s="1"/>
  <c r="S717" i="2"/>
  <c r="T717" i="2" s="1"/>
  <c r="S718" i="2"/>
  <c r="T718" i="2" s="1"/>
  <c r="S719" i="2"/>
  <c r="T719" i="2" s="1"/>
  <c r="S720" i="2"/>
  <c r="T720" i="2" s="1"/>
  <c r="S721" i="2"/>
  <c r="T721" i="2" s="1"/>
  <c r="S722" i="2"/>
  <c r="T722" i="2" s="1"/>
  <c r="S723" i="2"/>
  <c r="T723" i="2" s="1"/>
  <c r="S724" i="2"/>
  <c r="T724" i="2" s="1"/>
  <c r="S725" i="2"/>
  <c r="T725" i="2" s="1"/>
  <c r="S726" i="2"/>
  <c r="T726" i="2" s="1"/>
  <c r="S727" i="2"/>
  <c r="T727" i="2" s="1"/>
  <c r="S728" i="2"/>
  <c r="T728" i="2" s="1"/>
  <c r="S729" i="2"/>
  <c r="T729" i="2" s="1"/>
  <c r="S730" i="2"/>
  <c r="T730" i="2" s="1"/>
  <c r="S731" i="2"/>
  <c r="T731" i="2" s="1"/>
  <c r="S732" i="2"/>
  <c r="T732" i="2" s="1"/>
  <c r="S733" i="2"/>
  <c r="T733" i="2" s="1"/>
  <c r="S734" i="2"/>
  <c r="T734" i="2" s="1"/>
  <c r="S735" i="2"/>
  <c r="T735" i="2" s="1"/>
  <c r="S736" i="2"/>
  <c r="T736" i="2" s="1"/>
  <c r="S737" i="2"/>
  <c r="T737" i="2" s="1"/>
  <c r="S738" i="2"/>
  <c r="T738" i="2" s="1"/>
  <c r="S739" i="2"/>
  <c r="T739" i="2" s="1"/>
  <c r="S740" i="2"/>
  <c r="T740" i="2" s="1"/>
  <c r="S741" i="2"/>
  <c r="T741" i="2" s="1"/>
  <c r="S742" i="2"/>
  <c r="T742" i="2" s="1"/>
  <c r="S743" i="2"/>
  <c r="T743" i="2" s="1"/>
  <c r="S744" i="2"/>
  <c r="T744" i="2" s="1"/>
  <c r="S745" i="2"/>
  <c r="T745" i="2" s="1"/>
  <c r="S746" i="2"/>
  <c r="T746" i="2" s="1"/>
  <c r="S747" i="2"/>
  <c r="T747" i="2" s="1"/>
  <c r="S748" i="2"/>
  <c r="T748" i="2" s="1"/>
  <c r="S749" i="2"/>
  <c r="T749" i="2" s="1"/>
  <c r="S750" i="2"/>
  <c r="T750" i="2" s="1"/>
  <c r="S751" i="2"/>
  <c r="T751" i="2" s="1"/>
  <c r="S752" i="2"/>
  <c r="T752" i="2" s="1"/>
  <c r="S753" i="2"/>
  <c r="T753" i="2" s="1"/>
  <c r="S754" i="2"/>
  <c r="T754" i="2" s="1"/>
  <c r="S755" i="2"/>
  <c r="T755" i="2" s="1"/>
  <c r="S756" i="2"/>
  <c r="T756" i="2" s="1"/>
  <c r="S757" i="2"/>
  <c r="T757" i="2" s="1"/>
  <c r="S758" i="2"/>
  <c r="T758" i="2" s="1"/>
  <c r="S759" i="2"/>
  <c r="T759" i="2" s="1"/>
  <c r="S760" i="2"/>
  <c r="T760" i="2" s="1"/>
  <c r="S761" i="2"/>
  <c r="T761" i="2" s="1"/>
  <c r="S762" i="2"/>
  <c r="T762" i="2" s="1"/>
  <c r="S763" i="2"/>
  <c r="T763" i="2" s="1"/>
  <c r="S764" i="2"/>
  <c r="T764" i="2" s="1"/>
  <c r="S765" i="2"/>
  <c r="T765" i="2" s="1"/>
  <c r="S766" i="2"/>
  <c r="T766" i="2" s="1"/>
  <c r="S767" i="2"/>
  <c r="T767" i="2" s="1"/>
  <c r="S768" i="2"/>
  <c r="T768" i="2" s="1"/>
  <c r="S769" i="2"/>
  <c r="T769" i="2" s="1"/>
  <c r="S770" i="2"/>
  <c r="T770" i="2" s="1"/>
  <c r="S771" i="2"/>
  <c r="T771" i="2" s="1"/>
  <c r="S772" i="2"/>
  <c r="T772" i="2" s="1"/>
  <c r="S773" i="2"/>
  <c r="T773" i="2" s="1"/>
  <c r="S774" i="2"/>
  <c r="T774" i="2" s="1"/>
  <c r="S775" i="2"/>
  <c r="T775" i="2" s="1"/>
  <c r="S776" i="2"/>
  <c r="T776" i="2" s="1"/>
  <c r="S777" i="2"/>
  <c r="T777" i="2" s="1"/>
  <c r="S778" i="2"/>
  <c r="T778" i="2" s="1"/>
  <c r="S779" i="2"/>
  <c r="T779" i="2" s="1"/>
  <c r="S780" i="2"/>
  <c r="T780" i="2" s="1"/>
  <c r="S781" i="2"/>
  <c r="T781" i="2" s="1"/>
  <c r="S782" i="2"/>
  <c r="T782" i="2" s="1"/>
  <c r="S783" i="2"/>
  <c r="T783" i="2" s="1"/>
  <c r="S784" i="2"/>
  <c r="T784" i="2" s="1"/>
  <c r="S785" i="2"/>
  <c r="T785" i="2" s="1"/>
  <c r="S786" i="2"/>
  <c r="T786" i="2" s="1"/>
  <c r="S787" i="2"/>
  <c r="T787" i="2" s="1"/>
  <c r="S788" i="2"/>
  <c r="T788" i="2" s="1"/>
  <c r="S789" i="2"/>
  <c r="T789" i="2" s="1"/>
  <c r="S790" i="2"/>
  <c r="T790" i="2" s="1"/>
  <c r="S791" i="2"/>
  <c r="T791" i="2" s="1"/>
  <c r="S792" i="2"/>
  <c r="T792" i="2" s="1"/>
  <c r="S793" i="2"/>
  <c r="T793" i="2" s="1"/>
  <c r="S794" i="2"/>
  <c r="T794" i="2" s="1"/>
  <c r="S795" i="2"/>
  <c r="T795" i="2" s="1"/>
  <c r="S796" i="2"/>
  <c r="T796" i="2" s="1"/>
  <c r="S797" i="2"/>
  <c r="T797" i="2" s="1"/>
  <c r="S798" i="2"/>
  <c r="T798" i="2" s="1"/>
  <c r="S799" i="2"/>
  <c r="T799" i="2" s="1"/>
  <c r="S800" i="2"/>
  <c r="T800" i="2" s="1"/>
  <c r="S801" i="2"/>
  <c r="T801" i="2" s="1"/>
  <c r="S802" i="2"/>
  <c r="T802" i="2" s="1"/>
  <c r="S803" i="2"/>
  <c r="T803" i="2" s="1"/>
  <c r="S804" i="2"/>
  <c r="T804" i="2" s="1"/>
  <c r="S805" i="2"/>
  <c r="T805" i="2" s="1"/>
  <c r="S806" i="2"/>
  <c r="T806" i="2" s="1"/>
  <c r="S807" i="2"/>
  <c r="T807" i="2" s="1"/>
  <c r="S808" i="2"/>
  <c r="T808" i="2" s="1"/>
  <c r="S809" i="2"/>
  <c r="T809" i="2" s="1"/>
  <c r="S810" i="2"/>
  <c r="T810" i="2" s="1"/>
  <c r="S811" i="2"/>
  <c r="T811" i="2" s="1"/>
  <c r="S812" i="2"/>
  <c r="T812" i="2" s="1"/>
  <c r="S813" i="2"/>
  <c r="T813" i="2" s="1"/>
  <c r="S814" i="2"/>
  <c r="T814" i="2" s="1"/>
  <c r="S815" i="2"/>
  <c r="T815" i="2" s="1"/>
  <c r="S816" i="2"/>
  <c r="T816" i="2" s="1"/>
  <c r="S817" i="2"/>
  <c r="T817" i="2" s="1"/>
  <c r="S818" i="2"/>
  <c r="T818" i="2" s="1"/>
  <c r="S819" i="2"/>
  <c r="T819" i="2" s="1"/>
  <c r="S820" i="2"/>
  <c r="T820" i="2" s="1"/>
  <c r="S821" i="2"/>
  <c r="T821" i="2" s="1"/>
  <c r="S822" i="2"/>
  <c r="T822" i="2" s="1"/>
  <c r="S823" i="2"/>
  <c r="T823" i="2" s="1"/>
  <c r="S824" i="2"/>
  <c r="T824" i="2" s="1"/>
  <c r="S825" i="2"/>
  <c r="T825" i="2" s="1"/>
  <c r="S826" i="2"/>
  <c r="T826" i="2" s="1"/>
  <c r="S827" i="2"/>
  <c r="T827" i="2" s="1"/>
  <c r="S828" i="2"/>
  <c r="T828" i="2" s="1"/>
  <c r="S829" i="2"/>
  <c r="T829" i="2" s="1"/>
  <c r="S830" i="2"/>
  <c r="T830" i="2" s="1"/>
  <c r="S831" i="2"/>
  <c r="T831" i="2" s="1"/>
  <c r="S832" i="2"/>
  <c r="T832" i="2" s="1"/>
  <c r="S833" i="2"/>
  <c r="T833" i="2" s="1"/>
  <c r="S834" i="2"/>
  <c r="T834" i="2" s="1"/>
  <c r="S835" i="2"/>
  <c r="T835" i="2" s="1"/>
  <c r="S836" i="2"/>
  <c r="T836" i="2" s="1"/>
  <c r="S837" i="2"/>
  <c r="T837" i="2" s="1"/>
  <c r="S838" i="2"/>
  <c r="T838" i="2" s="1"/>
  <c r="S839" i="2"/>
  <c r="T839" i="2" s="1"/>
  <c r="S840" i="2"/>
  <c r="T840" i="2" s="1"/>
  <c r="S841" i="2"/>
  <c r="T841" i="2" s="1"/>
  <c r="S842" i="2"/>
  <c r="T842" i="2" s="1"/>
  <c r="S843" i="2"/>
  <c r="T843" i="2" s="1"/>
  <c r="S844" i="2"/>
  <c r="T844" i="2" s="1"/>
  <c r="S845" i="2"/>
  <c r="T845" i="2" s="1"/>
  <c r="S846" i="2"/>
  <c r="T846" i="2" s="1"/>
  <c r="S847" i="2"/>
  <c r="T847" i="2" s="1"/>
  <c r="S848" i="2"/>
  <c r="T848" i="2" s="1"/>
  <c r="S849" i="2"/>
  <c r="T849" i="2" s="1"/>
  <c r="S850" i="2"/>
  <c r="T850" i="2" s="1"/>
  <c r="S851" i="2"/>
  <c r="T851" i="2" s="1"/>
  <c r="S852" i="2"/>
  <c r="T852" i="2" s="1"/>
  <c r="S853" i="2"/>
  <c r="T853" i="2" s="1"/>
  <c r="S854" i="2"/>
  <c r="T854" i="2" s="1"/>
  <c r="S855" i="2"/>
  <c r="T855" i="2" s="1"/>
  <c r="S856" i="2"/>
  <c r="T856" i="2" s="1"/>
  <c r="S857" i="2"/>
  <c r="T857" i="2" s="1"/>
  <c r="S858" i="2"/>
  <c r="T858" i="2" s="1"/>
  <c r="S859" i="2"/>
  <c r="T859" i="2" s="1"/>
  <c r="S860" i="2"/>
  <c r="T860" i="2" s="1"/>
  <c r="S861" i="2"/>
  <c r="T861" i="2" s="1"/>
  <c r="S862" i="2"/>
  <c r="T862" i="2" s="1"/>
  <c r="S863" i="2"/>
  <c r="T863" i="2" s="1"/>
  <c r="S864" i="2"/>
  <c r="T864" i="2" s="1"/>
  <c r="S865" i="2"/>
  <c r="T865" i="2" s="1"/>
  <c r="S866" i="2"/>
  <c r="T866" i="2" s="1"/>
  <c r="S867" i="2"/>
  <c r="T867" i="2" s="1"/>
  <c r="S868" i="2"/>
  <c r="T868" i="2" s="1"/>
  <c r="S869" i="2"/>
  <c r="T869" i="2" s="1"/>
  <c r="S870" i="2"/>
  <c r="T870" i="2" s="1"/>
  <c r="S871" i="2"/>
  <c r="T871" i="2" s="1"/>
  <c r="S872" i="2"/>
  <c r="T872" i="2" s="1"/>
  <c r="S873" i="2"/>
  <c r="T873" i="2" s="1"/>
  <c r="S874" i="2"/>
  <c r="T874" i="2" s="1"/>
  <c r="S875" i="2"/>
  <c r="S876" i="2"/>
  <c r="T876" i="2" s="1"/>
  <c r="S877" i="2"/>
  <c r="T877" i="2" s="1"/>
  <c r="S878" i="2"/>
  <c r="T878" i="2" s="1"/>
  <c r="S879" i="2"/>
  <c r="T879" i="2" s="1"/>
  <c r="S880" i="2"/>
  <c r="T880" i="2" s="1"/>
  <c r="S881" i="2"/>
  <c r="T881" i="2" s="1"/>
  <c r="S882" i="2"/>
  <c r="T882" i="2" s="1"/>
  <c r="S883" i="2"/>
  <c r="T883" i="2" s="1"/>
  <c r="S884" i="2"/>
  <c r="T884" i="2" s="1"/>
  <c r="S885" i="2"/>
  <c r="T885" i="2" s="1"/>
  <c r="S886" i="2"/>
  <c r="T886" i="2" s="1"/>
  <c r="S887" i="2"/>
  <c r="T887" i="2" s="1"/>
  <c r="S888" i="2"/>
  <c r="T888" i="2" s="1"/>
  <c r="S889" i="2"/>
  <c r="T889" i="2" s="1"/>
  <c r="S890" i="2"/>
  <c r="T890" i="2" s="1"/>
  <c r="S891" i="2"/>
  <c r="T891" i="2" s="1"/>
  <c r="S892" i="2"/>
  <c r="T892" i="2" s="1"/>
  <c r="S893" i="2"/>
  <c r="T893" i="2" s="1"/>
  <c r="S894" i="2"/>
  <c r="T894" i="2" s="1"/>
  <c r="S895" i="2"/>
  <c r="T895" i="2" s="1"/>
  <c r="S896" i="2"/>
  <c r="T896" i="2" s="1"/>
  <c r="S897" i="2"/>
  <c r="T897" i="2" s="1"/>
  <c r="S898" i="2"/>
  <c r="T898" i="2" s="1"/>
  <c r="S899" i="2"/>
  <c r="T899" i="2" s="1"/>
  <c r="S900" i="2"/>
  <c r="T900" i="2" s="1"/>
  <c r="S901" i="2"/>
  <c r="T901" i="2" s="1"/>
  <c r="S902" i="2"/>
  <c r="T902" i="2" s="1"/>
  <c r="S903" i="2"/>
  <c r="T903" i="2" s="1"/>
  <c r="S904" i="2"/>
  <c r="T904" i="2" s="1"/>
  <c r="S905" i="2"/>
  <c r="T905" i="2" s="1"/>
  <c r="S906" i="2"/>
  <c r="T906" i="2" s="1"/>
  <c r="S907" i="2"/>
  <c r="T907" i="2" s="1"/>
  <c r="S908" i="2"/>
  <c r="T908" i="2" s="1"/>
  <c r="S909" i="2"/>
  <c r="T909" i="2" s="1"/>
  <c r="S910" i="2"/>
  <c r="T910" i="2" s="1"/>
  <c r="S911" i="2"/>
  <c r="T911" i="2" s="1"/>
  <c r="S912" i="2"/>
  <c r="T912" i="2" s="1"/>
  <c r="S913" i="2"/>
  <c r="T913" i="2" s="1"/>
  <c r="S914" i="2"/>
  <c r="T914" i="2" s="1"/>
  <c r="S915" i="2"/>
  <c r="T915" i="2" s="1"/>
  <c r="S916" i="2"/>
  <c r="T916" i="2" s="1"/>
  <c r="S917" i="2"/>
  <c r="T917" i="2" s="1"/>
  <c r="S918" i="2"/>
  <c r="T918" i="2" s="1"/>
  <c r="S919" i="2"/>
  <c r="T919" i="2" s="1"/>
  <c r="S920" i="2"/>
  <c r="T920" i="2" s="1"/>
  <c r="S921" i="2"/>
  <c r="T921" i="2" s="1"/>
  <c r="S922" i="2"/>
  <c r="T922" i="2" s="1"/>
  <c r="S923" i="2"/>
  <c r="T923" i="2" s="1"/>
  <c r="S924" i="2"/>
  <c r="T924" i="2" s="1"/>
  <c r="S925" i="2"/>
  <c r="T925" i="2" s="1"/>
  <c r="S926" i="2"/>
  <c r="T926" i="2" s="1"/>
  <c r="S927" i="2"/>
  <c r="T927" i="2" s="1"/>
  <c r="S928" i="2"/>
  <c r="T928" i="2" s="1"/>
  <c r="S929" i="2"/>
  <c r="T929" i="2" s="1"/>
  <c r="S930" i="2"/>
  <c r="T930" i="2" s="1"/>
  <c r="S931" i="2"/>
  <c r="T931" i="2" s="1"/>
  <c r="S932" i="2"/>
  <c r="T932" i="2" s="1"/>
  <c r="S933" i="2"/>
  <c r="T933" i="2" s="1"/>
  <c r="S934" i="2"/>
  <c r="T934" i="2" s="1"/>
  <c r="S935" i="2"/>
  <c r="T935" i="2" s="1"/>
  <c r="S936" i="2"/>
  <c r="T936" i="2" s="1"/>
  <c r="S937" i="2"/>
  <c r="T937" i="2" s="1"/>
  <c r="S938" i="2"/>
  <c r="T938" i="2" s="1"/>
  <c r="S939" i="2"/>
  <c r="S940" i="2"/>
  <c r="T940" i="2" s="1"/>
  <c r="S941" i="2"/>
  <c r="T941" i="2" s="1"/>
  <c r="S942" i="2"/>
  <c r="T942" i="2" s="1"/>
  <c r="S943" i="2"/>
  <c r="T943" i="2" s="1"/>
  <c r="S944" i="2"/>
  <c r="T944" i="2" s="1"/>
  <c r="S945" i="2"/>
  <c r="T945" i="2" s="1"/>
  <c r="S946" i="2"/>
  <c r="T946" i="2" s="1"/>
  <c r="S947" i="2"/>
  <c r="T947" i="2" s="1"/>
  <c r="S948" i="2"/>
  <c r="T948" i="2" s="1"/>
  <c r="S949" i="2"/>
  <c r="T949" i="2" s="1"/>
  <c r="S950" i="2"/>
  <c r="T950" i="2" s="1"/>
  <c r="S951" i="2"/>
  <c r="T951" i="2" s="1"/>
  <c r="S952" i="2"/>
  <c r="T952" i="2" s="1"/>
  <c r="S953" i="2"/>
  <c r="T953" i="2" s="1"/>
  <c r="S954" i="2"/>
  <c r="T954" i="2" s="1"/>
  <c r="S955" i="2"/>
  <c r="T955" i="2" s="1"/>
  <c r="S956" i="2"/>
  <c r="T956" i="2" s="1"/>
  <c r="S957" i="2"/>
  <c r="T957" i="2" s="1"/>
  <c r="S958" i="2"/>
  <c r="T958" i="2" s="1"/>
  <c r="S959" i="2"/>
  <c r="T959" i="2" s="1"/>
  <c r="S960" i="2"/>
  <c r="T960" i="2" s="1"/>
  <c r="S961" i="2"/>
  <c r="T961" i="2" s="1"/>
  <c r="S962" i="2"/>
  <c r="T962" i="2" s="1"/>
  <c r="S963" i="2"/>
  <c r="T963" i="2" s="1"/>
  <c r="S964" i="2"/>
  <c r="T964" i="2" s="1"/>
  <c r="S965" i="2"/>
  <c r="T965" i="2" s="1"/>
  <c r="S966" i="2"/>
  <c r="T966" i="2" s="1"/>
  <c r="S967" i="2"/>
  <c r="T967" i="2" s="1"/>
  <c r="S968" i="2"/>
  <c r="T968" i="2" s="1"/>
  <c r="S969" i="2"/>
  <c r="T969" i="2" s="1"/>
  <c r="S970" i="2"/>
  <c r="T970" i="2" s="1"/>
  <c r="S971" i="2"/>
  <c r="T971" i="2" s="1"/>
  <c r="S972" i="2"/>
  <c r="T972" i="2" s="1"/>
  <c r="S973" i="2"/>
  <c r="T973" i="2" s="1"/>
  <c r="S974" i="2"/>
  <c r="T974" i="2" s="1"/>
  <c r="S975" i="2"/>
  <c r="T975" i="2" s="1"/>
  <c r="S976" i="2"/>
  <c r="T976" i="2" s="1"/>
  <c r="S977" i="2"/>
  <c r="T977" i="2" s="1"/>
  <c r="S978" i="2"/>
  <c r="T978" i="2" s="1"/>
  <c r="S979" i="2"/>
  <c r="T979" i="2" s="1"/>
  <c r="S980" i="2"/>
  <c r="T980" i="2" s="1"/>
  <c r="S981" i="2"/>
  <c r="T981" i="2" s="1"/>
  <c r="S982" i="2"/>
  <c r="T982" i="2" s="1"/>
  <c r="S983" i="2"/>
  <c r="T983" i="2" s="1"/>
  <c r="S984" i="2"/>
  <c r="T984" i="2" s="1"/>
  <c r="S985" i="2"/>
  <c r="T985" i="2" s="1"/>
  <c r="S986" i="2"/>
  <c r="T986" i="2" s="1"/>
  <c r="S987" i="2"/>
  <c r="T987" i="2" s="1"/>
  <c r="S988" i="2"/>
  <c r="T988" i="2" s="1"/>
  <c r="S989" i="2"/>
  <c r="T989" i="2" s="1"/>
  <c r="S990" i="2"/>
  <c r="T990" i="2" s="1"/>
  <c r="S991" i="2"/>
  <c r="T991" i="2" s="1"/>
  <c r="S992" i="2"/>
  <c r="T992" i="2" s="1"/>
  <c r="S993" i="2"/>
  <c r="T993" i="2" s="1"/>
  <c r="S994" i="2"/>
  <c r="T994" i="2" s="1"/>
  <c r="S995" i="2"/>
  <c r="T995" i="2" s="1"/>
  <c r="S996" i="2"/>
  <c r="T996" i="2" s="1"/>
  <c r="S997" i="2"/>
  <c r="T997" i="2" s="1"/>
  <c r="S998" i="2"/>
  <c r="T998" i="2" s="1"/>
  <c r="S999" i="2"/>
  <c r="T999" i="2" s="1"/>
  <c r="S1000" i="2"/>
  <c r="T1000" i="2" s="1"/>
  <c r="S1001" i="2"/>
  <c r="T1001" i="2" s="1"/>
  <c r="S15" i="2"/>
  <c r="T15" i="2" s="1"/>
  <c r="S16" i="2"/>
  <c r="T16" i="2" s="1"/>
  <c r="S17" i="2"/>
  <c r="T17" i="2" s="1"/>
  <c r="S18" i="2"/>
  <c r="T18" i="2" s="1"/>
  <c r="S3" i="2"/>
  <c r="T3" i="2" s="1"/>
  <c r="S4" i="2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2" i="2"/>
  <c r="T2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2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3" i="2"/>
  <c r="G4" i="2"/>
  <c r="G5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B9A8D4-3B26-448C-978B-D1E13F88DE6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973E450-7072-4C26-8C55-DDFA803DECA9}" name="WorksheetConnection_Crowdfunding Copy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Copy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<sst xmlns="http://schemas.openxmlformats.org/spreadsheetml/2006/main" count="14121" uniqueCount="2126">
  <si>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</si>
  <si>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</si>
  <si>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</si>
  <si>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</si>
  <si>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</si>
  <si>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</si>
  <si>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</si>
  <si>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</si>
  <si>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</si>
  <si>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</si>
  <si>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</si>
  <si>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</si>
  <si>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</si>
  <si>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</si>
  <si>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</si>
  <si>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</si>
  <si>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</si>
  <si>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</si>
  <si>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</si>
  <si>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</si>
  <si>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</si>
  <si>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</si>
  <si>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</si>
  <si>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</si>
  <si>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</si>
  <si>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</si>
  <si>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</si>
  <si>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</si>
  <si>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</si>
  <si>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</si>
  <si>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</si>
  <si>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</si>
  <si>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</si>
  <si>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</si>
  <si>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</si>
  <si>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</si>
  <si>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</si>
  <si>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</si>
  <si>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</si>
  <si>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</si>
  <si>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</si>
  <si>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</si>
  <si>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</si>
  <si>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</si>
  <si>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</si>
  <si>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</si>
  <si>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</si>
  <si>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</si>
  <si>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</si>
  <si>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</si>
  <si>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</si>
  <si>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</si>
  <si>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</si>
  <si>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</si>
  <si>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</si>
  <si>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</si>
  <si>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</si>
  <si>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</si>
  <si>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</si>
  <si>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</si>
  <si>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</si>
  <si>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</si>
  <si>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</si>
  <si>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</si>
  <si>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</si>
  <si>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</si>
  <si>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</si>
  <si>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</si>
  <si>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</si>
  <si>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</si>
  <si>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</si>
  <si>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</si>
  <si>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</si>
  <si>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</si>
  <si>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</si>
  <si>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</si>
  <si>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</si>
  <si>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</si>
  <si>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</si>
  <si>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</si>
  <si>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</si>
  <si>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</si>
  <si>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</si>
  <si>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</si>
  <si>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</si>
  <si>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</si>
  <si>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</si>
  <si>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</si>
  <si>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</si>
  <si>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</si>
  <si>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</si>
  <si>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</si>
  <si>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</si>
  <si>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</si>
  <si>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</si>
  <si>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</si>
  <si>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</si>
  <si>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</si>
  <si>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</si>
  <si>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</si>
  <si>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</si>
  <si>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</si>
  <si>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</si>
  <si>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</si>
  <si>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</si>
  <si>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</si>
  <si>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</si>
  <si>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</si>
  <si>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</si>
  <si>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</si>
  <si>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</si>
  <si>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</si>
  <si>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</si>
  <si>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</si>
  <si>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</si>
  <si>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</si>
  <si>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</si>
  <si>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</si>
  <si>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</si>
  <si>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</si>
  <si>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</si>
  <si>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</si>
  <si>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</si>
  <si>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</si>
  <si>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</si>
  <si>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</si>
  <si>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</si>
  <si>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</si>
  <si>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</si>
  <si>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</si>
  <si>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</si>
  <si>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</si>
  <si>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</si>
  <si>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</si>
  <si>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</si>
  <si>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</si>
  <si>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</si>
  <si>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</si>
  <si>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</si>
  <si>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</si>
  <si>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</si>
  <si>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</si>
  <si>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</si>
  <si>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</si>
  <si>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</si>
  <si>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</si>
  <si>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</si>
  <si>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</si>
  <si>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</si>
  <si>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</si>
  <si>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</si>
  <si>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</si>
  <si>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</si>
  <si>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</si>
  <si>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</si>
  <si>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</si>
  <si>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</si>
  <si>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</si>
  <si>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</si>
  <si>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</si>
  <si>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</si>
  <si>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</si>
  <si>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</si>
  <si>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</si>
  <si>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</si>
  <si>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</si>
  <si>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</si>
  <si>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</si>
  <si>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</si>
  <si>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</si>
  <si>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</si>
  <si>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</si>
  <si>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</si>
  <si>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</si>
  <si>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</si>
  <si>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</si>
  <si>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</si>
  <si>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</si>
  <si>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</si>
  <si>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</si>
  <si>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</si>
  <si>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</si>
  <si>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</si>
  <si>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</si>
  <si>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</si>
  <si>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</si>
  <si>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</si>
  <si>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</si>
  <si>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</si>
  <si>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</si>
  <si>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</si>
  <si>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</si>
  <si>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</si>
  <si>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</si>
  <si>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</si>
  <si>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</si>
  <si>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</si>
  <si>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</si>
  <si>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</si>
  <si>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</si>
  <si>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</si>
  <si>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</si>
  <si>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</si>
  <si>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</si>
  <si>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</si>
  <si>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</si>
  <si>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</si>
  <si>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</si>
  <si>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</si>
  <si>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</si>
  <si>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</si>
  <si>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</si>
  <si>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</si>
  <si>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</si>
  <si>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</si>
  <si>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</si>
  <si>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</si>
  <si>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</si>
  <si>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</si>
  <si>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</si>
  <si>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</si>
  <si>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</si>
  <si>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</si>
  <si>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</si>
  <si>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</si>
  <si>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</si>
  <si>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</si>
  <si>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</si>
  <si>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</si>
  <si>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</si>
  <si>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</si>
  <si>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</si>
  <si>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</si>
  <si>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</si>
  <si>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</si>
  <si>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</si>
  <si>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</si>
  <si>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</si>
  <si>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</si>
  <si>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</si>
  <si>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</si>
  <si>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</si>
  <si>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</si>
  <si>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</si>
  <si>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</si>
  <si>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</si>
  <si>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</si>
  <si>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</si>
  <si>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</si>
  <si>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</si>
  <si>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</si>
  <si>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</si>
  <si>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</si>
  <si>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</si>
  <si>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</si>
  <si>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</si>
  <si>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</si>
  <si>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</si>
  <si>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</si>
  <si>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</si>
  <si>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</si>
  <si>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</si>
  <si>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</si>
  <si>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</si>
  <si>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</si>
  <si>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</si>
  <si>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</si>
  <si>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</si>
  <si>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</si>
  <si>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</si>
  <si>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</si>
  <si>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</si>
  <si>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</si>
  <si>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</si>
  <si>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</si>
  <si>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</si>
  <si>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</si>
  <si>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</si>
  <si>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</si>
  <si>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</si>
  <si>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</si>
  <si>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</si>
  <si>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</si>
  <si>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</si>
  <si>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</si>
  <si>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</si>
  <si>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</si>
  <si>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</si>
  <si>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</si>
  <si>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</si>
  <si>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</si>
  <si>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</si>
  <si>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</si>
  <si>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</si>
  <si>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</si>
  <si>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</si>
  <si>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</si>
  <si>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</si>
  <si>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</si>
  <si>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</si>
  <si>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</si>
  <si>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</si>
  <si>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</si>
  <si>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</si>
  <si>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</si>
  <si>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</si>
  <si>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</si>
  <si>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</si>
  <si>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</si>
  <si>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</si>
  <si>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</si>
  <si>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</si>
  <si>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</si>
  <si>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</si>
  <si>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</si>
  <si>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</si>
  <si>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</si>
  <si>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</si>
  <si>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</si>
  <si>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</si>
  <si>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</si>
  <si>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</si>
  <si>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</si>
  <si>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</si>
  <si>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</si>
  <si>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</si>
  <si>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</si>
  <si>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</si>
  <si>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</si>
  <si>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</si>
  <si>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</si>
  <si>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</si>
  <si>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</si>
  <si>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</si>
  <si>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</si>
  <si>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</si>
  <si>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</si>
  <si>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</si>
  <si>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</si>
  <si>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</si>
  <si>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</si>
  <si>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</si>
  <si>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</si>
  <si>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</si>
  <si>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</si>
  <si>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</si>
  <si>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</si>
  <si>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</si>
  <si>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</si>
  <si>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</si>
  <si>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</si>
  <si>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</si>
  <si>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</si>
  <si>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</si>
  <si>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</si>
  <si>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</si>
  <si>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</si>
  <si>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</si>
  <si>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</si>
  <si>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</si>
  <si>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</si>
  <si>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</si>
  <si>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</si>
  <si>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</si>
  <si>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</si>
  <si>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</si>
  <si>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</si>
  <si>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</si>
  <si>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</si>
  <si>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</si>
  <si>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</si>
  <si>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</si>
  <si>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</si>
  <si>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</si>
  <si>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</si>
  <si>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</si>
  <si>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</si>
  <si>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</si>
  <si>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</si>
  <si>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</si>
  <si>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</si>
  <si>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</si>
  <si>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</si>
  <si>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</si>
  <si>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</si>
  <si>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</si>
  <si>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</si>
  <si>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</si>
  <si>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</si>
  <si>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</si>
  <si>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</si>
  <si>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</si>
  <si>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</si>
  <si>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</si>
  <si>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</si>
  <si>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</si>
  <si>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</si>
  <si>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</si>
  <si>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</si>
  <si>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</si>
  <si>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</si>
  <si>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</si>
  <si>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</si>
  <si>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</si>
  <si>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</si>
  <si>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</si>
  <si>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</si>
  <si>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</si>
  <si>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</si>
  <si>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</si>
  <si>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</si>
  <si>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</si>
  <si>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</si>
  <si>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</si>
  <si>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</si>
  <si>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</si>
  <si>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</si>
  <si>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</si>
  <si>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</si>
  <si>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</si>
  <si>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</si>
  <si>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</si>
  <si>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</si>
  <si>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</si>
  <si>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</si>
  <si>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</si>
  <si>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</si>
  <si>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</si>
  <si>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</si>
  <si>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</si>
  <si>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</si>
  <si>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</si>
  <si>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</si>
  <si>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</si>
  <si>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</si>
  <si>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</si>
  <si>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</si>
  <si>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</si>
  <si>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</si>
  <si>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</si>
  <si>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</si>
  <si>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</si>
  <si>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</si>
  <si>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</si>
  <si>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</si>
  <si>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</si>
  <si>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</si>
  <si>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</si>
  <si>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</si>
  <si>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</si>
  <si>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</si>
  <si>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</si>
  <si>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</si>
  <si>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</si>
  <si>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</si>
  <si>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</si>
  <si>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</si>
  <si>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</si>
  <si>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</si>
  <si>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</si>
  <si>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</si>
  <si>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</si>
  <si>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</si>
  <si>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</si>
  <si>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</si>
  <si>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</si>
  <si>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</si>
  <si>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</si>
  <si>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</si>
  <si>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</si>
  <si>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</si>
  <si>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</si>
  <si>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</si>
  <si>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</si>
  <si>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</si>
  <si>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</si>
  <si>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</si>
  <si>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</si>
  <si>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</si>
  <si>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</si>
  <si>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</si>
  <si>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</si>
  <si>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</si>
  <si>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</si>
  <si>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</si>
  <si>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</si>
  <si>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</si>
  <si>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</si>
  <si>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</si>
  <si>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</si>
  <si>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</si>
  <si>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</si>
  <si>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</si>
  <si>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</si>
  <si>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</si>
  <si>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</si>
  <si>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</si>
  <si>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</si>
  <si>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</si>
  <si>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</si>
  <si>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</si>
  <si>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</si>
  <si>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</si>
  <si>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</si>
  <si>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</si>
  <si>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</si>
  <si>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</si>
  <si>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</si>
  <si>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</si>
  <si>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</si>
  <si>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</si>
  <si>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</si>
  <si>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</si>
  <si>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</si>
  <si>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</si>
  <si>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</si>
  <si>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</si>
  <si>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</si>
  <si>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</si>
  <si>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</si>
  <si>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</si>
  <si>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</si>
  <si>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</si>
  <si>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</si>
  <si>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</si>
  <si>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</si>
  <si>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</si>
  <si>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</si>
  <si>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</si>
  <si>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</si>
  <si>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</si>
  <si>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</si>
  <si>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</si>
  <si>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</si>
  <si>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</si>
  <si>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</si>
  <si>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</si>
  <si>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</si>
  <si>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</si>
  <si>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</si>
  <si>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</si>
  <si>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</si>
  <si>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</si>
  <si>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</si>
  <si>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</si>
  <si>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</si>
  <si>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</si>
  <si>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</si>
  <si>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</si>
  <si>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</si>
  <si>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</si>
  <si>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</si>
  <si>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</si>
  <si>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</si>
  <si>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</si>
  <si>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</si>
  <si>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</si>
  <si>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</si>
  <si>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</si>
  <si>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</si>
  <si>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</si>
  <si>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</si>
  <si>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</si>
  <si>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</si>
  <si>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</si>
  <si>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</si>
  <si>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</si>
  <si>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</si>
  <si>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</si>
  <si>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</si>
  <si>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</si>
  <si>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</si>
  <si>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</si>
  <si>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</si>
  <si>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</si>
  <si>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</si>
  <si>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</si>
  <si>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</si>
  <si>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</si>
  <si>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</si>
  <si>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</si>
  <si>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</si>
  <si>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</si>
  <si>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</si>
  <si>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</si>
  <si>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</si>
  <si>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</si>
  <si>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</si>
  <si>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</si>
  <si>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</si>
  <si>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</si>
  <si>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</si>
  <si>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</si>
  <si>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</si>
  <si>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</si>
  <si>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</si>
  <si>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</si>
  <si>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</si>
  <si>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</si>
  <si>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</si>
  <si>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</si>
  <si>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</si>
  <si>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</si>
  <si>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</si>
  <si>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</si>
  <si>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</si>
  <si>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</si>
  <si>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</si>
  <si>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</si>
  <si>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</si>
  <si>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</si>
  <si>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</si>
  <si>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</si>
  <si>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</si>
  <si>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</si>
  <si>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</si>
  <si>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</si>
  <si>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</si>
  <si>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</si>
  <si>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</si>
  <si>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</si>
  <si>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</si>
  <si>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</si>
  <si>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</si>
  <si>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</si>
  <si>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</si>
  <si>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</si>
  <si>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</si>
  <si>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</si>
  <si>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</si>
  <si>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</si>
  <si>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</si>
  <si>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</si>
  <si>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</si>
  <si>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</si>
  <si>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</si>
  <si>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</si>
  <si>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</si>
  <si>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</si>
  <si>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</si>
  <si>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</si>
  <si>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</si>
  <si>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</si>
  <si>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</si>
  <si>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</si>
  <si>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</si>
  <si>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</si>
  <si>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</si>
  <si>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</si>
  <si>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</si>
  <si>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</si>
  <si>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</si>
  <si>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</si>
  <si>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</si>
  <si>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</si>
  <si>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</si>
  <si>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</si>
  <si>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</si>
  <si>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</si>
  <si>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</si>
  <si>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</si>
  <si>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</si>
  <si>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</si>
  <si>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</si>
  <si>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</si>
  <si>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</si>
  <si>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</si>
  <si>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</si>
  <si>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</si>
  <si>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</si>
  <si>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</si>
  <si>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</si>
  <si>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</si>
  <si>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</si>
  <si>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</si>
  <si>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</si>
  <si>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</si>
  <si>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</si>
  <si>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</si>
  <si>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</si>
  <si>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</si>
  <si>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</si>
  <si>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</si>
  <si>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</si>
  <si>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</si>
  <si>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</si>
  <si>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</si>
  <si>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</si>
  <si>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</si>
  <si>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</si>
  <si>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</si>
  <si>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</si>
  <si>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</si>
  <si>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</si>
  <si>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</si>
  <si>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</si>
  <si>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</si>
  <si>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</si>
  <si>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</si>
  <si>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</si>
  <si>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</si>
  <si>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</si>
  <si>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</si>
  <si>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</si>
  <si>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</si>
  <si>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</si>
  <si>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</si>
  <si>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</si>
  <si>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</si>
  <si>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</si>
  <si>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</si>
  <si>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</si>
  <si>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</si>
  <si>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</si>
  <si>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</si>
  <si>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</si>
  <si>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</si>
  <si>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</si>
  <si>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</si>
  <si>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</si>
  <si>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</si>
  <si>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</si>
  <si>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</si>
  <si>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</si>
  <si>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</si>
  <si>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</si>
  <si>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</si>
  <si>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</si>
  <si>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</si>
  <si>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</si>
  <si>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</si>
  <si>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</si>
  <si>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</si>
  <si>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</si>
  <si>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</si>
  <si>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</si>
  <si>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</si>
  <si>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</si>
  <si>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</si>
  <si>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</si>
  <si>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</si>
  <si>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</si>
  <si>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</si>
  <si>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</si>
  <si>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</si>
  <si>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</si>
  <si>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</si>
  <si>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</si>
  <si>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</si>
  <si>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</si>
  <si>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</si>
  <si>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</si>
  <si>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</si>
  <si>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</si>
  <si>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</si>
  <si>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</si>
  <si>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</si>
  <si>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</si>
  <si>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</si>
  <si>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</si>
  <si>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</si>
  <si>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</si>
  <si>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</si>
  <si>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</si>
  <si>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</si>
  <si>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</si>
  <si>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</si>
  <si>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</si>
  <si>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</si>
  <si>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</si>
  <si>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</si>
  <si>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</si>
  <si>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</si>
  <si>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</si>
  <si>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</si>
  <si>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</si>
  <si>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</si>
  <si>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</si>
  <si>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</si>
  <si>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</si>
  <si>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</si>
  <si>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</si>
  <si>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</si>
  <si>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</si>
  <si>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</si>
  <si>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</si>
  <si>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</si>
  <si>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</si>
  <si>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</si>
  <si>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</si>
  <si>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</si>
  <si>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</si>
  <si>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</si>
  <si>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</si>
  <si>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</si>
  <si>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</si>
  <si>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</si>
  <si>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</si>
  <si>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</si>
  <si>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</si>
  <si>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</si>
  <si>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</si>
  <si>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</si>
  <si>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</si>
  <si>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</si>
  <si>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</si>
  <si>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</si>
  <si>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</si>
  <si>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</si>
  <si>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</si>
  <si>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</si>
  <si>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</si>
  <si>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</si>
  <si>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</si>
  <si>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</si>
  <si>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</si>
  <si>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</si>
  <si>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</si>
  <si>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</si>
  <si>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</si>
  <si>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</si>
  <si>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</si>
  <si>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</si>
  <si>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</si>
  <si>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</si>
  <si>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</si>
  <si>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</si>
  <si>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</si>
  <si>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</si>
  <si>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</si>
  <si>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</si>
  <si>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</si>
  <si>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</si>
  <si>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</si>
  <si>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</si>
  <si>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</si>
  <si>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</si>
  <si>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</si>
  <si>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</si>
  <si>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</si>
  <si>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</si>
  <si>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</si>
  <si>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</si>
  <si>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</si>
  <si>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</si>
  <si>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</si>
  <si>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</si>
  <si>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</si>
  <si>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</si>
  <si>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</si>
  <si>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</si>
  <si>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</si>
  <si>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</si>
  <si>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</si>
  <si>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</si>
  <si>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</si>
  <si>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</si>
  <si>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</si>
  <si>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</si>
  <si>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</si>
  <si>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</si>
  <si>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</si>
  <si>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</si>
  <si>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</si>
  <si>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</si>
  <si>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</si>
  <si>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</si>
  <si>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</si>
  <si>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</si>
  <si>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</si>
  <si>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</si>
  <si>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</si>
  <si>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</si>
  <si>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</si>
  <si>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</si>
  <si>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</si>
  <si>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</si>
  <si>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</si>
  <si>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</si>
  <si>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</si>
  <si>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</si>
  <si>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</si>
  <si>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</si>
  <si>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</si>
  <si>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</si>
  <si>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</si>
  <si>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</si>
  <si>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</si>
  <si>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</si>
  <si>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</si>
  <si>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</si>
  <si>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</si>
  <si>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</si>
  <si>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</si>
  <si>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</si>
  <si>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</si>
  <si>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</si>
  <si>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</si>
  <si>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</si>
  <si>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</si>
  <si>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</si>
  <si>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</si>
  <si>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</si>
  <si>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</si>
  <si>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</si>
  <si>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</si>
  <si>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</si>
  <si>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</si>
  <si>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</si>
  <si>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</si>
  <si>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</si>
  <si>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</si>
  <si>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</si>
  <si>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</si>
  <si>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</si>
  <si>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</si>
  <si>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</si>
  <si>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</si>
  <si>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</si>
  <si>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</si>
  <si>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</si>
  <si>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</si>
  <si>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</si>
  <si>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</si>
  <si>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</si>
  <si>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</si>
  <si>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</si>
  <si>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</si>
  <si>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</si>
  <si>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</si>
  <si>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</si>
  <si>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</si>
  <si>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</si>
  <si>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</si>
  <si>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</si>
  <si>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</si>
  <si>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</si>
  <si>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</si>
  <si>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</si>
  <si>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</si>
  <si>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</si>
  <si>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</si>
  <si>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</si>
  <si>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</si>
  <si>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</si>
  <si>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</si>
  <si>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</si>
  <si>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</si>
  <si>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</si>
  <si>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</si>
  <si>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</si>
  <si>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</si>
  <si>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</si>
  <si>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</si>
  <si>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</si>
  <si>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</si>
  <si>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</si>
  <si>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</si>
  <si>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</si>
  <si>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</si>
  <si>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</si>
  <si>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</si>
  <si>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</si>
  <si>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</si>
  <si>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</si>
  <si>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</si>
  <si>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</si>
  <si>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</si>
  <si>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</si>
  <si>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</si>
  <si>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</si>
  <si>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</si>
  <si>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</si>
  <si>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</si>
  <si>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</si>
  <si>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</si>
  <si>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</si>
  <si>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</si>
  <si>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</si>
  <si>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</si>
  <si>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</si>
  <si>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</si>
  <si>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</si>
  <si>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</si>
  <si>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</si>
  <si>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</si>
  <si>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</si>
  <si>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</si>
  <si>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</si>
  <si>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</si>
  <si>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</si>
  <si>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</si>
  <si>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</si>
  <si>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</si>
  <si>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</si>
  <si>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</si>
  <si>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</si>
  <si>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</si>
  <si>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</si>
  <si>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</si>
  <si>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</si>
  <si>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</si>
  <si>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</si>
  <si>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</si>
  <si>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</si>
  <si>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</si>
  <si>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</si>
  <si>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</si>
  <si>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</si>
  <si>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</si>
  <si>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</si>
  <si>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</si>
  <si>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</si>
  <si>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</si>
  <si>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</si>
  <si>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</si>
  <si>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</si>
  <si>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</si>
  <si>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</si>
  <si>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</si>
  <si>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</si>
  <si>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</si>
  <si>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</si>
  <si>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</si>
  <si>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</si>
  <si>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</si>
  <si>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</si>
  <si>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</si>
  <si>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</si>
  <si>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</si>
  <si>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</si>
  <si>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</si>
  <si>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</si>
  <si>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</si>
  <si>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</si>
  <si>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</si>
  <si>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</si>
  <si>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</si>
  <si>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</si>
  <si>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</si>
  <si>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</si>
  <si>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</si>
  <si>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</si>
  <si>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</si>
  <si>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</si>
  <si>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</si>
  <si>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</si>
  <si>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</si>
  <si>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</si>
  <si>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</si>
  <si>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</si>
  <si>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</si>
  <si>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</si>
  <si>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</si>
  <si>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</si>
  <si>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</si>
  <si>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</si>
  <si>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</si>
  <si>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</si>
  <si>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</si>
  <si>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</si>
  <si>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</si>
  <si>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</si>
  <si>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</si>
  <si>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</si>
  <si>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</si>
  <si>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</si>
  <si>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</si>
  <si>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</si>
  <si>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</si>
  <si>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</si>
  <si>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</si>
  <si>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</si>
  <si>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</si>
  <si>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</si>
  <si>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</si>
  <si>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</si>
  <si>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</si>
  <si>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</si>
  <si>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</si>
  <si>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</si>
  <si>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</si>
  <si>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</si>
  <si>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</si>
  <si>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</si>
  <si>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</si>
  <si>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</si>
  <si>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</si>
  <si>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</si>
  <si>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</si>
  <si>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</si>
  <si>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</si>
  <si>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</si>
  <si>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</si>
  <si>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</si>
  <si>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</si>
  <si>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</si>
  <si>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</si>
  <si>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</si>
  <si>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</si>
  <si>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</si>
  <si>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</si>
  <si>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</si>
  <si>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</si>
  <si>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</si>
  <si>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</si>
  <si>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</si>
  <si>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</si>
  <si>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</si>
  <si>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</si>
  <si>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</si>
  <si>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</si>
  <si>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</si>
  <si>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</si>
  <si>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</si>
  <si>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</si>
  <si>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</si>
  <si>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</si>
  <si>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</si>
  <si>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</si>
  <si>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</si>
  <si>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</si>
  <si>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</si>
  <si>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</si>
  <si>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</si>
  <si>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</si>
  <si>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</si>
  <si>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</si>
  <si>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</si>
  <si>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</si>
  <si>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</si>
  <si>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</si>
  <si>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</si>
  <si>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</si>
  <si>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</si>
  <si>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</si>
  <si>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</si>
  <si>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</si>
  <si>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</si>
  <si>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</si>
  <si>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</si>
  <si>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</si>
  <si>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</si>
  <si>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</si>
  <si>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</si>
  <si>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</si>
  <si>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</si>
  <si>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</si>
  <si>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</si>
  <si>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</si>
  <si>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</si>
  <si>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</si>
  <si>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</si>
  <si>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</si>
  <si>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</si>
  <si>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</si>
  <si>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</si>
  <si>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</si>
  <si>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</si>
  <si>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</si>
  <si>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</si>
  <si>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</si>
  <si>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</si>
  <si>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</si>
  <si>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</si>
  <si>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</si>
  <si>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</si>
  <si>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</si>
  <si>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</si>
  <si>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</si>
  <si>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</si>
  <si>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</si>
  <si>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</si>
  <si>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</si>
  <si>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</si>
  <si>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</si>
  <si>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</si>
  <si>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</si>
  <si>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</si>
  <si>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</si>
  <si>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</si>
  <si>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</si>
  <si>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</si>
  <si>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</si>
  <si>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</si>
  <si>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</si>
  <si>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</si>
  <si>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</si>
  <si>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</si>
  <si>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</si>
  <si>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</si>
  <si>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</si>
  <si>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</si>
  <si>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</si>
  <si>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</si>
  <si>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</si>
  <si>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</si>
  <si>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</si>
  <si>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</si>
  <si>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</si>
  <si>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</si>
  <si>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</si>
  <si>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</si>
  <si>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</si>
  <si>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</si>
  <si>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</si>
  <si>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</si>
  <si>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</si>
  <si>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</si>
  <si>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</si>
  <si>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</si>
  <si>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</si>
  <si>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</si>
  <si>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</si>
  <si>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</si>
  <si>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</si>
  <si>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</si>
  <si>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</si>
  <si>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</si>
  <si>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</si>
  <si>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</si>
  <si>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</si>
  <si>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</si>
  <si>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</si>
  <si>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</si>
  <si>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</si>
  <si>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</si>
  <si>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</si>
  <si>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</si>
  <si>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</si>
  <si>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</si>
  <si>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</si>
  <si>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</si>
  <si>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</si>
  <si>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</si>
  <si>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</si>
  <si>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</si>
  <si>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</si>
  <si>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</si>
  <si>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</si>
  <si>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</si>
  <si>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</si>
  <si>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</si>
  <si>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</si>
  <si>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</si>
  <si>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</si>
  <si>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</si>
  <si>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</si>
  <si>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</si>
  <si>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</si>
  <si>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</si>
  <si>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</si>
  <si>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</si>
  <si>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</si>
  <si>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</si>
  <si>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</si>
  <si>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</si>
  <si>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</si>
  <si>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</si>
  <si>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</si>
  <si>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</si>
  <si>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</si>
  <si>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</si>
  <si>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</si>
  <si>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</si>
  <si>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</si>
  <si>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</si>
  <si>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</si>
  <si>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</si>
  <si>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</si>
  <si>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</si>
  <si>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</si>
  <si>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</si>
  <si>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</si>
  <si>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</si>
  <si>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</si>
  <si>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</si>
  <si>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</si>
  <si>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</si>
  <si>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</si>
  <si>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</si>
  <si>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</si>
  <si>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</si>
  <si>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</si>
  <si>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</si>
  <si>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</si>
  <si>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</si>
  <si>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</si>
  <si>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</si>
  <si>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</si>
  <si>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</si>
  <si>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</si>
  <si>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</si>
  <si>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</si>
  <si>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</si>
  <si>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</si>
  <si>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</si>
  <si>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</si>
  <si>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</si>
  <si>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</si>
  <si>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</si>
  <si>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</si>
  <si>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</si>
  <si>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</si>
  <si>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</si>
  <si>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</si>
  <si>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</si>
  <si>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</si>
  <si>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</si>
  <si>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</si>
  <si>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</si>
  <si>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</si>
  <si>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</si>
  <si>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</si>
  <si>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</si>
  <si>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</si>
  <si>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</si>
  <si>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</si>
  <si>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</si>
  <si>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</si>
  <si>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</si>
  <si>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</si>
  <si>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</si>
  <si>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</si>
  <si>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</si>
  <si>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</si>
  <si>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</si>
  <si>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</si>
  <si>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</si>
  <si>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</si>
  <si>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</si>
  <si>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</si>
  <si>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</si>
  <si>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</si>
  <si>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</si>
  <si>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</si>
  <si>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</si>
  <si>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</si>
  <si>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</si>
  <si>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</si>
  <si>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</si>
  <si>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</si>
  <si>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</si>
  <si>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</si>
  <si>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</si>
  <si>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</si>
  <si>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</si>
  <si>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</si>
  <si>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</si>
  <si>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</si>
  <si>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</si>
  <si>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</si>
  <si>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</si>
  <si>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</si>
  <si>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</si>
  <si>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</si>
  <si>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</si>
  <si>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</si>
  <si>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</si>
  <si>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</si>
  <si>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</si>
  <si>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</si>
  <si>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</si>
  <si>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</si>
  <si>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</si>
  <si>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</si>
  <si>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</si>
  <si>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</si>
  <si>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</si>
  <si>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</si>
  <si>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</si>
  <si>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</si>
  <si>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</si>
  <si>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</si>
  <si>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</si>
  <si>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</si>
  <si>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</si>
  <si>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</si>
  <si>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</si>
  <si>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</si>
  <si>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</si>
  <si>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</si>
  <si>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</si>
  <si>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</si>
  <si>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</si>
  <si>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</si>
  <si>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</si>
  <si>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</si>
  <si>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</si>
  <si>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</si>
  <si>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</si>
  <si>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</si>
  <si>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</si>
  <si>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</si>
  <si>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</si>
  <si>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</si>
  <si>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</si>
  <si>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</si>
  <si>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</si>
  <si>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</si>
  <si>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</si>
  <si>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</si>
  <si>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</si>
  <si>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</si>
  <si>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</si>
  <si>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</si>
  <si>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</si>
  <si>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</si>
  <si>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</si>
  <si>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</si>
  <si>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</si>
  <si>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</si>
  <si>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</si>
  <si>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</si>
  <si>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</si>
  <si>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</si>
  <si>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</si>
  <si>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</si>
  <si>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</si>
  <si>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</si>
  <si>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</si>
  <si>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</si>
  <si>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</si>
  <si>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</si>
  <si>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</si>
  <si>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</si>
  <si>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</si>
  <si>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</si>
  <si>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</si>
  <si>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</si>
  <si>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</si>
  <si>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</si>
  <si>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</si>
  <si>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</si>
  <si>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</si>
  <si>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</si>
  <si>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</si>
  <si>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</si>
  <si>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</si>
  <si>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</si>
  <si>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</si>
  <si>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</si>
  <si>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</si>
  <si>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</si>
  <si>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</si>
  <si>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</si>
  <si>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</si>
  <si>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</si>
  <si>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</si>
  <si>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</si>
  <si>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</si>
  <si>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</si>
  <si>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</si>
  <si>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</si>
  <si>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</si>
  <si>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</si>
  <si>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</si>
  <si>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</si>
  <si>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</si>
  <si>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</si>
  <si>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</si>
  <si>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</si>
  <si>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</si>
  <si>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</si>
  <si>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</si>
  <si>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</si>
  <si>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</si>
  <si>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</si>
  <si>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</si>
  <si>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</si>
  <si>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</si>
  <si>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</si>
  <si>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</si>
  <si>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</si>
  <si>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</si>
  <si>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</si>
  <si>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</si>
  <si>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</si>
  <si>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</si>
  <si>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</si>
  <si>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</si>
  <si>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</si>
  <si>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</si>
  <si>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</si>
  <si>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</si>
  <si>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</si>
  <si>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</si>
  <si>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</si>
  <si>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</si>
  <si>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</si>
  <si>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</si>
  <si>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</si>
  <si>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</si>
  <si>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</si>
  <si>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</si>
  <si>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</si>
  <si>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</si>
  <si>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</si>
  <si>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</si>
  <si>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</si>
  <si>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</si>
  <si>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</si>
  <si>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</si>
  <si>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</si>
  <si>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</si>
  <si>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</si>
  <si>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</si>
  <si>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</si>
  <si>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</si>
  <si>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</si>
  <si>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</si>
  <si>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</si>
  <si>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</si>
  <si>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</si>
  <si>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</si>
  <si>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</si>
  <si>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</si>
  <si>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</si>
  <si>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</si>
  <si>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</si>
  <si>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</si>
  <si>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</si>
  <si>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</si>
  <si>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</si>
  <si>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</si>
  <si>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</si>
  <si>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</si>
  <si>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</si>
  <si>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</si>
  <si>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</si>
  <si>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</si>
  <si>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</si>
  <si>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</si>
  <si>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</si>
  <si>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</si>
  <si>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</si>
  <si>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</si>
  <si>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</si>
  <si>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</si>
  <si>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</si>
  <si>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</si>
  <si>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</si>
  <si>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</si>
  <si>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</si>
  <si>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</si>
  <si>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</si>
  <si>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</si>
  <si>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</si>
  <si>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</si>
  <si>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</si>
  <si>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</si>
  <si>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</si>
  <si>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</si>
  <si>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</si>
  <si>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</si>
  <si>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</si>
  <si>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</si>
  <si>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</si>
  <si>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</si>
  <si>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</si>
  <si>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</si>
  <si>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</si>
  <si>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</si>
  <si>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</si>
  <si>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</si>
  <si>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</si>
  <si>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</si>
  <si>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</si>
  <si>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</si>
  <si>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</si>
  <si>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</si>
  <si>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</si>
  <si>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</si>
  <si>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</si>
  <si>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</si>
  <si>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</si>
  <si>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</si>
  <si>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</si>
  <si>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</si>
  <si>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</si>
  <si>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</si>
  <si>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</si>
  <si>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</si>
  <si>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</si>
  <si>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</si>
  <si>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</si>
  <si>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</si>
  <si>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</si>
  <si>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</si>
  <si>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</si>
  <si>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</si>
  <si>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</si>
  <si>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</si>
  <si>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</si>
  <si>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</si>
  <si>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</si>
  <si>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</si>
  <si>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</si>
  <si>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</si>
  <si>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</si>
  <si>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</si>
  <si>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</si>
  <si>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</si>
  <si>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</si>
  <si>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</si>
  <si>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</si>
  <si>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</si>
  <si>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</si>
  <si>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</si>
  <si>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</si>
  <si>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</si>
  <si>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</si>
  <si>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</si>
  <si>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</si>
  <si>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</si>
  <si>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</si>
  <si>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</si>
  <si>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</si>
  <si>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</si>
  <si>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</si>
  <si>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</si>
  <si>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</si>
  <si>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</si>
  <si>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</si>
  <si>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</si>
  <si>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</si>
  <si>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</si>
  <si>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</si>
  <si>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</si>
  <si>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</si>
  <si>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</si>
  <si>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</si>
  <si>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</si>
  <si>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</si>
  <si>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</si>
  <si>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</si>
  <si>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</si>
  <si>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</si>
  <si>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</si>
  <si>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</si>
  <si>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</si>
  <si>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</si>
  <si>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</si>
  <si>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</si>
  <si>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</si>
  <si>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</si>
  <si>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</si>
  <si>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</si>
  <si>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</si>
  <si>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</si>
  <si>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</si>
  <si>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</si>
  <si>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</si>
  <si>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</si>
  <si>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</si>
  <si>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</si>
  <si>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</si>
  <si>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</si>
  <si>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</si>
  <si>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</si>
  <si>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</si>
  <si>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</si>
  <si>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</si>
  <si>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</si>
  <si>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</si>
  <si>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</si>
  <si>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</si>
  <si>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</si>
  <si>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</si>
  <si>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</si>
  <si>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</si>
  <si>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</si>
  <si>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</si>
  <si>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</si>
  <si>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</si>
  <si>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</si>
  <si>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</si>
  <si>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</si>
  <si>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</si>
  <si>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</si>
  <si>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</si>
  <si>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</si>
  <si>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</si>
  <si>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</si>
  <si>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</si>
  <si>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</si>
  <si>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</si>
  <si>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</si>
  <si>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</si>
  <si>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</si>
  <si>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</si>
  <si>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</si>
  <si>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</si>
  <si>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</si>
  <si>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</si>
  <si>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</si>
  <si>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</si>
  <si>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</si>
  <si>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</si>
  <si>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</si>
  <si>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</si>
  <si>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</si>
  <si>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</si>
  <si>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</si>
  <si>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</si>
  <si>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</si>
  <si>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</si>
  <si>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</si>
  <si>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</si>
  <si>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</si>
  <si>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</si>
  <si>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</si>
  <si>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</si>
  <si>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</si>
  <si>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</si>
  <si>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</si>
  <si>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</si>
  <si>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</si>
  <si>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</si>
  <si>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</si>
  <si>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</si>
  <si>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</si>
  <si>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</si>
  <si>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</si>
  <si>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</si>
  <si>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</si>
  <si>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</si>
  <si>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</si>
  <si>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</si>
  <si>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</si>
  <si>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</si>
  <si>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</si>
  <si>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</si>
  <si>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</si>
  <si>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</si>
  <si>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</si>
  <si>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</si>
  <si>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</si>
  <si>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</si>
  <si>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</si>
  <si>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</si>
  <si>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</si>
  <si>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</si>
  <si>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</si>
  <si>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</si>
  <si>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</si>
  <si>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</si>
  <si>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</si>
  <si>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</si>
  <si>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</si>
  <si>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</si>
  <si>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</si>
  <si>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</si>
  <si>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</si>
  <si>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</si>
  <si>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</si>
  <si>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</si>
  <si>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</si>
  <si>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</si>
  <si>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</si>
  <si>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</si>
  <si>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</si>
  <si>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</si>
  <si>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</si>
  <si>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</si>
  <si>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</si>
  <si>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</si>
  <si>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</si>
  <si>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</si>
  <si>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</si>
  <si>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</si>
  <si>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</si>
  <si>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</si>
  <si>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</si>
  <si>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</si>
  <si>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</si>
  <si>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</si>
  <si>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</si>
  <si>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</si>
  <si>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</si>
  <si>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</si>
  <si>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</si>
  <si>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</si>
  <si>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</si>
  <si>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</si>
  <si>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</si>
  <si>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</si>
  <si>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</si>
  <si>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</si>
  <si>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</si>
  <si>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</si>
  <si>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</si>
  <si>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</si>
  <si>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</si>
  <si>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</si>
  <si>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</si>
  <si>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</si>
  <si>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</si>
  <si>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</si>
  <si>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</si>
  <si>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</si>
  <si>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</si>
  <si>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</si>
  <si>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</si>
  <si>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</si>
  <si>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</si>
  <si>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</si>
  <si>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</si>
  <si>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</si>
  <si>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</si>
  <si>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</si>
  <si>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</si>
  <si>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</si>
  <si>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</si>
  <si>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</si>
  <si>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</si>
  <si>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</si>
  <si>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</si>
  <si>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</si>
  <si>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</si>
  <si>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</si>
  <si>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</si>
  <si>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</si>
  <si>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</si>
  <si>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</si>
  <si>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</si>
  <si>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</si>
  <si>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</si>
  <si>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</si>
  <si>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</si>
  <si>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</si>
  <si>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</si>
  <si>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</si>
  <si>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</si>
  <si>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</si>
  <si>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</si>
  <si>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</si>
  <si>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</si>
  <si>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</si>
  <si>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</si>
  <si>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</si>
  <si>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</si>
  <si>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</si>
  <si>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</si>
  <si>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</si>
  <si>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</si>
  <si>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</si>
  <si>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</si>
  <si>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</si>
  <si>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</si>
  <si>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</si>
  <si>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</si>
  <si>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</si>
  <si>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</si>
  <si>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</si>
  <si>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</si>
  <si>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</si>
  <si>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</si>
  <si>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</si>
  <si>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</si>
  <si>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</si>
  <si>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</si>
  <si>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</si>
  <si>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</si>
  <si>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</si>
  <si>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</si>
  <si>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</si>
  <si>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</si>
  <si>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</si>
  <si>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</si>
  <si>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</si>
  <si>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</si>
  <si>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</si>
  <si>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</si>
  <si>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</si>
  <si>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</si>
  <si>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</si>
  <si>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</si>
  <si>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</si>
  <si>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</si>
  <si>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</si>
  <si>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</si>
  <si>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</si>
  <si>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</si>
  <si>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</si>
  <si>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</si>
  <si>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</si>
  <si>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</si>
  <si>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</si>
  <si>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</si>
  <si>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</si>
  <si>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</si>
  <si>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</si>
  <si>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</si>
  <si>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</si>
  <si>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</si>
  <si>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</si>
  <si>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</si>
  <si>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</si>
  <si>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</si>
  <si>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</si>
  <si>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</si>
  <si>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</si>
  <si>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</si>
  <si>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</si>
  <si>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</si>
  <si>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</si>
  <si>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</si>
  <si>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</si>
  <si>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</si>
  <si>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</si>
  <si>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</si>
  <si>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</si>
  <si>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</si>
  <si>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</si>
  <si>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</si>
  <si>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</si>
  <si>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</si>
  <si>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</si>
  <si>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</si>
  <si>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</si>
  <si>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</si>
  <si>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</si>
  <si>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</si>
  <si>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</si>
  <si>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</si>
  <si>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</si>
  <si>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</si>
  <si>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</si>
  <si>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</si>
  <si>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</si>
  <si>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</si>
  <si>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</si>
  <si>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</si>
  <si>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</si>
  <si>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</si>
  <si>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</si>
  <si>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</si>
  <si>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</si>
  <si>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</si>
  <si>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</si>
  <si>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</si>
  <si>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</si>
  <si>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</si>
  <si>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</si>
  <si>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</si>
  <si>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</si>
  <si>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</si>
  <si>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</si>
  <si>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</si>
  <si>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</si>
  <si>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</si>
  <si>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</si>
  <si>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</si>
  <si>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</si>
  <si>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</si>
  <si>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</si>
  <si>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</si>
  <si>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</si>
  <si>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</si>
  <si>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</si>
  <si>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</si>
  <si>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</si>
  <si>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</si>
  <si>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</si>
  <si>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</si>
  <si>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</si>
  <si>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</si>
  <si>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</si>
  <si>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</si>
  <si>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</si>
  <si>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</si>
  <si>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</si>
  <si>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</si>
  <si>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</si>
  <si>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</si>
  <si>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</si>
  <si>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</si>
  <si>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</si>
  <si>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</si>
  <si>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</si>
  <si>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</si>
  <si>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</si>
  <si>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</si>
  <si>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</si>
  <si>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</si>
  <si>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</si>
  <si>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</si>
  <si>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</si>
  <si>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</si>
  <si>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</si>
  <si>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</si>
  <si>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</si>
  <si>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</si>
  <si>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</si>
  <si>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</si>
  <si>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</si>
  <si>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</si>
  <si>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</si>
  <si>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</si>
  <si>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</si>
  <si>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</si>
  <si>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</si>
  <si>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</si>
  <si>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</si>
  <si>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</si>
  <si>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</si>
  <si>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</si>
  <si>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</si>
  <si>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</si>
  <si>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</si>
  <si>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</si>
  <si>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</si>
  <si>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</si>
  <si>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</si>
  <si>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</si>
  <si>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</si>
  <si>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</si>
  <si>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</si>
  <si>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</si>
  <si>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</si>
  <si>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</si>
  <si>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</si>
  <si>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</si>
  <si>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</si>
  <si>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</si>
  <si>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</si>
  <si>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</si>
  <si>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</si>
  <si>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</si>
  <si>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</si>
  <si>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Category</t>
  </si>
  <si>
    <t>Sub-Category</t>
  </si>
  <si>
    <t>Row Labels</t>
  </si>
  <si>
    <t>Grand Total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</si>
  <si>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</si>
  <si>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</si>
  <si>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</si>
  <si>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</si>
  <si>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</si>
  <si>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</si>
  <si>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</si>
  <si>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</si>
  <si>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</si>
  <si>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</si>
  <si>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</si>
  <si>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Count of name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</si>
  <si>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</si>
  <si>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</si>
  <si>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</si>
  <si>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</si>
  <si>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</si>
  <si>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</si>
  <si>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</si>
  <si>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</si>
  <si>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</si>
  <si>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</si>
  <si>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</si>
  <si>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</si>
  <si>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</si>
  <si>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</si>
  <si>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</si>
  <si>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</si>
  <si>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</si>
  <si>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</si>
  <si>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</si>
  <si>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</si>
  <si>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</si>
  <si>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</si>
  <si>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</si>
  <si>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</si>
  <si>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</si>
  <si>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</si>
  <si>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</si>
  <si>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</si>
  <si>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</si>
  <si>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</si>
  <si>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</si>
  <si>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</si>
  <si>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</si>
  <si>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</si>
  <si>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</si>
  <si>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</si>
  <si>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</si>
  <si>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</si>
  <si>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All</t>
  </si>
  <si>
    <t>Fail Rate</t>
  </si>
  <si>
    <t>Successful</t>
  </si>
  <si>
    <t>Total</t>
  </si>
  <si>
    <t>Success Rate</t>
  </si>
  <si>
    <t>Fail</t>
  </si>
  <si>
    <t>Success</t>
  </si>
  <si>
    <t>Web 3rd most successful</t>
  </si>
  <si>
    <t>Food Trucks 3rd least successful</t>
  </si>
  <si>
    <t>Web 4th most popular</t>
  </si>
  <si>
    <t>Food Trucks 5th most popular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</si>
  <si>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</si>
  <si>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</si>
  <si>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</si>
  <si>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</si>
  <si>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</si>
  <si>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</si>
  <si>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</si>
  <si>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</si>
  <si>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</si>
  <si>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</si>
  <si>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</si>
  <si>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</si>
  <si>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</si>
  <si>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</si>
  <si>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</si>
  <si>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</si>
  <si>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</si>
  <si>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</si>
  <si>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</si>
  <si>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</si>
  <si>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</si>
  <si>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 Count</t>
  </si>
  <si>
    <t>Failure</t>
  </si>
  <si>
    <t>Mean</t>
  </si>
  <si>
    <t>Median</t>
  </si>
  <si>
    <t>Max</t>
  </si>
  <si>
    <t>Min</t>
  </si>
  <si>
    <t>Variance</t>
  </si>
  <si>
    <t>StDev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</si>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</sst>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454545"/>
      <name val="Courier New"/>
      <family val="3"/>
    </font>
    <font>
      <sz val="10"/>
      <color rgb="FF000118"/>
      <name val="Nunito Sans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13FF0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9" fontId="0" fillId="0" borderId="0" xfId="42" applyFon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19" fillId="0" borderId="0" xfId="0" applyNumberFormat="1" applyFont="1"/>
    <xf numFmtId="0" fontId="16" fillId="0" borderId="0" xfId="0" applyFont="1"/>
    <xf numFmtId="0" fontId="20" fillId="34" borderId="0" xfId="0" applyFont="1" applyFill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AE78D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13FF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AE78D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13FF01"/>
      <color rgb="FF00FF00"/>
      <color rgb="FF920000"/>
      <color rgb="FFAE7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CrowdfundingBook.xlsx]Category Pivot Table!CatPivotTable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4-4EF6-8C05-49785B66CBEA}"/>
            </c:ext>
          </c:extLst>
        </c:ser>
        <c:ser>
          <c:idx val="1"/>
          <c:order val="1"/>
          <c:tx>
            <c:strRef>
              <c:f>'Category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4-4EF6-8C05-49785B66CBEA}"/>
            </c:ext>
          </c:extLst>
        </c:ser>
        <c:ser>
          <c:idx val="2"/>
          <c:order val="2"/>
          <c:tx>
            <c:strRef>
              <c:f>'Category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4-4EF6-8C05-49785B66CBEA}"/>
            </c:ext>
          </c:extLst>
        </c:ser>
        <c:ser>
          <c:idx val="3"/>
          <c:order val="3"/>
          <c:tx>
            <c:strRef>
              <c:f>'Category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C4-4EF6-8C05-49785B66C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5008352"/>
        <c:axId val="1691937680"/>
      </c:barChart>
      <c:catAx>
        <c:axId val="18250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937680"/>
        <c:crosses val="autoZero"/>
        <c:auto val="1"/>
        <c:lblAlgn val="ctr"/>
        <c:lblOffset val="100"/>
        <c:noMultiLvlLbl val="0"/>
      </c:catAx>
      <c:valAx>
        <c:axId val="16919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CrowdfundingBook.xlsx]Sub-Category Pivot Table!PivotTable3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Table'!$A$5:$A$29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9-4018-856D-7E9490350486}"/>
            </c:ext>
          </c:extLst>
        </c:ser>
        <c:ser>
          <c:idx val="1"/>
          <c:order val="1"/>
          <c:tx>
            <c:strRef>
              <c:f>'Sub-Category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Table'!$A$5:$A$29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9-4018-856D-7E9490350486}"/>
            </c:ext>
          </c:extLst>
        </c:ser>
        <c:ser>
          <c:idx val="2"/>
          <c:order val="2"/>
          <c:tx>
            <c:strRef>
              <c:f>'Sub-Category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Table'!$A$5:$A$29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9-4018-856D-7E9490350486}"/>
            </c:ext>
          </c:extLst>
        </c:ser>
        <c:ser>
          <c:idx val="3"/>
          <c:order val="3"/>
          <c:tx>
            <c:strRef>
              <c:f>'Sub-Category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59-4018-856D-7E9490350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5776704"/>
        <c:axId val="1827433232"/>
      </c:barChart>
      <c:catAx>
        <c:axId val="169577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433232"/>
        <c:crosses val="autoZero"/>
        <c:auto val="1"/>
        <c:lblAlgn val="ctr"/>
        <c:lblOffset val="100"/>
        <c:noMultiLvlLbl val="0"/>
      </c:catAx>
      <c:valAx>
        <c:axId val="18274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Tables &amp; Line Graphs!PivotTable5</c:name>
    <c:fmtId val="4"/>
  </c:pivotSource>
  <c:chart>
    <c:autoTitleDeleted val="0"/>
    <c:pivotFmts>
      <c:pivotFmt>
        <c:idx val="0"/>
        <c:spPr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6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13FF01"/>
            </a:solidFill>
            <a:round/>
          </a:ln>
          <a:effectLst/>
        </c:spPr>
        <c:marker>
          <c:symbol val="circle"/>
          <c:size val="5"/>
          <c:spPr>
            <a:solidFill>
              <a:srgbClr val="13FF01"/>
            </a:solidFill>
            <a:ln w="9525">
              <a:solidFill>
                <a:srgbClr val="13FF0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Tables &amp; Line Graphs'!$B$4:$B$5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'Pivot Tables &amp; Line Graphs'!$A$6:$A$18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&amp; Line Graphs'!$B$6:$B$18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5-4A6D-A556-BADB3A1E6124}"/>
            </c:ext>
          </c:extLst>
        </c:ser>
        <c:ser>
          <c:idx val="1"/>
          <c:order val="1"/>
          <c:tx>
            <c:strRef>
              <c:f>'Pivot Tables &amp; Line Graphs'!$C$4:$C$5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'Pivot Tables &amp; Line Graphs'!$A$6:$A$18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&amp; Line Graphs'!$C$6:$C$18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5-4A6D-A556-BADB3A1E6124}"/>
            </c:ext>
          </c:extLst>
        </c:ser>
        <c:ser>
          <c:idx val="2"/>
          <c:order val="2"/>
          <c:tx>
            <c:strRef>
              <c:f>'Pivot Tables &amp; Line Graphs'!$D$4:$D$5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13FF0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3FF01"/>
              </a:solidFill>
              <a:ln w="9525">
                <a:solidFill>
                  <a:srgbClr val="13FF01"/>
                </a:solidFill>
              </a:ln>
              <a:effectLst/>
            </c:spPr>
          </c:marker>
          <c:cat>
            <c:strRef>
              <c:f>'Pivot Tables &amp; Line Graphs'!$A$6:$A$18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&amp; Line Graphs'!$D$6:$D$18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95-4A6D-A556-BADB3A1E6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166896"/>
        <c:axId val="895994432"/>
      </c:lineChart>
      <c:catAx>
        <c:axId val="8681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994432"/>
        <c:crosses val="autoZero"/>
        <c:auto val="1"/>
        <c:lblAlgn val="ctr"/>
        <c:lblOffset val="100"/>
        <c:noMultiLvlLbl val="0"/>
      </c:catAx>
      <c:valAx>
        <c:axId val="8959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6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Vs % Success Line Graph'!$F$1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cat>
            <c:strRef>
              <c:f>'Goal Vs % Success Line Graph'!$A$2:$A$13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Vs % Success Line Graph'!$F$2:$F$13</c:f>
              <c:numCache>
                <c:formatCode>0%</c:formatCode>
                <c:ptCount val="12"/>
                <c:pt idx="0">
                  <c:v>0</c:v>
                </c:pt>
                <c:pt idx="1">
                  <c:v>0.22</c:v>
                </c:pt>
                <c:pt idx="2">
                  <c:v>0.66</c:v>
                </c:pt>
                <c:pt idx="3">
                  <c:v>0.96</c:v>
                </c:pt>
                <c:pt idx="4">
                  <c:v>0</c:v>
                </c:pt>
                <c:pt idx="5">
                  <c:v>0.13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0.44</c:v>
                </c:pt>
                <c:pt idx="10">
                  <c:v>0.15</c:v>
                </c:pt>
                <c:pt idx="11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86-49FB-BBB6-0FD561B6F8C5}"/>
            </c:ext>
          </c:extLst>
        </c:ser>
        <c:ser>
          <c:idx val="5"/>
          <c:order val="5"/>
          <c:tx>
            <c:strRef>
              <c:f>'Goal Vs % Success Line Graph'!$G$1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'Goal Vs % Success Line Graph'!$A$2:$A$13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Vs % Success Line Graph'!$G$2:$G$13</c:f>
              <c:numCache>
                <c:formatCode>0%</c:formatCode>
                <c:ptCount val="12"/>
                <c:pt idx="0">
                  <c:v>0.96</c:v>
                </c:pt>
                <c:pt idx="1">
                  <c:v>0.66</c:v>
                </c:pt>
                <c:pt idx="2">
                  <c:v>0.3</c:v>
                </c:pt>
                <c:pt idx="3">
                  <c:v>0.03</c:v>
                </c:pt>
                <c:pt idx="4">
                  <c:v>0.8</c:v>
                </c:pt>
                <c:pt idx="5">
                  <c:v>0.88</c:v>
                </c:pt>
                <c:pt idx="6">
                  <c:v>0.88</c:v>
                </c:pt>
                <c:pt idx="7">
                  <c:v>0.6</c:v>
                </c:pt>
                <c:pt idx="8">
                  <c:v>0.8</c:v>
                </c:pt>
                <c:pt idx="9">
                  <c:v>0.44</c:v>
                </c:pt>
                <c:pt idx="10">
                  <c:v>0.54</c:v>
                </c:pt>
                <c:pt idx="11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86-49FB-BBB6-0FD561B6F8C5}"/>
            </c:ext>
          </c:extLst>
        </c:ser>
        <c:ser>
          <c:idx val="6"/>
          <c:order val="6"/>
          <c:tx>
            <c:strRef>
              <c:f>'Goal Vs % Success Line Graph'!$H$1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Vs % Success Line Graph'!$A$2:$A$13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Vs % Success Line Graph'!$H$2:$H$13</c:f>
              <c:numCache>
                <c:formatCode>0%</c:formatCode>
                <c:ptCount val="12"/>
                <c:pt idx="0">
                  <c:v>0.04</c:v>
                </c:pt>
                <c:pt idx="1">
                  <c:v>0.12</c:v>
                </c:pt>
                <c:pt idx="2">
                  <c:v>0.05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0.13</c:v>
                </c:pt>
                <c:pt idx="7">
                  <c:v>0.3</c:v>
                </c:pt>
                <c:pt idx="8">
                  <c:v>0.1</c:v>
                </c:pt>
                <c:pt idx="9">
                  <c:v>0.11</c:v>
                </c:pt>
                <c:pt idx="10">
                  <c:v>0.31</c:v>
                </c:pt>
                <c:pt idx="1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86-49FB-BBB6-0FD561B6F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689504"/>
        <c:axId val="926229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Vs % Success Line Graph'!$B$1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Vs % Success Line Graph'!$A$2:$A$13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Vs % Success Line Graph'!$B$2:$B$13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34</c:v>
                      </c:pt>
                      <c:pt idx="2">
                        <c:v>142</c:v>
                      </c:pt>
                      <c:pt idx="3">
                        <c:v>211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169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586-49FB-BBB6-0FD561B6F8C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Vs % Success Line Graph'!$C$1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Vs % Success Line Graph'!$A$2:$A$13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Vs % Success Line Graph'!$C$2:$C$13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101</c:v>
                      </c:pt>
                      <c:pt idx="2">
                        <c:v>64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4</c:v>
                      </c:pt>
                      <c:pt idx="10">
                        <c:v>7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586-49FB-BBB6-0FD561B6F8C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Vs % Success Line Graph'!$D$1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Vs % Success Line Graph'!$A$2:$A$13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Vs % Success Line Graph'!$D$2:$D$13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19</c:v>
                      </c:pt>
                      <c:pt idx="2">
                        <c:v>10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586-49FB-BBB6-0FD561B6F8C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Vs % Success Line Graph'!$E$1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Vs % Success Line Graph'!$A$2:$A$13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Vs % Success Line Graph'!$E$2:$E$13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47</c:v>
                      </c:pt>
                      <c:pt idx="1">
                        <c:v>154</c:v>
                      </c:pt>
                      <c:pt idx="2">
                        <c:v>216</c:v>
                      </c:pt>
                      <c:pt idx="3">
                        <c:v>219</c:v>
                      </c:pt>
                      <c:pt idx="4">
                        <c:v>10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9</c:v>
                      </c:pt>
                      <c:pt idx="10">
                        <c:v>13</c:v>
                      </c:pt>
                      <c:pt idx="11">
                        <c:v>282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586-49FB-BBB6-0FD561B6F8C5}"/>
                  </c:ext>
                </c:extLst>
              </c15:ser>
            </c15:filteredLineSeries>
          </c:ext>
        </c:extLst>
      </c:lineChart>
      <c:catAx>
        <c:axId val="16946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29424"/>
        <c:crosses val="autoZero"/>
        <c:auto val="1"/>
        <c:lblAlgn val="ctr"/>
        <c:lblOffset val="100"/>
        <c:noMultiLvlLbl val="0"/>
      </c:catAx>
      <c:valAx>
        <c:axId val="926229424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Backers of 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 of Successful Campaigns</a:t>
          </a:r>
        </a:p>
      </cx:txPr>
    </cx:title>
    <cx:plotArea>
      <cx:plotAreaRegion>
        <cx:series layoutId="clusteredColumn" uniqueId="{93B816C3-F8D4-4912-BFF6-C16D2D9DC215}">
          <cx:spPr>
            <a:solidFill>
              <a:srgbClr val="13FF01"/>
            </a:solidFill>
            <a:ln>
              <a:solidFill>
                <a:sysClr val="windowText" lastClr="000000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Number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Backers</a:t>
              </a:r>
            </a:p>
          </cx:txPr>
        </cx:title>
        <cx:tickLabels/>
      </cx:axis>
      <cx:axis id="1">
        <cx:valScaling/>
        <cx:title>
          <cx:tx>
            <cx:txData>
              <cx:v>Campaigns per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Campaigns per Range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Backers of Unsuccessful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 of Unsuccessful Campaigns</a:t>
          </a:r>
        </a:p>
      </cx:txPr>
    </cx:title>
    <cx:plotArea>
      <cx:plotAreaRegion>
        <cx:series layoutId="clusteredColumn" uniqueId="{7B50A0ED-9C30-449D-93C1-2B5A1784D291}">
          <cx:spPr>
            <a:solidFill>
              <a:srgbClr val="FF0000"/>
            </a:solidFill>
            <a:ln>
              <a:solidFill>
                <a:sysClr val="windowText" lastClr="000000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Number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Backers</a:t>
              </a:r>
            </a:p>
          </cx:txPr>
        </cx:title>
        <cx:tickLabels/>
      </cx:axis>
      <cx:axis id="1">
        <cx:valScaling/>
        <cx:title>
          <cx:tx>
            <cx:txData>
              <cx:v>Campaigns per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Campaigns per Range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354330</xdr:colOff>
      <xdr:row>2</xdr:row>
      <xdr:rowOff>7620</xdr:rowOff>
    </xdr:from>
    <xdr:to>
      <xdr:col>17</xdr:col>
      <xdr:colOff>342900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98465-AFA2-60B9-E8FA-FA2CCE83F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1</xdr:row>
      <xdr:rowOff>186690</xdr:rowOff>
    </xdr:from>
    <xdr:to>
      <xdr:col>18</xdr:col>
      <xdr:colOff>662940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8107B-395A-0E07-7CD9-133E45C33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491490</xdr:colOff>
      <xdr:row>2</xdr:row>
      <xdr:rowOff>22860</xdr:rowOff>
    </xdr:from>
    <xdr:to>
      <xdr:col>11</xdr:col>
      <xdr:colOff>1120140</xdr:colOff>
      <xdr:row>20</xdr:row>
      <xdr:rowOff>167640</xdr:rowOff>
    </xdr:to>
    <xdr:graphicFrame macro="">
      <xdr:nvGraphicFramePr>
        <xdr:cNvPr id="4" name="Outcomes By Month">
          <a:extLst>
            <a:ext uri="{FF2B5EF4-FFF2-40B4-BE49-F238E27FC236}">
              <a16:creationId xmlns:a16="http://schemas.microsoft.com/office/drawing/2014/main" id="{A263DCD2-3AB5-DD96-E364-794384428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45720</xdr:rowOff>
    </xdr:from>
    <xdr:to>
      <xdr:col>17</xdr:col>
      <xdr:colOff>297180</xdr:colOff>
      <xdr:row>21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6497576-9997-40BE-8230-C29FCCE7CA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8500" y="1036320"/>
              <a:ext cx="5760720" cy="3154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541020</xdr:colOff>
      <xdr:row>22</xdr:row>
      <xdr:rowOff>99060</xdr:rowOff>
    </xdr:from>
    <xdr:to>
      <xdr:col>17</xdr:col>
      <xdr:colOff>259080</xdr:colOff>
      <xdr:row>39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49C6542-8EA6-4250-A554-FE71367D68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8020" y="4457700"/>
              <a:ext cx="5753100" cy="3398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971550</xdr:colOff>
      <xdr:row>13</xdr:row>
      <xdr:rowOff>57150</xdr:rowOff>
    </xdr:from>
    <xdr:to>
      <xdr:col>7</xdr:col>
      <xdr:colOff>712470</xdr:colOff>
      <xdr:row>27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534EAB-0A05-42E2-A797-166C37677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72.552977314816" createdVersion="8" refreshedVersion="8" minRefreshableVersion="3" recordCount="1000" xr:uid="{21A6D4EA-CF7C-41F8-9D1B-922C049BA347}">
  <cacheSource type="worksheet">
    <worksheetSource ref="A1:T1001" sheet="Crowdfunding Work Copy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 count="805">
        <n v="0"/>
        <n v="92.15"/>
        <n v="100.02"/>
        <n v="103.21"/>
        <n v="99.34"/>
        <n v="75.83"/>
        <n v="60.56"/>
        <n v="64.94"/>
        <n v="31"/>
        <n v="72.91"/>
        <n v="62.9"/>
        <n v="112.22"/>
        <n v="102.35"/>
        <n v="105.05"/>
        <n v="94.15"/>
        <n v="84.99"/>
        <n v="110.41"/>
        <n v="107.96"/>
        <n v="45.1"/>
        <n v="45"/>
        <n v="105.97"/>
        <n v="69.06"/>
        <n v="85.04"/>
        <n v="105.23"/>
        <n v="39"/>
        <n v="73.03"/>
        <n v="35.01"/>
        <n v="106.6"/>
        <n v="62"/>
        <n v="94"/>
        <n v="112.05"/>
        <n v="48.01"/>
        <n v="38"/>
        <n v="35"/>
        <n v="85"/>
        <n v="95.99"/>
        <n v="68.81"/>
        <n v="75.260000000000005"/>
        <n v="57.13"/>
        <n v="75.14"/>
        <n v="107.42"/>
        <n v="36"/>
        <n v="27"/>
        <n v="107.56"/>
        <n v="94.38"/>
        <n v="46.16"/>
        <n v="47.85"/>
        <n v="53.01"/>
        <n v="45.06"/>
        <n v="2"/>
        <n v="99.01"/>
        <n v="32.79"/>
        <n v="59.12"/>
        <n v="44.93"/>
        <n v="89.66"/>
        <n v="70.08"/>
        <n v="31.06"/>
        <n v="29.06"/>
        <n v="30.09"/>
        <n v="82"/>
        <n v="58.04"/>
        <n v="111.4"/>
        <n v="71.95"/>
        <n v="61.04"/>
        <n v="108.92"/>
        <n v="29"/>
        <n v="58.98"/>
        <n v="111.82"/>
        <n v="64"/>
        <n v="85.32"/>
        <n v="74.48"/>
        <n v="105.15"/>
        <n v="56.19"/>
        <n v="85.92"/>
        <n v="57"/>
        <n v="79.64"/>
        <n v="41.02"/>
        <n v="48"/>
        <n v="55.21"/>
        <n v="92.11"/>
        <n v="83.18"/>
        <n v="40"/>
        <n v="111.13"/>
        <n v="90.56"/>
        <n v="61.11"/>
        <n v="83.02"/>
        <n v="110.76"/>
        <n v="89.46"/>
        <n v="57.85"/>
        <n v="110"/>
        <n v="103.97"/>
        <n v="108"/>
        <n v="48.93"/>
        <n v="37.67"/>
        <n v="65"/>
        <n v="106.61"/>
        <n v="27.01"/>
        <n v="91.16"/>
        <n v="1"/>
        <n v="56.05"/>
        <n v="31.02"/>
        <n v="66.510000000000005"/>
        <n v="89.01"/>
        <n v="103.46"/>
        <n v="95.28"/>
        <n v="75.900000000000006"/>
        <n v="107.58"/>
        <n v="51.32"/>
        <n v="71.98"/>
        <n v="108.95"/>
        <n v="94.94"/>
        <n v="109.65"/>
        <n v="44"/>
        <n v="86.79"/>
        <n v="30.99"/>
        <n v="94.79"/>
        <n v="69.790000000000006"/>
        <n v="63"/>
        <n v="110.03"/>
        <n v="26"/>
        <n v="49.99"/>
        <n v="101.72"/>
        <n v="47.08"/>
        <n v="89.94"/>
        <n v="78.97"/>
        <n v="80.069999999999993"/>
        <n v="86.47"/>
        <n v="28"/>
        <n v="68"/>
        <n v="43.08"/>
        <n v="87.96"/>
        <n v="94.99"/>
        <n v="46.91"/>
        <n v="94.24"/>
        <n v="80.14"/>
        <n v="59.04"/>
        <n v="65.989999999999995"/>
        <n v="60.99"/>
        <n v="98.31"/>
        <n v="104.6"/>
        <n v="86.07"/>
        <n v="76.989999999999995"/>
        <n v="29.76"/>
        <n v="46.92"/>
        <n v="105.19"/>
        <n v="69.91"/>
        <n v="60.01"/>
        <n v="52.01"/>
        <n v="95.04"/>
        <n v="75.97"/>
        <n v="71.010000000000005"/>
        <n v="73.73"/>
        <n v="113.17"/>
        <n v="105.01"/>
        <n v="79.180000000000007"/>
        <n v="57.33"/>
        <n v="58.18"/>
        <n v="36.03"/>
        <n v="107.99"/>
        <n v="44.01"/>
        <n v="55.08"/>
        <n v="74"/>
        <n v="42"/>
        <n v="77.989999999999995"/>
        <n v="82.51"/>
        <n v="104.2"/>
        <n v="25.5"/>
        <n v="100.98"/>
        <n v="111.83"/>
        <n v="110.05"/>
        <n v="59"/>
        <n v="32.99"/>
        <n v="45.01"/>
        <n v="81.98"/>
        <n v="39.08"/>
        <n v="40.99"/>
        <n v="31.03"/>
        <n v="37.79"/>
        <n v="32.01"/>
        <n v="95.97"/>
        <n v="75"/>
        <n v="102.05"/>
        <n v="105.75"/>
        <n v="37.07"/>
        <n v="35.049999999999997"/>
        <n v="46.34"/>
        <n v="69.17"/>
        <n v="109.08"/>
        <n v="51.78"/>
        <n v="82.01"/>
        <n v="35.96"/>
        <n v="74.459999999999994"/>
        <n v="91.11"/>
        <n v="79.790000000000006"/>
        <n v="43"/>
        <n v="63.23"/>
        <n v="70.180000000000007"/>
        <n v="61.33"/>
        <n v="99"/>
        <n v="96.98"/>
        <n v="51"/>
        <n v="28.04"/>
        <n v="60.98"/>
        <n v="73.209999999999994"/>
        <n v="86.81"/>
        <n v="42.13"/>
        <n v="103.98"/>
        <n v="31.01"/>
        <n v="89.99"/>
        <n v="39.24"/>
        <n v="54.99"/>
        <n v="47.99"/>
        <n v="87.97"/>
        <n v="52"/>
        <n v="30"/>
        <n v="98.21"/>
        <n v="108.96"/>
        <n v="67"/>
        <n v="64.989999999999995"/>
        <n v="99.84"/>
        <n v="82.43"/>
        <n v="63.29"/>
        <n v="96.77"/>
        <n v="54.91"/>
        <n v="39.01"/>
        <n v="75.84"/>
        <n v="45.05"/>
        <n v="104.52"/>
        <n v="76.27"/>
        <n v="69.02"/>
        <n v="101.98"/>
        <n v="42.92"/>
        <n v="43.03"/>
        <n v="75.25"/>
        <n v="98.01"/>
        <n v="60.11"/>
        <n v="3"/>
        <n v="38.020000000000003"/>
        <n v="106.15"/>
        <n v="81.02"/>
        <n v="96.65"/>
        <n v="63.93"/>
        <n v="90.46"/>
        <n v="72.17"/>
        <n v="77.930000000000007"/>
        <n v="38.07"/>
        <n v="57.94"/>
        <n v="49.79"/>
        <n v="54.05"/>
        <n v="70.13"/>
        <n v="51.99"/>
        <n v="56.42"/>
        <n v="101.63"/>
        <n v="25.01"/>
        <n v="32.020000000000003"/>
        <n v="82.02"/>
        <n v="37.96"/>
        <n v="51.53"/>
        <n v="81.2"/>
        <n v="40.03"/>
        <n v="96.69"/>
        <n v="36.99"/>
        <n v="73.010000000000005"/>
        <n v="68.239999999999995"/>
        <n v="52.31"/>
        <n v="61.77"/>
        <n v="25.03"/>
        <n v="106.29"/>
        <n v="75.069999999999993"/>
        <n v="39.97"/>
        <n v="39.979999999999997"/>
        <n v="101.02"/>
        <n v="76.81"/>
        <n v="71.7"/>
        <n v="33.28"/>
        <n v="43.92"/>
        <n v="88.21"/>
        <n v="65.239999999999995"/>
        <n v="69.959999999999994"/>
        <n v="39.880000000000003"/>
        <n v="5"/>
        <n v="98.91"/>
        <n v="87.78"/>
        <n v="80.77"/>
        <n v="94.28"/>
        <n v="73.430000000000007"/>
        <n v="65.97"/>
        <n v="109.04"/>
        <n v="41.16"/>
        <n v="99.13"/>
        <n v="105.88"/>
        <n v="49"/>
        <n v="103.87"/>
        <n v="59.27"/>
        <n v="42.3"/>
        <n v="53.12"/>
        <n v="50.8"/>
        <n v="101.15"/>
        <n v="82.62"/>
        <n v="37.94"/>
        <n v="80.78"/>
        <n v="25.98"/>
        <n v="30.36"/>
        <n v="54"/>
        <n v="101.79"/>
        <n v="77.069999999999993"/>
        <n v="88.08"/>
        <n v="47.04"/>
        <n v="111"/>
        <n v="87"/>
        <n v="63.99"/>
        <n v="105.99"/>
        <n v="73.989999999999995"/>
        <n v="84.02"/>
        <n v="88.97"/>
        <n v="97.15"/>
        <n v="33.01"/>
        <n v="99.95"/>
        <n v="69.97"/>
        <n v="110.32"/>
        <n v="66.010000000000005"/>
        <n v="41.01"/>
        <n v="103.96"/>
        <n v="47.01"/>
        <n v="29.61"/>
        <n v="81.010000000000005"/>
        <n v="94.35"/>
        <n v="26.06"/>
        <n v="85.78"/>
        <n v="103.73"/>
        <n v="49.83"/>
        <n v="63.89"/>
        <n v="47"/>
        <n v="108.48"/>
        <n v="72.02"/>
        <n v="59.93"/>
        <n v="78.209999999999994"/>
        <n v="104.78"/>
        <n v="105.52"/>
        <n v="24.93"/>
        <n v="69.87"/>
        <n v="95.73"/>
        <n v="59.01"/>
        <n v="84.76"/>
        <n v="78.010000000000005"/>
        <n v="50.05"/>
        <n v="59.16"/>
        <n v="93.7"/>
        <n v="40.14"/>
        <n v="70.09"/>
        <n v="66.180000000000007"/>
        <n v="47.71"/>
        <n v="86.61"/>
        <n v="75.13"/>
        <n v="41"/>
        <n v="50.01"/>
        <n v="96.96"/>
        <n v="100.93"/>
        <n v="89.23"/>
        <n v="87.98"/>
        <n v="89.54"/>
        <n v="29.09"/>
        <n v="42.01"/>
        <n v="110.44"/>
        <n v="41.99"/>
        <n v="99.2"/>
        <n v="66.02"/>
        <n v="46.06"/>
        <n v="73.650000000000006"/>
        <n v="55.99"/>
        <n v="68.989999999999995"/>
        <n v="110.98"/>
        <n v="25"/>
        <n v="78.760000000000005"/>
        <n v="99.52"/>
        <n v="104.82"/>
        <n v="108.01"/>
        <n v="30.03"/>
        <n v="62.87"/>
        <n v="68.33"/>
        <n v="50.97"/>
        <n v="54.02"/>
        <n v="97.06"/>
        <n v="24.87"/>
        <n v="84.42"/>
        <n v="47.09"/>
        <n v="78"/>
        <n v="62.97"/>
        <n v="65.319999999999993"/>
        <n v="104.44"/>
        <n v="69.989999999999995"/>
        <n v="90.3"/>
        <n v="54.93"/>
        <n v="51.92"/>
        <n v="60.03"/>
        <n v="53"/>
        <n v="54.5"/>
        <n v="75.040000000000006"/>
        <n v="35.909999999999997"/>
        <n v="36.950000000000003"/>
        <n v="63.17"/>
        <n v="29.99"/>
        <n v="86"/>
        <n v="75.010000000000005"/>
        <n v="101.2"/>
        <n v="4"/>
        <n v="98.23"/>
        <n v="45.21"/>
        <n v="37"/>
        <n v="94.98"/>
        <n v="28.96"/>
        <n v="54.04"/>
        <n v="82.38"/>
        <n v="107.91"/>
        <n v="69.010000000000005"/>
        <n v="110.36"/>
        <n v="94.86"/>
        <n v="101.25"/>
        <n v="64.959999999999994"/>
        <n v="104.94"/>
        <n v="84.03"/>
        <n v="102.86"/>
        <n v="39.96"/>
        <n v="40.82"/>
        <n v="71.16"/>
        <n v="99.49"/>
        <n v="103.99"/>
        <n v="76.56"/>
        <n v="87.07"/>
        <n v="42.97"/>
        <n v="33.43"/>
        <n v="83.98"/>
        <n v="101.42"/>
        <n v="109.87"/>
        <n v="31.92"/>
        <n v="70.989999999999995"/>
        <n v="77.03"/>
        <n v="101.78"/>
        <n v="51.06"/>
        <n v="68.02"/>
        <n v="30.87"/>
        <n v="27.91"/>
        <n v="79.989999999999995"/>
        <n v="59.99"/>
        <n v="37.04"/>
        <n v="99.96"/>
        <n v="111.68"/>
        <n v="36.01"/>
        <n v="44.05"/>
        <n v="95"/>
        <n v="70.91"/>
        <n v="98.06"/>
        <n v="53.05"/>
        <n v="93.14"/>
        <n v="58.95"/>
        <n v="36.07"/>
        <n v="63.03"/>
        <n v="84.72"/>
        <n v="62.2"/>
        <n v="106.44"/>
        <n v="29.98"/>
        <n v="85.81"/>
        <n v="70.819999999999993"/>
        <n v="28.06"/>
        <n v="88.05"/>
        <n v="90.34"/>
        <n v="63.78"/>
        <n v="48.99"/>
        <n v="63.86"/>
        <n v="83"/>
        <n v="62.04"/>
        <n v="104.98"/>
        <n v="94.04"/>
        <n v="92.47"/>
        <n v="57.07"/>
        <n v="39.39"/>
        <n v="77.02"/>
        <n v="92.17"/>
        <n v="61.01"/>
        <n v="78.069999999999993"/>
        <n v="80.75"/>
        <n v="96.37"/>
        <n v="72.98"/>
        <n v="26.01"/>
        <n v="104.36"/>
        <n v="102.19"/>
        <n v="54.12"/>
        <n v="63.22"/>
        <n v="104.03"/>
        <n v="56.02"/>
        <n v="48.81"/>
        <n v="60.08"/>
        <n v="78.989999999999995"/>
        <n v="53.99"/>
        <n v="111.46"/>
        <n v="60.92"/>
        <n v="80.989999999999995"/>
        <n v="94.14"/>
        <n v="52.09"/>
        <n v="24.99"/>
        <n v="69.22"/>
        <n v="93.94"/>
        <n v="98.41"/>
        <n v="41.78"/>
        <n v="72.06"/>
        <n v="54.1"/>
        <n v="107.88"/>
        <n v="67.03"/>
        <n v="64.010000000000005"/>
        <n v="96.07"/>
        <n v="51.18"/>
        <n v="91.02"/>
        <n v="50.13"/>
        <n v="67.72"/>
        <n v="80.010000000000005"/>
        <n v="71.13"/>
        <n v="73"/>
        <n v="62.34"/>
        <n v="67.099999999999994"/>
        <n v="79.98"/>
        <n v="62.18"/>
        <n v="57.74"/>
        <n v="102.92"/>
        <n v="75.73"/>
        <n v="45.03"/>
        <n v="73.62"/>
        <n v="56.99"/>
        <n v="85.22"/>
        <n v="50.96"/>
        <n v="63.56"/>
        <n v="81"/>
        <n v="86.04"/>
        <n v="90.04"/>
        <n v="74.010000000000005"/>
        <n v="92.44"/>
        <n v="56"/>
        <n v="32.979999999999997"/>
        <n v="93.6"/>
        <n v="72.13"/>
        <n v="30.04"/>
        <n v="73.97"/>
        <n v="68.66"/>
        <n v="111.16"/>
        <n v="53.04"/>
        <n v="103.85"/>
        <n v="107.38"/>
        <n v="76.92"/>
        <n v="58.13"/>
        <n v="103.74"/>
        <n v="103.5"/>
        <n v="85.99"/>
        <n v="44.99"/>
        <n v="59.97"/>
        <n v="98.97"/>
        <n v="58.86"/>
        <n v="76.010000000000005"/>
        <n v="96.6"/>
        <n v="76.959999999999994"/>
        <n v="67.98"/>
        <n v="88.78"/>
        <n v="44.92"/>
        <n v="79.400000000000006"/>
        <n v="29.01"/>
        <n v="73.59"/>
        <n v="107.97"/>
        <n v="111.02"/>
        <n v="42.16"/>
        <n v="36.04"/>
        <n v="101.04"/>
        <n v="39.93"/>
        <n v="83.16"/>
        <n v="95.98"/>
        <n v="78.73"/>
        <n v="56.08"/>
        <n v="69.09"/>
        <n v="107.32"/>
        <n v="51.97"/>
        <n v="71.14"/>
        <n v="106.49"/>
        <n v="42.94"/>
        <n v="70.62"/>
        <n v="96.91"/>
        <n v="108.99"/>
        <n v="111.52"/>
        <n v="110.99"/>
        <n v="56.75"/>
        <n v="97.02"/>
        <n v="92.09"/>
        <n v="82.99"/>
        <n v="103.04"/>
        <n v="68.92"/>
        <n v="87.74"/>
        <n v="75.02"/>
        <n v="50.86"/>
        <n v="90"/>
        <n v="72.900000000000006"/>
        <n v="108.49"/>
        <n v="65.94"/>
        <n v="85.83"/>
        <n v="84.92"/>
        <n v="90.48"/>
        <n v="92.01"/>
        <n v="93.07"/>
        <n v="92.04"/>
        <n v="81.13"/>
        <n v="73.5"/>
        <n v="110.97"/>
        <n v="32.97"/>
        <n v="96.01"/>
        <n v="84.97"/>
        <n v="66"/>
        <n v="87.34"/>
        <n v="27.93"/>
        <n v="103.8"/>
        <n v="31.94"/>
        <n v="99.5"/>
        <n v="108.85"/>
        <n v="29.65"/>
        <n v="101.71"/>
        <n v="61.5"/>
        <n v="40.049999999999997"/>
        <n v="36.96"/>
        <n v="30.97"/>
        <n v="88.07"/>
        <n v="37.01"/>
        <n v="26.03"/>
        <n v="67.819999999999993"/>
        <n v="49.96"/>
        <n v="110.02"/>
        <n v="89.96"/>
        <n v="79.010000000000005"/>
        <n v="86.87"/>
        <n v="26.97"/>
        <n v="41.04"/>
        <n v="55.05"/>
        <n v="107.94"/>
        <n v="73.92"/>
        <n v="32"/>
        <n v="53.9"/>
        <n v="106.5"/>
        <n v="33"/>
        <n v="86.86"/>
        <n v="96.8"/>
        <n v="68.03"/>
        <n v="58.87"/>
        <n v="33.049999999999997"/>
        <n v="78.819999999999993"/>
        <n v="68.2"/>
        <n v="101.88"/>
        <n v="52.88"/>
        <n v="102.39"/>
        <n v="74.47"/>
        <n v="51.01"/>
        <n v="97.14"/>
        <n v="72.069999999999993"/>
        <n v="75.239999999999995"/>
        <n v="54.81"/>
        <n v="45.04"/>
        <n v="52.96"/>
        <n v="60.02"/>
        <n v="44.03"/>
        <n v="86.03"/>
        <n v="28.01"/>
        <n v="32.049999999999997"/>
        <n v="73.61"/>
        <n v="108.71"/>
        <n v="42.98"/>
        <n v="83.32"/>
        <n v="55.93"/>
        <n v="105.04"/>
        <n v="112.66"/>
        <n v="81.94"/>
        <n v="64.05"/>
        <n v="106.39"/>
        <n v="111.07"/>
        <n v="95.94"/>
        <n v="43.04"/>
        <n v="67.97"/>
        <n v="58.1"/>
        <n v="84"/>
        <n v="88.85"/>
        <n v="65.959999999999994"/>
        <n v="74.8"/>
        <n v="64.73"/>
        <n v="64.739999999999995"/>
        <n v="84.01"/>
        <n v="34.06"/>
        <n v="93.27"/>
        <n v="83.81"/>
        <n v="81.91"/>
        <n v="93.05"/>
        <n v="105.94"/>
        <n v="101.58"/>
        <n v="29.05"/>
        <n v="80.81"/>
        <n v="72.989999999999995"/>
        <n v="54.16"/>
        <n v="32.950000000000003"/>
        <n v="79.37"/>
        <n v="41.17"/>
        <n v="77.430000000000007"/>
        <n v="57.16"/>
        <n v="77.180000000000007"/>
        <n v="24.95"/>
        <n v="97.18"/>
        <n v="46"/>
        <n v="88.02"/>
        <n v="25.99"/>
        <n v="102.69"/>
        <n v="72.959999999999994"/>
        <n v="57.19"/>
        <n v="98.67"/>
        <n v="81.569999999999993"/>
        <n v="103.03"/>
        <n v="84.33"/>
        <n v="102.6"/>
        <n v="70.06"/>
        <n v="41.91"/>
        <n v="57.99"/>
        <n v="40.94"/>
        <n v="70"/>
        <n v="73.84"/>
        <n v="41.98"/>
        <n v="106.02"/>
        <n v="47.02"/>
        <n v="76.02"/>
        <n v="57.29"/>
        <n v="103.81"/>
        <n v="105.03"/>
        <n v="90.26"/>
        <n v="76.98"/>
        <n v="55.01"/>
        <n v="32.130000000000003"/>
        <n v="50.64"/>
        <n v="49.69"/>
        <n v="54.89"/>
        <n v="46.93"/>
        <n v="44.95"/>
        <n v="107.76"/>
        <n v="102.08"/>
        <n v="24.98"/>
        <n v="79.94"/>
        <n v="67.95"/>
        <n v="26.07"/>
        <n v="105"/>
        <n v="25.83"/>
        <n v="77.67"/>
        <n v="57.83"/>
        <n v="92.96"/>
        <n v="37.950000000000003"/>
        <n v="31.84"/>
        <n v="101.1"/>
        <n v="103.42"/>
        <n v="105.13"/>
        <n v="89.22"/>
        <n v="46.24"/>
        <n v="51.15"/>
        <n v="33.909999999999997"/>
        <n v="92.02"/>
        <n v="107.43"/>
        <n v="75.849999999999994"/>
        <n v="80.48"/>
        <n v="86.98"/>
        <n v="105.14"/>
        <n v="57.3"/>
        <n v="93.35"/>
        <n v="71.989999999999995"/>
        <n v="92.61"/>
        <n v="104.99"/>
        <n v="30.96"/>
        <n v="84.19"/>
        <n v="46.9"/>
        <n v="102.02"/>
        <n v="94.29"/>
        <n v="97.04"/>
        <n v="43.01"/>
        <n v="94.92"/>
        <n v="72.150000000000006"/>
        <n v="85.05"/>
        <n v="43.87"/>
        <n v="40.06"/>
        <n v="43.83"/>
        <n v="84.93"/>
        <n v="41.07"/>
        <n v="54.97"/>
        <n v="77.010000000000005"/>
        <n v="71.2"/>
        <n v="91.94"/>
        <n v="97.07"/>
        <n v="58.92"/>
        <n v="58.02"/>
        <n v="93.47"/>
        <n v="61.97"/>
        <n v="77.27"/>
        <n v="93.92"/>
        <n v="36.97"/>
        <n v="81.53"/>
        <n v="34.17"/>
        <n v="76.55"/>
        <n v="106.86"/>
        <n v="46.02"/>
        <n v="100.17"/>
        <n v="101.44"/>
        <n v="33.119999999999997"/>
        <n v="101.13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281.46212488426" backgroundQuery="1" createdVersion="8" refreshedVersion="8" minRefreshableVersion="3" recordCount="0" supportSubquery="1" supportAdvancedDrill="1" xr:uid="{AD3438DC-E933-497B-A966-153B828E26EC}">
  <cacheSource type="external" connectionId="1"/>
  <cacheFields count="5">
    <cacheField name="[Range].[outcome].[outcome]" caption="outcome" numFmtId="0" hierarchy="5" level="1">
      <sharedItems count="4">
        <s v="canceled"/>
        <s v="failed"/>
        <s v="successful"/>
        <s v="live" u="1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Category].[Category]" caption="Category" numFmtId="0" hierarchy="18" level="1">
      <sharedItems containsSemiMixedTypes="0" containsNonDate="0" containsString="0"/>
    </cacheField>
    <cacheField name="[Measures].[Count of name]" caption="Count of name" numFmtId="0" hierarchy="30" level="32767"/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3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Ended Conversion (Year)]" caption="Date Ended Conversion (Year)" attribute="1" defaultMemberUniqueName="[Range].[Date Ended Conversion (Year)].[All]" allUniqueName="[Range].[Date Ended Conversion (Year)].[All]" dimensionUniqueName="[Range]" displayFolder="" count="2" memberValueDatatype="130" unbalanced="0"/>
    <cacheHierarchy uniqueName="[Range].[Date Ended Conversion (Quarter)]" caption="Date Ended Conversion (Quarter)" attribute="1" defaultMemberUniqueName="[Range].[Date Ended Conversion (Quarter)].[All]" allUniqueName="[Range].[Date Ended Conversion (Quarter)].[All]" dimensionUniqueName="[Range]" displayFolder="" count="0" memberValueDatatype="130" unbalanced="0"/>
    <cacheHierarchy uniqueName="[Range].[Date Ended Conversion (Month)]" caption="Date Ended Conversion (Month)" attribute="1" defaultMemberUniqueName="[Range].[Date Ended Conversion (Month)].[All]" allUniqueName="[Range].[Date Ended Conversion (Month)].[All]" dimensionUniqueName="[Range]" displayFolder="" count="0" memberValueDatatype="130" unbalanced="0"/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Range].[Date Ended Conversion (Month Index)]" caption="Date Ended Conversion (Month Index)" attribute="1" defaultMemberUniqueName="[Range].[Date Ended Conversion (Month Index)].[All]" allUniqueName="[Range].[Date End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name]" caption="Count of na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n v="0"/>
    <x v="0"/>
    <x v="0"/>
    <s v="CAD"/>
    <n v="1448690400"/>
    <n v="1450159200"/>
    <x v="0"/>
    <x v="0"/>
    <s v="food/food trucks"/>
    <x v="0"/>
    <x v="0"/>
  </r>
  <r>
    <n v="1"/>
    <x v="1"/>
    <s v="Managed bottom-line architecture"/>
    <n v="1400"/>
    <n v="14560"/>
    <x v="1"/>
    <n v="10.4"/>
    <n v="158"/>
    <x v="1"/>
    <x v="1"/>
    <s v="USD"/>
    <n v="1408424400"/>
    <n v="1408597200"/>
    <x v="0"/>
    <x v="1"/>
    <s v="music/rock"/>
    <x v="1"/>
    <x v="1"/>
  </r>
  <r>
    <n v="2"/>
    <x v="2"/>
    <s v="Function-based leadingedge pricing structure"/>
    <n v="108400"/>
    <n v="142523"/>
    <x v="1"/>
    <n v="1.3147878228782288"/>
    <n v="1425"/>
    <x v="2"/>
    <x v="2"/>
    <s v="AUD"/>
    <n v="1384668000"/>
    <n v="1384840800"/>
    <x v="0"/>
    <x v="0"/>
    <s v="technology/web"/>
    <x v="2"/>
    <x v="2"/>
  </r>
  <r>
    <n v="3"/>
    <x v="3"/>
    <s v="Vision-oriented fresh-thinking conglomeration"/>
    <n v="4200"/>
    <n v="2477"/>
    <x v="0"/>
    <n v="0.58976190476190471"/>
    <n v="24"/>
    <x v="3"/>
    <x v="1"/>
    <s v="USD"/>
    <n v="1565499600"/>
    <n v="1568955600"/>
    <x v="0"/>
    <x v="0"/>
    <s v="music/rock"/>
    <x v="1"/>
    <x v="1"/>
  </r>
  <r>
    <n v="4"/>
    <x v="4"/>
    <s v="Proactive foreground core"/>
    <n v="7600"/>
    <n v="5265"/>
    <x v="0"/>
    <n v="0.69276315789473686"/>
    <n v="53"/>
    <x v="4"/>
    <x v="1"/>
    <s v="USD"/>
    <n v="1547964000"/>
    <n v="1548309600"/>
    <x v="0"/>
    <x v="0"/>
    <s v="theater/plays"/>
    <x v="3"/>
    <x v="3"/>
  </r>
  <r>
    <n v="5"/>
    <x v="5"/>
    <s v="Open-source optimizing database"/>
    <n v="7600"/>
    <n v="13195"/>
    <x v="1"/>
    <n v="1.7361842105263159"/>
    <n v="174"/>
    <x v="5"/>
    <x v="3"/>
    <s v="DKK"/>
    <n v="1346130000"/>
    <n v="1347080400"/>
    <x v="0"/>
    <x v="0"/>
    <s v="theater/plays"/>
    <x v="3"/>
    <x v="3"/>
  </r>
  <r>
    <n v="6"/>
    <x v="6"/>
    <s v="Operative upward-trending algorithm"/>
    <n v="5200"/>
    <n v="1090"/>
    <x v="0"/>
    <n v="0.20961538461538462"/>
    <n v="18"/>
    <x v="6"/>
    <x v="4"/>
    <s v="GBP"/>
    <n v="1505278800"/>
    <n v="1505365200"/>
    <x v="0"/>
    <x v="0"/>
    <s v="film &amp; video/documentary"/>
    <x v="4"/>
    <x v="4"/>
  </r>
  <r>
    <n v="7"/>
    <x v="7"/>
    <s v="Centralized cohesive challenge"/>
    <n v="4500"/>
    <n v="14741"/>
    <x v="1"/>
    <n v="3.2757777777777779"/>
    <n v="227"/>
    <x v="7"/>
    <x v="3"/>
    <s v="DKK"/>
    <n v="1439442000"/>
    <n v="1439614800"/>
    <x v="0"/>
    <x v="0"/>
    <s v="theater/plays"/>
    <x v="3"/>
    <x v="3"/>
  </r>
  <r>
    <n v="8"/>
    <x v="8"/>
    <s v="Exclusive attitude-oriented intranet"/>
    <n v="110100"/>
    <n v="21946"/>
    <x v="2"/>
    <n v="0.19932788374205268"/>
    <n v="708"/>
    <x v="8"/>
    <x v="3"/>
    <s v="DKK"/>
    <n v="1281330000"/>
    <n v="1281502800"/>
    <x v="0"/>
    <x v="0"/>
    <s v="theater/plays"/>
    <x v="3"/>
    <x v="3"/>
  </r>
  <r>
    <n v="9"/>
    <x v="9"/>
    <s v="Open-source fresh-thinking model"/>
    <n v="6200"/>
    <n v="3208"/>
    <x v="0"/>
    <n v="0.51741935483870971"/>
    <n v="44"/>
    <x v="9"/>
    <x v="1"/>
    <s v="USD"/>
    <n v="1379566800"/>
    <n v="1383804000"/>
    <x v="0"/>
    <x v="0"/>
    <s v="music/electric music"/>
    <x v="1"/>
    <x v="5"/>
  </r>
  <r>
    <n v="10"/>
    <x v="10"/>
    <s v="Monitored empowering installation"/>
    <n v="5200"/>
    <n v="13838"/>
    <x v="1"/>
    <n v="2.6611538461538462"/>
    <n v="220"/>
    <x v="10"/>
    <x v="1"/>
    <s v="USD"/>
    <n v="1281762000"/>
    <n v="1285909200"/>
    <x v="0"/>
    <x v="0"/>
    <s v="film &amp; video/drama"/>
    <x v="4"/>
    <x v="6"/>
  </r>
  <r>
    <n v="11"/>
    <x v="11"/>
    <s v="Grass-roots zero administration system engine"/>
    <n v="6300"/>
    <n v="3030"/>
    <x v="0"/>
    <n v="0.48095238095238096"/>
    <n v="27"/>
    <x v="11"/>
    <x v="1"/>
    <s v="USD"/>
    <n v="1285045200"/>
    <n v="1285563600"/>
    <x v="0"/>
    <x v="1"/>
    <s v="theater/plays"/>
    <x v="3"/>
    <x v="3"/>
  </r>
  <r>
    <n v="12"/>
    <x v="12"/>
    <s v="Assimilated hybrid intranet"/>
    <n v="6300"/>
    <n v="5629"/>
    <x v="0"/>
    <n v="0.89349206349206345"/>
    <n v="55"/>
    <x v="12"/>
    <x v="1"/>
    <s v="USD"/>
    <n v="1571720400"/>
    <n v="1572411600"/>
    <x v="0"/>
    <x v="0"/>
    <s v="film &amp; video/drama"/>
    <x v="4"/>
    <x v="6"/>
  </r>
  <r>
    <n v="13"/>
    <x v="13"/>
    <s v="Multi-tiered directional open architecture"/>
    <n v="4200"/>
    <n v="10295"/>
    <x v="1"/>
    <n v="2.4511904761904764"/>
    <n v="98"/>
    <x v="13"/>
    <x v="1"/>
    <s v="USD"/>
    <n v="1465621200"/>
    <n v="1466658000"/>
    <x v="0"/>
    <x v="0"/>
    <s v="music/indie rock"/>
    <x v="1"/>
    <x v="7"/>
  </r>
  <r>
    <n v="14"/>
    <x v="14"/>
    <s v="Cloned directional synergy"/>
    <n v="28200"/>
    <n v="18829"/>
    <x v="0"/>
    <n v="0.66769503546099296"/>
    <n v="200"/>
    <x v="14"/>
    <x v="1"/>
    <s v="USD"/>
    <n v="1331013600"/>
    <n v="1333342800"/>
    <x v="0"/>
    <x v="0"/>
    <s v="music/indie rock"/>
    <x v="1"/>
    <x v="7"/>
  </r>
  <r>
    <n v="15"/>
    <x v="15"/>
    <s v="Extended eco-centric pricing structure"/>
    <n v="81200"/>
    <n v="38414"/>
    <x v="0"/>
    <n v="0.47307881773399013"/>
    <n v="452"/>
    <x v="15"/>
    <x v="1"/>
    <s v="USD"/>
    <n v="1575957600"/>
    <n v="1576303200"/>
    <x v="0"/>
    <x v="0"/>
    <s v="technology/wearables"/>
    <x v="2"/>
    <x v="8"/>
  </r>
  <r>
    <n v="16"/>
    <x v="16"/>
    <s v="Cross-platform systemic adapter"/>
    <n v="1700"/>
    <n v="11041"/>
    <x v="1"/>
    <n v="6.4947058823529416"/>
    <n v="100"/>
    <x v="16"/>
    <x v="1"/>
    <s v="USD"/>
    <n v="1390370400"/>
    <n v="1392271200"/>
    <x v="0"/>
    <x v="0"/>
    <s v="publishing/nonfiction"/>
    <x v="5"/>
    <x v="9"/>
  </r>
  <r>
    <n v="17"/>
    <x v="17"/>
    <s v="Seamless 4thgeneration methodology"/>
    <n v="84600"/>
    <n v="134845"/>
    <x v="1"/>
    <n v="1.5939125295508274"/>
    <n v="1249"/>
    <x v="17"/>
    <x v="1"/>
    <s v="USD"/>
    <n v="1294812000"/>
    <n v="1294898400"/>
    <x v="0"/>
    <x v="0"/>
    <s v="film &amp; video/animation"/>
    <x v="4"/>
    <x v="10"/>
  </r>
  <r>
    <n v="18"/>
    <x v="18"/>
    <s v="Exclusive needs-based adapter"/>
    <n v="9100"/>
    <n v="6089"/>
    <x v="3"/>
    <n v="0.66912087912087914"/>
    <n v="135"/>
    <x v="18"/>
    <x v="1"/>
    <s v="USD"/>
    <n v="1536382800"/>
    <n v="1537074000"/>
    <x v="0"/>
    <x v="0"/>
    <s v="theater/plays"/>
    <x v="3"/>
    <x v="3"/>
  </r>
  <r>
    <n v="19"/>
    <x v="19"/>
    <s v="Down-sized cohesive archive"/>
    <n v="62500"/>
    <n v="30331"/>
    <x v="0"/>
    <n v="0.48529600000000001"/>
    <n v="674"/>
    <x v="19"/>
    <x v="1"/>
    <s v="USD"/>
    <n v="1551679200"/>
    <n v="1553490000"/>
    <x v="0"/>
    <x v="1"/>
    <s v="theater/plays"/>
    <x v="3"/>
    <x v="3"/>
  </r>
  <r>
    <n v="20"/>
    <x v="20"/>
    <s v="Proactive composite alliance"/>
    <n v="131800"/>
    <n v="147936"/>
    <x v="1"/>
    <n v="1.1224279210925645"/>
    <n v="1396"/>
    <x v="20"/>
    <x v="1"/>
    <s v="USD"/>
    <n v="1406523600"/>
    <n v="1406523600"/>
    <x v="0"/>
    <x v="0"/>
    <s v="film &amp; video/drama"/>
    <x v="4"/>
    <x v="6"/>
  </r>
  <r>
    <n v="21"/>
    <x v="21"/>
    <s v="Re-engineered intangible definition"/>
    <n v="94000"/>
    <n v="38533"/>
    <x v="0"/>
    <n v="0.40992553191489361"/>
    <n v="558"/>
    <x v="21"/>
    <x v="1"/>
    <s v="USD"/>
    <n v="1313384400"/>
    <n v="1316322000"/>
    <x v="0"/>
    <x v="0"/>
    <s v="theater/plays"/>
    <x v="3"/>
    <x v="3"/>
  </r>
  <r>
    <n v="22"/>
    <x v="22"/>
    <s v="Enhanced dynamic definition"/>
    <n v="59100"/>
    <n v="75690"/>
    <x v="1"/>
    <n v="1.2807106598984772"/>
    <n v="890"/>
    <x v="22"/>
    <x v="1"/>
    <s v="USD"/>
    <n v="1522731600"/>
    <n v="1524027600"/>
    <x v="0"/>
    <x v="0"/>
    <s v="theater/plays"/>
    <x v="3"/>
    <x v="3"/>
  </r>
  <r>
    <n v="23"/>
    <x v="23"/>
    <s v="Devolved next generation adapter"/>
    <n v="4500"/>
    <n v="14942"/>
    <x v="1"/>
    <n v="3.3204444444444445"/>
    <n v="142"/>
    <x v="23"/>
    <x v="4"/>
    <s v="GBP"/>
    <n v="1550124000"/>
    <n v="1554699600"/>
    <x v="0"/>
    <x v="0"/>
    <s v="film &amp; video/documentary"/>
    <x v="4"/>
    <x v="4"/>
  </r>
  <r>
    <n v="24"/>
    <x v="24"/>
    <s v="Cross-platform intermediate frame"/>
    <n v="92400"/>
    <n v="104257"/>
    <x v="1"/>
    <n v="1.1283225108225108"/>
    <n v="2673"/>
    <x v="24"/>
    <x v="1"/>
    <s v="USD"/>
    <n v="1403326800"/>
    <n v="1403499600"/>
    <x v="0"/>
    <x v="0"/>
    <s v="technology/wearables"/>
    <x v="2"/>
    <x v="8"/>
  </r>
  <r>
    <n v="25"/>
    <x v="25"/>
    <s v="Monitored impactful analyzer"/>
    <n v="5500"/>
    <n v="11904"/>
    <x v="1"/>
    <n v="2.1643636363636363"/>
    <n v="163"/>
    <x v="25"/>
    <x v="1"/>
    <s v="USD"/>
    <n v="1305694800"/>
    <n v="1307422800"/>
    <x v="0"/>
    <x v="1"/>
    <s v="games/video games"/>
    <x v="6"/>
    <x v="11"/>
  </r>
  <r>
    <n v="26"/>
    <x v="26"/>
    <s v="Optional responsive customer loyalty"/>
    <n v="107500"/>
    <n v="51814"/>
    <x v="3"/>
    <n v="0.4819906976744186"/>
    <n v="1480"/>
    <x v="26"/>
    <x v="1"/>
    <s v="USD"/>
    <n v="1533013200"/>
    <n v="1535346000"/>
    <x v="0"/>
    <x v="0"/>
    <s v="theater/plays"/>
    <x v="3"/>
    <x v="3"/>
  </r>
  <r>
    <n v="27"/>
    <x v="27"/>
    <s v="Diverse transitional migration"/>
    <n v="2000"/>
    <n v="1599"/>
    <x v="0"/>
    <n v="0.79949999999999999"/>
    <n v="15"/>
    <x v="27"/>
    <x v="1"/>
    <s v="USD"/>
    <n v="1443848400"/>
    <n v="1444539600"/>
    <x v="0"/>
    <x v="0"/>
    <s v="music/rock"/>
    <x v="1"/>
    <x v="1"/>
  </r>
  <r>
    <n v="28"/>
    <x v="28"/>
    <s v="Synchronized global task-force"/>
    <n v="130800"/>
    <n v="137635"/>
    <x v="1"/>
    <n v="1.0522553516819573"/>
    <n v="2220"/>
    <x v="28"/>
    <x v="1"/>
    <s v="USD"/>
    <n v="1265695200"/>
    <n v="1267682400"/>
    <x v="0"/>
    <x v="1"/>
    <s v="theater/plays"/>
    <x v="3"/>
    <x v="3"/>
  </r>
  <r>
    <n v="29"/>
    <x v="29"/>
    <s v="Focused 6thgeneration forecast"/>
    <n v="45900"/>
    <n v="150965"/>
    <x v="1"/>
    <n v="3.2889978213507627"/>
    <n v="1606"/>
    <x v="29"/>
    <x v="5"/>
    <s v="CHF"/>
    <n v="1532062800"/>
    <n v="1535518800"/>
    <x v="0"/>
    <x v="0"/>
    <s v="film &amp; video/shorts"/>
    <x v="4"/>
    <x v="12"/>
  </r>
  <r>
    <n v="30"/>
    <x v="30"/>
    <s v="Down-sized analyzing challenge"/>
    <n v="9000"/>
    <n v="14455"/>
    <x v="1"/>
    <n v="1.606111111111111"/>
    <n v="129"/>
    <x v="30"/>
    <x v="1"/>
    <s v="USD"/>
    <n v="1558674000"/>
    <n v="1559106000"/>
    <x v="0"/>
    <x v="0"/>
    <s v="film &amp; video/animation"/>
    <x v="4"/>
    <x v="10"/>
  </r>
  <r>
    <n v="31"/>
    <x v="31"/>
    <s v="Progressive needs-based focus group"/>
    <n v="3500"/>
    <n v="10850"/>
    <x v="1"/>
    <n v="3.1"/>
    <n v="226"/>
    <x v="31"/>
    <x v="4"/>
    <s v="GBP"/>
    <n v="1451973600"/>
    <n v="1454392800"/>
    <x v="0"/>
    <x v="0"/>
    <s v="games/video games"/>
    <x v="6"/>
    <x v="11"/>
  </r>
  <r>
    <n v="32"/>
    <x v="32"/>
    <s v="Ergonomic 6thgeneration success"/>
    <n v="101000"/>
    <n v="87676"/>
    <x v="0"/>
    <n v="0.86807920792079207"/>
    <n v="2307"/>
    <x v="32"/>
    <x v="6"/>
    <s v="EUR"/>
    <n v="1515564000"/>
    <n v="1517896800"/>
    <x v="0"/>
    <x v="0"/>
    <s v="film &amp; video/documentary"/>
    <x v="4"/>
    <x v="4"/>
  </r>
  <r>
    <n v="33"/>
    <x v="33"/>
    <s v="Exclusive interactive approach"/>
    <n v="50200"/>
    <n v="189666"/>
    <x v="1"/>
    <n v="3.7782071713147412"/>
    <n v="5419"/>
    <x v="33"/>
    <x v="1"/>
    <s v="USD"/>
    <n v="1412485200"/>
    <n v="1415685600"/>
    <x v="0"/>
    <x v="0"/>
    <s v="theater/plays"/>
    <x v="3"/>
    <x v="3"/>
  </r>
  <r>
    <n v="34"/>
    <x v="34"/>
    <s v="Reverse-engineered asynchronous archive"/>
    <n v="9300"/>
    <n v="14025"/>
    <x v="1"/>
    <n v="1.5080645161290323"/>
    <n v="165"/>
    <x v="34"/>
    <x v="1"/>
    <s v="USD"/>
    <n v="1490245200"/>
    <n v="1490677200"/>
    <x v="0"/>
    <x v="0"/>
    <s v="film &amp; video/documentary"/>
    <x v="4"/>
    <x v="4"/>
  </r>
  <r>
    <n v="35"/>
    <x v="35"/>
    <s v="Synergized intangible challenge"/>
    <n v="125500"/>
    <n v="188628"/>
    <x v="1"/>
    <n v="1.5030119521912351"/>
    <n v="1965"/>
    <x v="35"/>
    <x v="3"/>
    <s v="DKK"/>
    <n v="1547877600"/>
    <n v="1551506400"/>
    <x v="0"/>
    <x v="1"/>
    <s v="film &amp; video/drama"/>
    <x v="4"/>
    <x v="6"/>
  </r>
  <r>
    <n v="36"/>
    <x v="36"/>
    <s v="Monitored multi-state encryption"/>
    <n v="700"/>
    <n v="1101"/>
    <x v="1"/>
    <n v="1.572857142857143"/>
    <n v="16"/>
    <x v="36"/>
    <x v="1"/>
    <s v="USD"/>
    <n v="1298700000"/>
    <n v="1300856400"/>
    <x v="0"/>
    <x v="0"/>
    <s v="theater/plays"/>
    <x v="3"/>
    <x v="3"/>
  </r>
  <r>
    <n v="37"/>
    <x v="37"/>
    <s v="Profound attitude-oriented functionalities"/>
    <n v="8100"/>
    <n v="11339"/>
    <x v="1"/>
    <n v="1.3998765432098765"/>
    <n v="107"/>
    <x v="20"/>
    <x v="1"/>
    <s v="USD"/>
    <n v="1570338000"/>
    <n v="1573192800"/>
    <x v="0"/>
    <x v="1"/>
    <s v="publishing/fiction"/>
    <x v="5"/>
    <x v="13"/>
  </r>
  <r>
    <n v="38"/>
    <x v="38"/>
    <s v="Digitized client-driven database"/>
    <n v="3100"/>
    <n v="10085"/>
    <x v="1"/>
    <n v="3.2532258064516131"/>
    <n v="134"/>
    <x v="37"/>
    <x v="1"/>
    <s v="USD"/>
    <n v="1287378000"/>
    <n v="1287810000"/>
    <x v="0"/>
    <x v="0"/>
    <s v="photography/photography books"/>
    <x v="7"/>
    <x v="14"/>
  </r>
  <r>
    <n v="39"/>
    <x v="39"/>
    <s v="Organized bi-directional function"/>
    <n v="9900"/>
    <n v="5027"/>
    <x v="0"/>
    <n v="0.50777777777777777"/>
    <n v="88"/>
    <x v="38"/>
    <x v="3"/>
    <s v="DKK"/>
    <n v="1361772000"/>
    <n v="1362978000"/>
    <x v="0"/>
    <x v="0"/>
    <s v="theater/plays"/>
    <x v="3"/>
    <x v="3"/>
  </r>
  <r>
    <n v="40"/>
    <x v="40"/>
    <s v="Reduced stable middleware"/>
    <n v="8800"/>
    <n v="14878"/>
    <x v="1"/>
    <n v="1.6906818181818182"/>
    <n v="198"/>
    <x v="39"/>
    <x v="1"/>
    <s v="USD"/>
    <n v="1275714000"/>
    <n v="1277355600"/>
    <x v="0"/>
    <x v="1"/>
    <s v="technology/wearables"/>
    <x v="2"/>
    <x v="8"/>
  </r>
  <r>
    <n v="41"/>
    <x v="41"/>
    <s v="Universal 5thgeneration neural-net"/>
    <n v="5600"/>
    <n v="11924"/>
    <x v="1"/>
    <n v="2.1292857142857144"/>
    <n v="111"/>
    <x v="40"/>
    <x v="6"/>
    <s v="EUR"/>
    <n v="1346734800"/>
    <n v="1348981200"/>
    <x v="0"/>
    <x v="1"/>
    <s v="music/rock"/>
    <x v="1"/>
    <x v="1"/>
  </r>
  <r>
    <n v="42"/>
    <x v="42"/>
    <s v="Virtual uniform frame"/>
    <n v="1800"/>
    <n v="7991"/>
    <x v="1"/>
    <n v="4.4394444444444447"/>
    <n v="222"/>
    <x v="41"/>
    <x v="1"/>
    <s v="USD"/>
    <n v="1309755600"/>
    <n v="1310533200"/>
    <x v="0"/>
    <x v="0"/>
    <s v="food/food trucks"/>
    <x v="0"/>
    <x v="0"/>
  </r>
  <r>
    <n v="43"/>
    <x v="43"/>
    <s v="Profound explicit paradigm"/>
    <n v="90200"/>
    <n v="167717"/>
    <x v="1"/>
    <n v="1.859390243902439"/>
    <n v="6212"/>
    <x v="42"/>
    <x v="1"/>
    <s v="USD"/>
    <n v="1406178000"/>
    <n v="1407560400"/>
    <x v="0"/>
    <x v="0"/>
    <s v="publishing/radio &amp; podcasts"/>
    <x v="5"/>
    <x v="15"/>
  </r>
  <r>
    <n v="44"/>
    <x v="44"/>
    <s v="Visionary real-time groupware"/>
    <n v="1600"/>
    <n v="10541"/>
    <x v="1"/>
    <n v="6.5881249999999998"/>
    <n v="98"/>
    <x v="43"/>
    <x v="3"/>
    <s v="DKK"/>
    <n v="1552798800"/>
    <n v="1552885200"/>
    <x v="0"/>
    <x v="0"/>
    <s v="publishing/fiction"/>
    <x v="5"/>
    <x v="13"/>
  </r>
  <r>
    <n v="45"/>
    <x v="45"/>
    <s v="Networked tertiary Graphical User Interface"/>
    <n v="9500"/>
    <n v="4530"/>
    <x v="0"/>
    <n v="0.4768421052631579"/>
    <n v="48"/>
    <x v="44"/>
    <x v="1"/>
    <s v="USD"/>
    <n v="1478062800"/>
    <n v="1479362400"/>
    <x v="0"/>
    <x v="1"/>
    <s v="theater/plays"/>
    <x v="3"/>
    <x v="3"/>
  </r>
  <r>
    <n v="46"/>
    <x v="46"/>
    <s v="Virtual grid-enabled task-force"/>
    <n v="3700"/>
    <n v="4247"/>
    <x v="1"/>
    <n v="1.1478378378378378"/>
    <n v="92"/>
    <x v="45"/>
    <x v="1"/>
    <s v="USD"/>
    <n v="1278565200"/>
    <n v="1280552400"/>
    <x v="0"/>
    <x v="0"/>
    <s v="music/rock"/>
    <x v="1"/>
    <x v="1"/>
  </r>
  <r>
    <n v="47"/>
    <x v="47"/>
    <s v="Function-based multi-state software"/>
    <n v="1500"/>
    <n v="7129"/>
    <x v="1"/>
    <n v="4.7526666666666664"/>
    <n v="149"/>
    <x v="46"/>
    <x v="1"/>
    <s v="USD"/>
    <n v="1396069200"/>
    <n v="1398661200"/>
    <x v="0"/>
    <x v="0"/>
    <s v="theater/plays"/>
    <x v="3"/>
    <x v="3"/>
  </r>
  <r>
    <n v="48"/>
    <x v="48"/>
    <s v="Optimized leadingedge concept"/>
    <n v="33300"/>
    <n v="128862"/>
    <x v="1"/>
    <n v="3.86972972972973"/>
    <n v="2431"/>
    <x v="47"/>
    <x v="1"/>
    <s v="USD"/>
    <n v="1435208400"/>
    <n v="1436245200"/>
    <x v="0"/>
    <x v="0"/>
    <s v="theater/plays"/>
    <x v="3"/>
    <x v="3"/>
  </r>
  <r>
    <n v="49"/>
    <x v="49"/>
    <s v="Sharable holistic interface"/>
    <n v="7200"/>
    <n v="13653"/>
    <x v="1"/>
    <n v="1.89625"/>
    <n v="303"/>
    <x v="48"/>
    <x v="1"/>
    <s v="USD"/>
    <n v="1571547600"/>
    <n v="1575439200"/>
    <x v="0"/>
    <x v="0"/>
    <s v="music/rock"/>
    <x v="1"/>
    <x v="1"/>
  </r>
  <r>
    <n v="50"/>
    <x v="50"/>
    <s v="Down-sized system-worthy secured line"/>
    <n v="100"/>
    <n v="2"/>
    <x v="0"/>
    <n v="0.02"/>
    <n v="1"/>
    <x v="49"/>
    <x v="6"/>
    <s v="EUR"/>
    <n v="1375333200"/>
    <n v="1377752400"/>
    <x v="0"/>
    <x v="0"/>
    <s v="music/metal"/>
    <x v="1"/>
    <x v="16"/>
  </r>
  <r>
    <n v="51"/>
    <x v="51"/>
    <s v="Inverse secondary infrastructure"/>
    <n v="158100"/>
    <n v="145243"/>
    <x v="0"/>
    <n v="0.91867805186590767"/>
    <n v="1467"/>
    <x v="50"/>
    <x v="4"/>
    <s v="GBP"/>
    <n v="1332824400"/>
    <n v="1334206800"/>
    <x v="0"/>
    <x v="1"/>
    <s v="technology/wearables"/>
    <x v="2"/>
    <x v="8"/>
  </r>
  <r>
    <n v="52"/>
    <x v="52"/>
    <s v="Organic foreground leverage"/>
    <n v="7200"/>
    <n v="2459"/>
    <x v="0"/>
    <n v="0.34152777777777776"/>
    <n v="75"/>
    <x v="51"/>
    <x v="1"/>
    <s v="USD"/>
    <n v="1284526800"/>
    <n v="1284872400"/>
    <x v="0"/>
    <x v="0"/>
    <s v="theater/plays"/>
    <x v="3"/>
    <x v="3"/>
  </r>
  <r>
    <n v="53"/>
    <x v="53"/>
    <s v="Reverse-engineered static concept"/>
    <n v="8800"/>
    <n v="12356"/>
    <x v="1"/>
    <n v="1.4040909090909091"/>
    <n v="209"/>
    <x v="52"/>
    <x v="1"/>
    <s v="USD"/>
    <n v="1400562000"/>
    <n v="1403931600"/>
    <x v="0"/>
    <x v="0"/>
    <s v="film &amp; video/drama"/>
    <x v="4"/>
    <x v="6"/>
  </r>
  <r>
    <n v="54"/>
    <x v="54"/>
    <s v="Multi-channeled neutral customer loyalty"/>
    <n v="6000"/>
    <n v="5392"/>
    <x v="0"/>
    <n v="0.89866666666666661"/>
    <n v="120"/>
    <x v="53"/>
    <x v="1"/>
    <s v="USD"/>
    <n v="1520748000"/>
    <n v="1521262800"/>
    <x v="0"/>
    <x v="0"/>
    <s v="technology/wearables"/>
    <x v="2"/>
    <x v="8"/>
  </r>
  <r>
    <n v="55"/>
    <x v="55"/>
    <s v="Reverse-engineered bifurcated strategy"/>
    <n v="6600"/>
    <n v="11746"/>
    <x v="1"/>
    <n v="1.7796969696969698"/>
    <n v="131"/>
    <x v="54"/>
    <x v="1"/>
    <s v="USD"/>
    <n v="1532926800"/>
    <n v="1533358800"/>
    <x v="0"/>
    <x v="0"/>
    <s v="music/jazz"/>
    <x v="1"/>
    <x v="17"/>
  </r>
  <r>
    <n v="56"/>
    <x v="56"/>
    <s v="Horizontal context-sensitive knowledge user"/>
    <n v="8000"/>
    <n v="11493"/>
    <x v="1"/>
    <n v="1.436625"/>
    <n v="164"/>
    <x v="55"/>
    <x v="1"/>
    <s v="USD"/>
    <n v="1420869600"/>
    <n v="1421474400"/>
    <x v="0"/>
    <x v="0"/>
    <s v="technology/wearables"/>
    <x v="2"/>
    <x v="8"/>
  </r>
  <r>
    <n v="57"/>
    <x v="57"/>
    <s v="Cross-group multi-state task-force"/>
    <n v="2900"/>
    <n v="6243"/>
    <x v="1"/>
    <n v="2.1527586206896552"/>
    <n v="201"/>
    <x v="56"/>
    <x v="1"/>
    <s v="USD"/>
    <n v="1504242000"/>
    <n v="1505278800"/>
    <x v="0"/>
    <x v="0"/>
    <s v="games/video games"/>
    <x v="6"/>
    <x v="11"/>
  </r>
  <r>
    <n v="58"/>
    <x v="58"/>
    <s v="Expanded 3rdgeneration strategy"/>
    <n v="2700"/>
    <n v="6132"/>
    <x v="1"/>
    <n v="2.2711111111111113"/>
    <n v="211"/>
    <x v="57"/>
    <x v="1"/>
    <s v="USD"/>
    <n v="1442811600"/>
    <n v="1443934800"/>
    <x v="0"/>
    <x v="0"/>
    <s v="theater/plays"/>
    <x v="3"/>
    <x v="3"/>
  </r>
  <r>
    <n v="59"/>
    <x v="59"/>
    <s v="Assimilated real-time support"/>
    <n v="1400"/>
    <n v="3851"/>
    <x v="1"/>
    <n v="2.7507142857142859"/>
    <n v="128"/>
    <x v="58"/>
    <x v="1"/>
    <s v="USD"/>
    <n v="1497243600"/>
    <n v="1498539600"/>
    <x v="0"/>
    <x v="1"/>
    <s v="theater/plays"/>
    <x v="3"/>
    <x v="3"/>
  </r>
  <r>
    <n v="60"/>
    <x v="60"/>
    <s v="User-centric regional database"/>
    <n v="94200"/>
    <n v="135997"/>
    <x v="1"/>
    <n v="1.4437048832271762"/>
    <n v="1600"/>
    <x v="34"/>
    <x v="0"/>
    <s v="CAD"/>
    <n v="1342501200"/>
    <n v="1342760400"/>
    <x v="0"/>
    <x v="0"/>
    <s v="theater/plays"/>
    <x v="3"/>
    <x v="3"/>
  </r>
  <r>
    <n v="61"/>
    <x v="61"/>
    <s v="Open-source zero administration complexity"/>
    <n v="199200"/>
    <n v="184750"/>
    <x v="0"/>
    <n v="0.92745983935742971"/>
    <n v="2253"/>
    <x v="59"/>
    <x v="0"/>
    <s v="CAD"/>
    <n v="1298268000"/>
    <n v="1301720400"/>
    <x v="0"/>
    <x v="0"/>
    <s v="theater/plays"/>
    <x v="3"/>
    <x v="3"/>
  </r>
  <r>
    <n v="62"/>
    <x v="62"/>
    <s v="Organized incremental standardization"/>
    <n v="2000"/>
    <n v="14452"/>
    <x v="1"/>
    <n v="7.226"/>
    <n v="249"/>
    <x v="60"/>
    <x v="1"/>
    <s v="USD"/>
    <n v="1433480400"/>
    <n v="1433566800"/>
    <x v="0"/>
    <x v="0"/>
    <s v="technology/web"/>
    <x v="2"/>
    <x v="2"/>
  </r>
  <r>
    <n v="63"/>
    <x v="63"/>
    <s v="Assimilated didactic open system"/>
    <n v="4700"/>
    <n v="557"/>
    <x v="0"/>
    <n v="0.11851063829787234"/>
    <n v="5"/>
    <x v="61"/>
    <x v="1"/>
    <s v="USD"/>
    <n v="1493355600"/>
    <n v="1493874000"/>
    <x v="0"/>
    <x v="0"/>
    <s v="theater/plays"/>
    <x v="3"/>
    <x v="3"/>
  </r>
  <r>
    <n v="64"/>
    <x v="64"/>
    <s v="Vision-oriented logistical intranet"/>
    <n v="2800"/>
    <n v="2734"/>
    <x v="0"/>
    <n v="0.97642857142857142"/>
    <n v="38"/>
    <x v="62"/>
    <x v="1"/>
    <s v="USD"/>
    <n v="1530507600"/>
    <n v="1531803600"/>
    <x v="0"/>
    <x v="1"/>
    <s v="technology/web"/>
    <x v="2"/>
    <x v="2"/>
  </r>
  <r>
    <n v="65"/>
    <x v="65"/>
    <s v="Mandatory incremental projection"/>
    <n v="6100"/>
    <n v="14405"/>
    <x v="1"/>
    <n v="2.3614754098360655"/>
    <n v="236"/>
    <x v="63"/>
    <x v="1"/>
    <s v="USD"/>
    <n v="1296108000"/>
    <n v="1296712800"/>
    <x v="0"/>
    <x v="0"/>
    <s v="theater/plays"/>
    <x v="3"/>
    <x v="3"/>
  </r>
  <r>
    <n v="66"/>
    <x v="66"/>
    <s v="Grass-roots needs-based encryption"/>
    <n v="2900"/>
    <n v="1307"/>
    <x v="0"/>
    <n v="0.45068965517241377"/>
    <n v="12"/>
    <x v="64"/>
    <x v="1"/>
    <s v="USD"/>
    <n v="1428469200"/>
    <n v="1428901200"/>
    <x v="0"/>
    <x v="1"/>
    <s v="theater/plays"/>
    <x v="3"/>
    <x v="3"/>
  </r>
  <r>
    <n v="67"/>
    <x v="67"/>
    <s v="Team-oriented 6thgeneration middleware"/>
    <n v="72600"/>
    <n v="117892"/>
    <x v="1"/>
    <n v="1.6238567493112948"/>
    <n v="4065"/>
    <x v="65"/>
    <x v="4"/>
    <s v="GBP"/>
    <n v="1264399200"/>
    <n v="1264831200"/>
    <x v="0"/>
    <x v="1"/>
    <s v="technology/wearables"/>
    <x v="2"/>
    <x v="8"/>
  </r>
  <r>
    <n v="68"/>
    <x v="68"/>
    <s v="Inverse multi-tasking installation"/>
    <n v="5700"/>
    <n v="14508"/>
    <x v="1"/>
    <n v="2.5452631578947367"/>
    <n v="246"/>
    <x v="66"/>
    <x v="6"/>
    <s v="EUR"/>
    <n v="1501131600"/>
    <n v="1505192400"/>
    <x v="0"/>
    <x v="1"/>
    <s v="theater/plays"/>
    <x v="3"/>
    <x v="3"/>
  </r>
  <r>
    <n v="69"/>
    <x v="69"/>
    <s v="Switchable disintermediate moderator"/>
    <n v="7900"/>
    <n v="1901"/>
    <x v="3"/>
    <n v="0.24063291139240506"/>
    <n v="17"/>
    <x v="67"/>
    <x v="1"/>
    <s v="USD"/>
    <n v="1292738400"/>
    <n v="1295676000"/>
    <x v="0"/>
    <x v="0"/>
    <s v="theater/plays"/>
    <x v="3"/>
    <x v="3"/>
  </r>
  <r>
    <n v="70"/>
    <x v="70"/>
    <s v="Re-engineered 24/7 task-force"/>
    <n v="128000"/>
    <n v="158389"/>
    <x v="1"/>
    <n v="1.2374140625000001"/>
    <n v="2475"/>
    <x v="68"/>
    <x v="6"/>
    <s v="EUR"/>
    <n v="1288674000"/>
    <n v="1292911200"/>
    <x v="0"/>
    <x v="1"/>
    <s v="theater/plays"/>
    <x v="3"/>
    <x v="3"/>
  </r>
  <r>
    <n v="71"/>
    <x v="71"/>
    <s v="Organic object-oriented budgetary management"/>
    <n v="6000"/>
    <n v="6484"/>
    <x v="1"/>
    <n v="1.0806666666666667"/>
    <n v="76"/>
    <x v="69"/>
    <x v="1"/>
    <s v="USD"/>
    <n v="1575093600"/>
    <n v="1575439200"/>
    <x v="0"/>
    <x v="0"/>
    <s v="theater/plays"/>
    <x v="3"/>
    <x v="3"/>
  </r>
  <r>
    <n v="72"/>
    <x v="72"/>
    <s v="Seamless coherent parallelism"/>
    <n v="600"/>
    <n v="4022"/>
    <x v="1"/>
    <n v="6.7033333333333331"/>
    <n v="54"/>
    <x v="70"/>
    <x v="1"/>
    <s v="USD"/>
    <n v="1435726800"/>
    <n v="1438837200"/>
    <x v="0"/>
    <x v="0"/>
    <s v="film &amp; video/animation"/>
    <x v="4"/>
    <x v="10"/>
  </r>
  <r>
    <n v="73"/>
    <x v="73"/>
    <s v="Cross-platform even-keeled initiative"/>
    <n v="1400"/>
    <n v="9253"/>
    <x v="1"/>
    <n v="6.609285714285714"/>
    <n v="88"/>
    <x v="71"/>
    <x v="1"/>
    <s v="USD"/>
    <n v="1480226400"/>
    <n v="1480485600"/>
    <x v="0"/>
    <x v="0"/>
    <s v="music/jazz"/>
    <x v="1"/>
    <x v="17"/>
  </r>
  <r>
    <n v="74"/>
    <x v="74"/>
    <s v="Progressive tertiary framework"/>
    <n v="3900"/>
    <n v="4776"/>
    <x v="1"/>
    <n v="1.2246153846153847"/>
    <n v="85"/>
    <x v="72"/>
    <x v="4"/>
    <s v="GBP"/>
    <n v="1459054800"/>
    <n v="1459141200"/>
    <x v="0"/>
    <x v="0"/>
    <s v="music/metal"/>
    <x v="1"/>
    <x v="16"/>
  </r>
  <r>
    <n v="75"/>
    <x v="75"/>
    <s v="Multi-layered dynamic protocol"/>
    <n v="9700"/>
    <n v="14606"/>
    <x v="1"/>
    <n v="1.5057731958762886"/>
    <n v="170"/>
    <x v="73"/>
    <x v="1"/>
    <s v="USD"/>
    <n v="1531630800"/>
    <n v="1532322000"/>
    <x v="0"/>
    <x v="0"/>
    <s v="photography/photography books"/>
    <x v="7"/>
    <x v="14"/>
  </r>
  <r>
    <n v="76"/>
    <x v="76"/>
    <s v="Horizontal next generation function"/>
    <n v="122900"/>
    <n v="95993"/>
    <x v="0"/>
    <n v="0.78106590724165992"/>
    <n v="1684"/>
    <x v="74"/>
    <x v="1"/>
    <s v="USD"/>
    <n v="1421992800"/>
    <n v="1426222800"/>
    <x v="1"/>
    <x v="1"/>
    <s v="theater/plays"/>
    <x v="3"/>
    <x v="3"/>
  </r>
  <r>
    <n v="77"/>
    <x v="77"/>
    <s v="Pre-emptive impactful model"/>
    <n v="9500"/>
    <n v="4460"/>
    <x v="0"/>
    <n v="0.46947368421052632"/>
    <n v="56"/>
    <x v="75"/>
    <x v="1"/>
    <s v="USD"/>
    <n v="1285563600"/>
    <n v="1286773200"/>
    <x v="0"/>
    <x v="1"/>
    <s v="film &amp; video/animation"/>
    <x v="4"/>
    <x v="10"/>
  </r>
  <r>
    <n v="78"/>
    <x v="78"/>
    <s v="User-centric bifurcated knowledge user"/>
    <n v="4500"/>
    <n v="13536"/>
    <x v="1"/>
    <n v="3.008"/>
    <n v="330"/>
    <x v="76"/>
    <x v="1"/>
    <s v="USD"/>
    <n v="1523854800"/>
    <n v="1523941200"/>
    <x v="0"/>
    <x v="0"/>
    <s v="publishing/translations"/>
    <x v="5"/>
    <x v="18"/>
  </r>
  <r>
    <n v="79"/>
    <x v="79"/>
    <s v="Triple-buffered reciprocal project"/>
    <n v="57800"/>
    <n v="40228"/>
    <x v="0"/>
    <n v="0.6959861591695502"/>
    <n v="838"/>
    <x v="77"/>
    <x v="1"/>
    <s v="USD"/>
    <n v="1529125200"/>
    <n v="1529557200"/>
    <x v="0"/>
    <x v="0"/>
    <s v="theater/plays"/>
    <x v="3"/>
    <x v="3"/>
  </r>
  <r>
    <n v="80"/>
    <x v="80"/>
    <s v="Cross-platform needs-based approach"/>
    <n v="1100"/>
    <n v="7012"/>
    <x v="1"/>
    <n v="6.374545454545455"/>
    <n v="127"/>
    <x v="78"/>
    <x v="1"/>
    <s v="USD"/>
    <n v="1503982800"/>
    <n v="1506574800"/>
    <x v="0"/>
    <x v="0"/>
    <s v="games/video games"/>
    <x v="6"/>
    <x v="11"/>
  </r>
  <r>
    <n v="81"/>
    <x v="81"/>
    <s v="User-friendly static contingency"/>
    <n v="16800"/>
    <n v="37857"/>
    <x v="1"/>
    <n v="2.253392857142857"/>
    <n v="411"/>
    <x v="79"/>
    <x v="1"/>
    <s v="USD"/>
    <n v="1511416800"/>
    <n v="1513576800"/>
    <x v="0"/>
    <x v="0"/>
    <s v="music/rock"/>
    <x v="1"/>
    <x v="1"/>
  </r>
  <r>
    <n v="82"/>
    <x v="82"/>
    <s v="Reactive content-based framework"/>
    <n v="1000"/>
    <n v="14973"/>
    <x v="1"/>
    <n v="14.973000000000001"/>
    <n v="180"/>
    <x v="80"/>
    <x v="4"/>
    <s v="GBP"/>
    <n v="1547704800"/>
    <n v="1548309600"/>
    <x v="0"/>
    <x v="1"/>
    <s v="games/video games"/>
    <x v="6"/>
    <x v="11"/>
  </r>
  <r>
    <n v="83"/>
    <x v="83"/>
    <s v="Realigned user-facing concept"/>
    <n v="106400"/>
    <n v="39996"/>
    <x v="0"/>
    <n v="0.37590225563909774"/>
    <n v="1000"/>
    <x v="81"/>
    <x v="1"/>
    <s v="USD"/>
    <n v="1469682000"/>
    <n v="1471582800"/>
    <x v="0"/>
    <x v="0"/>
    <s v="music/electric music"/>
    <x v="1"/>
    <x v="5"/>
  </r>
  <r>
    <n v="84"/>
    <x v="84"/>
    <s v="Public-key zero tolerance orchestration"/>
    <n v="31400"/>
    <n v="41564"/>
    <x v="1"/>
    <n v="1.3236942675159236"/>
    <n v="374"/>
    <x v="82"/>
    <x v="1"/>
    <s v="USD"/>
    <n v="1343451600"/>
    <n v="1344315600"/>
    <x v="0"/>
    <x v="0"/>
    <s v="technology/wearables"/>
    <x v="2"/>
    <x v="8"/>
  </r>
  <r>
    <n v="85"/>
    <x v="85"/>
    <s v="Multi-tiered eco-centric architecture"/>
    <n v="4900"/>
    <n v="6430"/>
    <x v="1"/>
    <n v="1.3122448979591836"/>
    <n v="71"/>
    <x v="83"/>
    <x v="2"/>
    <s v="AUD"/>
    <n v="1315717200"/>
    <n v="1316408400"/>
    <x v="0"/>
    <x v="0"/>
    <s v="music/indie rock"/>
    <x v="1"/>
    <x v="7"/>
  </r>
  <r>
    <n v="86"/>
    <x v="86"/>
    <s v="Organic motivating firmware"/>
    <n v="7400"/>
    <n v="12405"/>
    <x v="1"/>
    <n v="1.6763513513513513"/>
    <n v="203"/>
    <x v="84"/>
    <x v="1"/>
    <s v="USD"/>
    <n v="1430715600"/>
    <n v="1431838800"/>
    <x v="1"/>
    <x v="0"/>
    <s v="theater/plays"/>
    <x v="3"/>
    <x v="3"/>
  </r>
  <r>
    <n v="87"/>
    <x v="87"/>
    <s v="Synergized 4thgeneration conglomeration"/>
    <n v="198500"/>
    <n v="123040"/>
    <x v="0"/>
    <n v="0.6198488664987406"/>
    <n v="1482"/>
    <x v="85"/>
    <x v="2"/>
    <s v="AUD"/>
    <n v="1299564000"/>
    <n v="1300510800"/>
    <x v="0"/>
    <x v="1"/>
    <s v="music/rock"/>
    <x v="1"/>
    <x v="1"/>
  </r>
  <r>
    <n v="88"/>
    <x v="88"/>
    <s v="Grass-roots fault-tolerant policy"/>
    <n v="4800"/>
    <n v="12516"/>
    <x v="1"/>
    <n v="2.6074999999999999"/>
    <n v="113"/>
    <x v="86"/>
    <x v="1"/>
    <s v="USD"/>
    <n v="1429160400"/>
    <n v="1431061200"/>
    <x v="0"/>
    <x v="0"/>
    <s v="publishing/translations"/>
    <x v="5"/>
    <x v="18"/>
  </r>
  <r>
    <n v="89"/>
    <x v="89"/>
    <s v="Monitored scalable knowledgebase"/>
    <n v="3400"/>
    <n v="8588"/>
    <x v="1"/>
    <n v="2.5258823529411765"/>
    <n v="96"/>
    <x v="87"/>
    <x v="1"/>
    <s v="USD"/>
    <n v="1271307600"/>
    <n v="1271480400"/>
    <x v="0"/>
    <x v="0"/>
    <s v="theater/plays"/>
    <x v="3"/>
    <x v="3"/>
  </r>
  <r>
    <n v="90"/>
    <x v="90"/>
    <s v="Synergistic explicit parallelism"/>
    <n v="7800"/>
    <n v="6132"/>
    <x v="0"/>
    <n v="0.7861538461538462"/>
    <n v="106"/>
    <x v="88"/>
    <x v="1"/>
    <s v="USD"/>
    <n v="1456380000"/>
    <n v="1456380000"/>
    <x v="0"/>
    <x v="1"/>
    <s v="theater/plays"/>
    <x v="3"/>
    <x v="3"/>
  </r>
  <r>
    <n v="91"/>
    <x v="91"/>
    <s v="Enhanced systemic analyzer"/>
    <n v="154300"/>
    <n v="74688"/>
    <x v="0"/>
    <n v="0.48404406999351912"/>
    <n v="679"/>
    <x v="89"/>
    <x v="6"/>
    <s v="EUR"/>
    <n v="1470459600"/>
    <n v="1472878800"/>
    <x v="0"/>
    <x v="0"/>
    <s v="publishing/translations"/>
    <x v="5"/>
    <x v="18"/>
  </r>
  <r>
    <n v="92"/>
    <x v="92"/>
    <s v="Object-based analyzing knowledge user"/>
    <n v="20000"/>
    <n v="51775"/>
    <x v="1"/>
    <n v="2.5887500000000001"/>
    <n v="498"/>
    <x v="90"/>
    <x v="5"/>
    <s v="CHF"/>
    <n v="1277269200"/>
    <n v="1277355600"/>
    <x v="0"/>
    <x v="1"/>
    <s v="games/video games"/>
    <x v="6"/>
    <x v="11"/>
  </r>
  <r>
    <n v="93"/>
    <x v="93"/>
    <s v="Pre-emptive radical architecture"/>
    <n v="108800"/>
    <n v="65877"/>
    <x v="3"/>
    <n v="0.60548713235294116"/>
    <n v="610"/>
    <x v="91"/>
    <x v="1"/>
    <s v="USD"/>
    <n v="1350709200"/>
    <n v="1351054800"/>
    <x v="0"/>
    <x v="1"/>
    <s v="theater/plays"/>
    <x v="3"/>
    <x v="3"/>
  </r>
  <r>
    <n v="94"/>
    <x v="94"/>
    <s v="Grass-roots web-enabled contingency"/>
    <n v="2900"/>
    <n v="8807"/>
    <x v="1"/>
    <n v="3.036896551724138"/>
    <n v="180"/>
    <x v="92"/>
    <x v="4"/>
    <s v="GBP"/>
    <n v="1554613200"/>
    <n v="1555563600"/>
    <x v="0"/>
    <x v="0"/>
    <s v="technology/web"/>
    <x v="2"/>
    <x v="2"/>
  </r>
  <r>
    <n v="95"/>
    <x v="95"/>
    <s v="Stand-alone system-worthy standardization"/>
    <n v="900"/>
    <n v="1017"/>
    <x v="1"/>
    <n v="1.1299999999999999"/>
    <n v="27"/>
    <x v="93"/>
    <x v="1"/>
    <s v="USD"/>
    <n v="1571029200"/>
    <n v="1571634000"/>
    <x v="0"/>
    <x v="0"/>
    <s v="film &amp; video/documentary"/>
    <x v="4"/>
    <x v="4"/>
  </r>
  <r>
    <n v="96"/>
    <x v="96"/>
    <s v="Down-sized systematic policy"/>
    <n v="69700"/>
    <n v="151513"/>
    <x v="1"/>
    <n v="2.1737876614060259"/>
    <n v="2331"/>
    <x v="94"/>
    <x v="1"/>
    <s v="USD"/>
    <n v="1299736800"/>
    <n v="1300856400"/>
    <x v="0"/>
    <x v="0"/>
    <s v="theater/plays"/>
    <x v="3"/>
    <x v="3"/>
  </r>
  <r>
    <n v="97"/>
    <x v="97"/>
    <s v="Cloned bi-directional architecture"/>
    <n v="1300"/>
    <n v="12047"/>
    <x v="1"/>
    <n v="9.2669230769230762"/>
    <n v="113"/>
    <x v="95"/>
    <x v="1"/>
    <s v="USD"/>
    <n v="1435208400"/>
    <n v="1439874000"/>
    <x v="0"/>
    <x v="0"/>
    <s v="food/food trucks"/>
    <x v="0"/>
    <x v="0"/>
  </r>
  <r>
    <n v="98"/>
    <x v="98"/>
    <s v="Seamless transitional portal"/>
    <n v="97800"/>
    <n v="32951"/>
    <x v="0"/>
    <n v="0.33692229038854804"/>
    <n v="1220"/>
    <x v="96"/>
    <x v="2"/>
    <s v="AUD"/>
    <n v="1437973200"/>
    <n v="1438318800"/>
    <x v="0"/>
    <x v="0"/>
    <s v="games/video games"/>
    <x v="6"/>
    <x v="11"/>
  </r>
  <r>
    <n v="99"/>
    <x v="99"/>
    <s v="Fully-configurable motivating approach"/>
    <n v="7600"/>
    <n v="14951"/>
    <x v="1"/>
    <n v="1.9672368421052631"/>
    <n v="164"/>
    <x v="97"/>
    <x v="1"/>
    <s v="USD"/>
    <n v="1416895200"/>
    <n v="1419400800"/>
    <x v="0"/>
    <x v="0"/>
    <s v="theater/plays"/>
    <x v="3"/>
    <x v="3"/>
  </r>
  <r>
    <n v="100"/>
    <x v="100"/>
    <s v="Upgradable fault-tolerant approach"/>
    <n v="100"/>
    <n v="1"/>
    <x v="0"/>
    <n v="0.01"/>
    <n v="1"/>
    <x v="98"/>
    <x v="1"/>
    <s v="USD"/>
    <n v="1319000400"/>
    <n v="1320555600"/>
    <x v="0"/>
    <x v="0"/>
    <s v="theater/plays"/>
    <x v="3"/>
    <x v="3"/>
  </r>
  <r>
    <n v="101"/>
    <x v="101"/>
    <s v="Reduced heuristic moratorium"/>
    <n v="900"/>
    <n v="9193"/>
    <x v="1"/>
    <n v="10.214444444444444"/>
    <n v="164"/>
    <x v="99"/>
    <x v="1"/>
    <s v="USD"/>
    <n v="1424498400"/>
    <n v="1425103200"/>
    <x v="0"/>
    <x v="1"/>
    <s v="music/electric music"/>
    <x v="1"/>
    <x v="5"/>
  </r>
  <r>
    <n v="102"/>
    <x v="102"/>
    <s v="Front-line web-enabled model"/>
    <n v="3700"/>
    <n v="10422"/>
    <x v="1"/>
    <n v="2.8167567567567566"/>
    <n v="336"/>
    <x v="100"/>
    <x v="1"/>
    <s v="USD"/>
    <n v="1526274000"/>
    <n v="1526878800"/>
    <x v="0"/>
    <x v="1"/>
    <s v="technology/wearables"/>
    <x v="2"/>
    <x v="8"/>
  </r>
  <r>
    <n v="103"/>
    <x v="103"/>
    <s v="Polarized incremental emulation"/>
    <n v="10000"/>
    <n v="2461"/>
    <x v="0"/>
    <n v="0.24610000000000001"/>
    <n v="37"/>
    <x v="101"/>
    <x v="6"/>
    <s v="EUR"/>
    <n v="1287896400"/>
    <n v="1288674000"/>
    <x v="0"/>
    <x v="0"/>
    <s v="music/electric music"/>
    <x v="1"/>
    <x v="5"/>
  </r>
  <r>
    <n v="104"/>
    <x v="104"/>
    <s v="Self-enabling grid-enabled initiative"/>
    <n v="119200"/>
    <n v="170623"/>
    <x v="1"/>
    <n v="1.4314010067114094"/>
    <n v="1917"/>
    <x v="102"/>
    <x v="1"/>
    <s v="USD"/>
    <n v="1495515600"/>
    <n v="1495602000"/>
    <x v="0"/>
    <x v="0"/>
    <s v="music/indie rock"/>
    <x v="1"/>
    <x v="7"/>
  </r>
  <r>
    <n v="105"/>
    <x v="105"/>
    <s v="Total fresh-thinking system engine"/>
    <n v="6800"/>
    <n v="9829"/>
    <x v="1"/>
    <n v="1.4454411764705883"/>
    <n v="95"/>
    <x v="103"/>
    <x v="1"/>
    <s v="USD"/>
    <n v="1364878800"/>
    <n v="1366434000"/>
    <x v="0"/>
    <x v="0"/>
    <s v="technology/web"/>
    <x v="2"/>
    <x v="2"/>
  </r>
  <r>
    <n v="106"/>
    <x v="106"/>
    <s v="Ameliorated clear-thinking circuit"/>
    <n v="3900"/>
    <n v="14006"/>
    <x v="1"/>
    <n v="3.5912820512820511"/>
    <n v="147"/>
    <x v="104"/>
    <x v="1"/>
    <s v="USD"/>
    <n v="1567918800"/>
    <n v="1568350800"/>
    <x v="0"/>
    <x v="0"/>
    <s v="theater/plays"/>
    <x v="3"/>
    <x v="3"/>
  </r>
  <r>
    <n v="107"/>
    <x v="107"/>
    <s v="Multi-layered encompassing installation"/>
    <n v="3500"/>
    <n v="6527"/>
    <x v="1"/>
    <n v="1.8648571428571428"/>
    <n v="86"/>
    <x v="105"/>
    <x v="1"/>
    <s v="USD"/>
    <n v="1524459600"/>
    <n v="1525928400"/>
    <x v="0"/>
    <x v="1"/>
    <s v="theater/plays"/>
    <x v="3"/>
    <x v="3"/>
  </r>
  <r>
    <n v="108"/>
    <x v="108"/>
    <s v="Universal encompassing implementation"/>
    <n v="1500"/>
    <n v="8929"/>
    <x v="1"/>
    <n v="5.9526666666666666"/>
    <n v="83"/>
    <x v="106"/>
    <x v="1"/>
    <s v="USD"/>
    <n v="1333688400"/>
    <n v="1336885200"/>
    <x v="0"/>
    <x v="0"/>
    <s v="film &amp; video/documentary"/>
    <x v="4"/>
    <x v="4"/>
  </r>
  <r>
    <n v="109"/>
    <x v="109"/>
    <s v="Object-based client-server application"/>
    <n v="5200"/>
    <n v="3079"/>
    <x v="0"/>
    <n v="0.5921153846153846"/>
    <n v="60"/>
    <x v="107"/>
    <x v="1"/>
    <s v="USD"/>
    <n v="1389506400"/>
    <n v="1389679200"/>
    <x v="0"/>
    <x v="0"/>
    <s v="film &amp; video/television"/>
    <x v="4"/>
    <x v="19"/>
  </r>
  <r>
    <n v="110"/>
    <x v="110"/>
    <s v="Cross-platform solution-oriented process improvement"/>
    <n v="142400"/>
    <n v="21307"/>
    <x v="0"/>
    <n v="0.14962780898876404"/>
    <n v="296"/>
    <x v="108"/>
    <x v="1"/>
    <s v="USD"/>
    <n v="1536642000"/>
    <n v="1538283600"/>
    <x v="0"/>
    <x v="0"/>
    <s v="food/food trucks"/>
    <x v="0"/>
    <x v="0"/>
  </r>
  <r>
    <n v="111"/>
    <x v="111"/>
    <s v="Re-engineered user-facing approach"/>
    <n v="61400"/>
    <n v="73653"/>
    <x v="1"/>
    <n v="1.1995602605863191"/>
    <n v="676"/>
    <x v="109"/>
    <x v="1"/>
    <s v="USD"/>
    <n v="1348290000"/>
    <n v="1348808400"/>
    <x v="0"/>
    <x v="0"/>
    <s v="publishing/radio &amp; podcasts"/>
    <x v="5"/>
    <x v="15"/>
  </r>
  <r>
    <n v="112"/>
    <x v="112"/>
    <s v="Re-engineered client-driven hub"/>
    <n v="4700"/>
    <n v="12635"/>
    <x v="1"/>
    <n v="2.6882978723404256"/>
    <n v="361"/>
    <x v="33"/>
    <x v="2"/>
    <s v="AUD"/>
    <n v="1408856400"/>
    <n v="1410152400"/>
    <x v="0"/>
    <x v="0"/>
    <s v="technology/web"/>
    <x v="2"/>
    <x v="2"/>
  </r>
  <r>
    <n v="113"/>
    <x v="113"/>
    <s v="User-friendly tertiary array"/>
    <n v="3300"/>
    <n v="12437"/>
    <x v="1"/>
    <n v="3.7687878787878786"/>
    <n v="131"/>
    <x v="110"/>
    <x v="1"/>
    <s v="USD"/>
    <n v="1505192400"/>
    <n v="1505797200"/>
    <x v="0"/>
    <x v="0"/>
    <s v="food/food trucks"/>
    <x v="0"/>
    <x v="0"/>
  </r>
  <r>
    <n v="114"/>
    <x v="114"/>
    <s v="Robust heuristic encoding"/>
    <n v="1900"/>
    <n v="13816"/>
    <x v="1"/>
    <n v="7.2715789473684209"/>
    <n v="126"/>
    <x v="111"/>
    <x v="1"/>
    <s v="USD"/>
    <n v="1554786000"/>
    <n v="1554872400"/>
    <x v="0"/>
    <x v="1"/>
    <s v="technology/wearables"/>
    <x v="2"/>
    <x v="8"/>
  </r>
  <r>
    <n v="115"/>
    <x v="115"/>
    <s v="Team-oriented clear-thinking capacity"/>
    <n v="166700"/>
    <n v="145382"/>
    <x v="0"/>
    <n v="0.87211757648470301"/>
    <n v="3304"/>
    <x v="112"/>
    <x v="6"/>
    <s v="EUR"/>
    <n v="1510898400"/>
    <n v="1513922400"/>
    <x v="0"/>
    <x v="0"/>
    <s v="publishing/fiction"/>
    <x v="5"/>
    <x v="13"/>
  </r>
  <r>
    <n v="116"/>
    <x v="116"/>
    <s v="De-engineered motivating standardization"/>
    <n v="7200"/>
    <n v="6336"/>
    <x v="0"/>
    <n v="0.88"/>
    <n v="73"/>
    <x v="113"/>
    <x v="1"/>
    <s v="USD"/>
    <n v="1442552400"/>
    <n v="1442638800"/>
    <x v="0"/>
    <x v="0"/>
    <s v="theater/plays"/>
    <x v="3"/>
    <x v="3"/>
  </r>
  <r>
    <n v="117"/>
    <x v="117"/>
    <s v="Business-focused 24hour groupware"/>
    <n v="4900"/>
    <n v="8523"/>
    <x v="1"/>
    <n v="1.7393877551020409"/>
    <n v="275"/>
    <x v="114"/>
    <x v="1"/>
    <s v="USD"/>
    <n v="1316667600"/>
    <n v="1317186000"/>
    <x v="0"/>
    <x v="0"/>
    <s v="film &amp; video/television"/>
    <x v="4"/>
    <x v="19"/>
  </r>
  <r>
    <n v="118"/>
    <x v="118"/>
    <s v="Organic next generation protocol"/>
    <n v="5400"/>
    <n v="6351"/>
    <x v="1"/>
    <n v="1.1761111111111111"/>
    <n v="67"/>
    <x v="115"/>
    <x v="1"/>
    <s v="USD"/>
    <n v="1390716000"/>
    <n v="1391234400"/>
    <x v="0"/>
    <x v="0"/>
    <s v="photography/photography books"/>
    <x v="7"/>
    <x v="14"/>
  </r>
  <r>
    <n v="119"/>
    <x v="119"/>
    <s v="Reverse-engineered full-range Internet solution"/>
    <n v="5000"/>
    <n v="10748"/>
    <x v="1"/>
    <n v="2.1496"/>
    <n v="154"/>
    <x v="116"/>
    <x v="1"/>
    <s v="USD"/>
    <n v="1402894800"/>
    <n v="1404363600"/>
    <x v="0"/>
    <x v="1"/>
    <s v="film &amp; video/documentary"/>
    <x v="4"/>
    <x v="4"/>
  </r>
  <r>
    <n v="120"/>
    <x v="120"/>
    <s v="Synchronized regional synergy"/>
    <n v="75100"/>
    <n v="112272"/>
    <x v="1"/>
    <n v="1.4949667110519307"/>
    <n v="1782"/>
    <x v="117"/>
    <x v="1"/>
    <s v="USD"/>
    <n v="1429246800"/>
    <n v="1429592400"/>
    <x v="0"/>
    <x v="1"/>
    <s v="games/mobile games"/>
    <x v="6"/>
    <x v="20"/>
  </r>
  <r>
    <n v="121"/>
    <x v="121"/>
    <s v="Multi-lateral homogeneous success"/>
    <n v="45300"/>
    <n v="99361"/>
    <x v="1"/>
    <n v="2.1933995584988963"/>
    <n v="903"/>
    <x v="118"/>
    <x v="1"/>
    <s v="USD"/>
    <n v="1412485200"/>
    <n v="1413608400"/>
    <x v="0"/>
    <x v="0"/>
    <s v="games/video games"/>
    <x v="6"/>
    <x v="11"/>
  </r>
  <r>
    <n v="122"/>
    <x v="122"/>
    <s v="Seamless zero-defect solution"/>
    <n v="136800"/>
    <n v="88055"/>
    <x v="0"/>
    <n v="0.64367690058479532"/>
    <n v="3387"/>
    <x v="119"/>
    <x v="1"/>
    <s v="USD"/>
    <n v="1417068000"/>
    <n v="1419400800"/>
    <x v="0"/>
    <x v="0"/>
    <s v="publishing/fiction"/>
    <x v="5"/>
    <x v="13"/>
  </r>
  <r>
    <n v="123"/>
    <x v="123"/>
    <s v="Enhanced scalable concept"/>
    <n v="177700"/>
    <n v="33092"/>
    <x v="0"/>
    <n v="0.18622397298818233"/>
    <n v="662"/>
    <x v="120"/>
    <x v="0"/>
    <s v="CAD"/>
    <n v="1448344800"/>
    <n v="1448604000"/>
    <x v="1"/>
    <x v="0"/>
    <s v="theater/plays"/>
    <x v="3"/>
    <x v="3"/>
  </r>
  <r>
    <n v="124"/>
    <x v="124"/>
    <s v="Polarized uniform software"/>
    <n v="2600"/>
    <n v="9562"/>
    <x v="1"/>
    <n v="3.6776923076923076"/>
    <n v="94"/>
    <x v="121"/>
    <x v="6"/>
    <s v="EUR"/>
    <n v="1557723600"/>
    <n v="1562302800"/>
    <x v="0"/>
    <x v="0"/>
    <s v="photography/photography books"/>
    <x v="7"/>
    <x v="14"/>
  </r>
  <r>
    <n v="125"/>
    <x v="125"/>
    <s v="Stand-alone web-enabled moderator"/>
    <n v="5300"/>
    <n v="8475"/>
    <x v="1"/>
    <n v="1.5990566037735849"/>
    <n v="180"/>
    <x v="122"/>
    <x v="1"/>
    <s v="USD"/>
    <n v="1537333200"/>
    <n v="1537678800"/>
    <x v="0"/>
    <x v="0"/>
    <s v="theater/plays"/>
    <x v="3"/>
    <x v="3"/>
  </r>
  <r>
    <n v="126"/>
    <x v="126"/>
    <s v="Proactive methodical benchmark"/>
    <n v="180200"/>
    <n v="69617"/>
    <x v="0"/>
    <n v="0.38633185349611543"/>
    <n v="774"/>
    <x v="123"/>
    <x v="1"/>
    <s v="USD"/>
    <n v="1471150800"/>
    <n v="1473570000"/>
    <x v="0"/>
    <x v="1"/>
    <s v="theater/plays"/>
    <x v="3"/>
    <x v="3"/>
  </r>
  <r>
    <n v="127"/>
    <x v="127"/>
    <s v="Team-oriented 6thgeneration matrix"/>
    <n v="103200"/>
    <n v="53067"/>
    <x v="0"/>
    <n v="0.51421511627906979"/>
    <n v="672"/>
    <x v="124"/>
    <x v="0"/>
    <s v="CAD"/>
    <n v="1273640400"/>
    <n v="1273899600"/>
    <x v="0"/>
    <x v="0"/>
    <s v="theater/plays"/>
    <x v="3"/>
    <x v="3"/>
  </r>
  <r>
    <n v="128"/>
    <x v="128"/>
    <s v="Phased human-resource core"/>
    <n v="70600"/>
    <n v="42596"/>
    <x v="3"/>
    <n v="0.60334277620396604"/>
    <n v="532"/>
    <x v="125"/>
    <x v="1"/>
    <s v="USD"/>
    <n v="1282885200"/>
    <n v="1284008400"/>
    <x v="0"/>
    <x v="0"/>
    <s v="music/rock"/>
    <x v="1"/>
    <x v="1"/>
  </r>
  <r>
    <n v="129"/>
    <x v="129"/>
    <s v="Mandatory tertiary implementation"/>
    <n v="148500"/>
    <n v="4756"/>
    <x v="3"/>
    <n v="3.2026936026936029E-2"/>
    <n v="55"/>
    <x v="126"/>
    <x v="2"/>
    <s v="AUD"/>
    <n v="1422943200"/>
    <n v="1425103200"/>
    <x v="0"/>
    <x v="0"/>
    <s v="food/food trucks"/>
    <x v="0"/>
    <x v="0"/>
  </r>
  <r>
    <n v="130"/>
    <x v="130"/>
    <s v="Secured directional encryption"/>
    <n v="9600"/>
    <n v="14925"/>
    <x v="1"/>
    <n v="1.5546875"/>
    <n v="533"/>
    <x v="127"/>
    <x v="3"/>
    <s v="DKK"/>
    <n v="1319605200"/>
    <n v="1320991200"/>
    <x v="0"/>
    <x v="0"/>
    <s v="film &amp; video/drama"/>
    <x v="4"/>
    <x v="6"/>
  </r>
  <r>
    <n v="131"/>
    <x v="131"/>
    <s v="Distributed 5thgeneration implementation"/>
    <n v="164700"/>
    <n v="166116"/>
    <x v="1"/>
    <n v="1.0085974499089254"/>
    <n v="2443"/>
    <x v="128"/>
    <x v="4"/>
    <s v="GBP"/>
    <n v="1385704800"/>
    <n v="1386828000"/>
    <x v="0"/>
    <x v="0"/>
    <s v="technology/web"/>
    <x v="2"/>
    <x v="2"/>
  </r>
  <r>
    <n v="132"/>
    <x v="132"/>
    <s v="Virtual static core"/>
    <n v="3300"/>
    <n v="3834"/>
    <x v="1"/>
    <n v="1.1618181818181819"/>
    <n v="89"/>
    <x v="129"/>
    <x v="1"/>
    <s v="USD"/>
    <n v="1515736800"/>
    <n v="1517119200"/>
    <x v="0"/>
    <x v="1"/>
    <s v="theater/plays"/>
    <x v="3"/>
    <x v="3"/>
  </r>
  <r>
    <n v="133"/>
    <x v="133"/>
    <s v="Secured content-based product"/>
    <n v="4500"/>
    <n v="13985"/>
    <x v="1"/>
    <n v="3.1077777777777778"/>
    <n v="159"/>
    <x v="130"/>
    <x v="1"/>
    <s v="USD"/>
    <n v="1313125200"/>
    <n v="1315026000"/>
    <x v="0"/>
    <x v="0"/>
    <s v="music/world music"/>
    <x v="1"/>
    <x v="21"/>
  </r>
  <r>
    <n v="134"/>
    <x v="134"/>
    <s v="Secured executive concept"/>
    <n v="99500"/>
    <n v="89288"/>
    <x v="0"/>
    <n v="0.89736683417085428"/>
    <n v="940"/>
    <x v="131"/>
    <x v="5"/>
    <s v="CHF"/>
    <n v="1308459600"/>
    <n v="1312693200"/>
    <x v="0"/>
    <x v="1"/>
    <s v="film &amp; video/documentary"/>
    <x v="4"/>
    <x v="4"/>
  </r>
  <r>
    <n v="135"/>
    <x v="135"/>
    <s v="Balanced zero-defect software"/>
    <n v="7700"/>
    <n v="5488"/>
    <x v="0"/>
    <n v="0.71272727272727276"/>
    <n v="117"/>
    <x v="132"/>
    <x v="1"/>
    <s v="USD"/>
    <n v="1362636000"/>
    <n v="1363064400"/>
    <x v="0"/>
    <x v="1"/>
    <s v="theater/plays"/>
    <x v="3"/>
    <x v="3"/>
  </r>
  <r>
    <n v="136"/>
    <x v="136"/>
    <s v="Distributed context-sensitive flexibility"/>
    <n v="82800"/>
    <n v="2721"/>
    <x v="3"/>
    <n v="3.2862318840579711E-2"/>
    <n v="58"/>
    <x v="132"/>
    <x v="1"/>
    <s v="USD"/>
    <n v="1402117200"/>
    <n v="1403154000"/>
    <x v="0"/>
    <x v="1"/>
    <s v="film &amp; video/drama"/>
    <x v="4"/>
    <x v="6"/>
  </r>
  <r>
    <n v="137"/>
    <x v="137"/>
    <s v="Down-sized disintermediate support"/>
    <n v="1800"/>
    <n v="4712"/>
    <x v="1"/>
    <n v="2.617777777777778"/>
    <n v="50"/>
    <x v="133"/>
    <x v="1"/>
    <s v="USD"/>
    <n v="1286341200"/>
    <n v="1286859600"/>
    <x v="0"/>
    <x v="0"/>
    <s v="publishing/nonfiction"/>
    <x v="5"/>
    <x v="9"/>
  </r>
  <r>
    <n v="138"/>
    <x v="138"/>
    <s v="Stand-alone mission-critical moratorium"/>
    <n v="9600"/>
    <n v="9216"/>
    <x v="0"/>
    <n v="0.96"/>
    <n v="115"/>
    <x v="134"/>
    <x v="1"/>
    <s v="USD"/>
    <n v="1348808400"/>
    <n v="1349326800"/>
    <x v="0"/>
    <x v="0"/>
    <s v="games/mobile games"/>
    <x v="6"/>
    <x v="20"/>
  </r>
  <r>
    <n v="139"/>
    <x v="139"/>
    <s v="Down-sized empowering protocol"/>
    <n v="92100"/>
    <n v="19246"/>
    <x v="0"/>
    <n v="0.20896851248642778"/>
    <n v="326"/>
    <x v="135"/>
    <x v="1"/>
    <s v="USD"/>
    <n v="1429592400"/>
    <n v="1430974800"/>
    <x v="0"/>
    <x v="1"/>
    <s v="technology/wearables"/>
    <x v="2"/>
    <x v="8"/>
  </r>
  <r>
    <n v="140"/>
    <x v="140"/>
    <s v="Fully-configurable coherent Internet solution"/>
    <n v="5500"/>
    <n v="12274"/>
    <x v="1"/>
    <n v="2.2316363636363636"/>
    <n v="186"/>
    <x v="136"/>
    <x v="1"/>
    <s v="USD"/>
    <n v="1519538400"/>
    <n v="1519970400"/>
    <x v="0"/>
    <x v="0"/>
    <s v="film &amp; video/documentary"/>
    <x v="4"/>
    <x v="4"/>
  </r>
  <r>
    <n v="141"/>
    <x v="141"/>
    <s v="Distributed motivating algorithm"/>
    <n v="64300"/>
    <n v="65323"/>
    <x v="1"/>
    <n v="1.0159097978227061"/>
    <n v="1071"/>
    <x v="137"/>
    <x v="1"/>
    <s v="USD"/>
    <n v="1434085200"/>
    <n v="1434603600"/>
    <x v="0"/>
    <x v="0"/>
    <s v="technology/web"/>
    <x v="2"/>
    <x v="2"/>
  </r>
  <r>
    <n v="142"/>
    <x v="142"/>
    <s v="Expanded solution-oriented benchmark"/>
    <n v="5000"/>
    <n v="11502"/>
    <x v="1"/>
    <n v="2.3003999999999998"/>
    <n v="117"/>
    <x v="138"/>
    <x v="1"/>
    <s v="USD"/>
    <n v="1333688400"/>
    <n v="1337230800"/>
    <x v="0"/>
    <x v="0"/>
    <s v="technology/web"/>
    <x v="2"/>
    <x v="2"/>
  </r>
  <r>
    <n v="143"/>
    <x v="143"/>
    <s v="Implemented discrete secured line"/>
    <n v="5400"/>
    <n v="7322"/>
    <x v="1"/>
    <n v="1.355925925925926"/>
    <n v="70"/>
    <x v="139"/>
    <x v="1"/>
    <s v="USD"/>
    <n v="1277701200"/>
    <n v="1279429200"/>
    <x v="0"/>
    <x v="0"/>
    <s v="music/indie rock"/>
    <x v="1"/>
    <x v="7"/>
  </r>
  <r>
    <n v="144"/>
    <x v="144"/>
    <s v="Multi-lateral actuating installation"/>
    <n v="9000"/>
    <n v="11619"/>
    <x v="1"/>
    <n v="1.2909999999999999"/>
    <n v="135"/>
    <x v="140"/>
    <x v="1"/>
    <s v="USD"/>
    <n v="1560747600"/>
    <n v="1561438800"/>
    <x v="0"/>
    <x v="0"/>
    <s v="theater/plays"/>
    <x v="3"/>
    <x v="3"/>
  </r>
  <r>
    <n v="145"/>
    <x v="145"/>
    <s v="Secured reciprocal array"/>
    <n v="25000"/>
    <n v="59128"/>
    <x v="1"/>
    <n v="2.3651200000000001"/>
    <n v="768"/>
    <x v="141"/>
    <x v="5"/>
    <s v="CHF"/>
    <n v="1410066000"/>
    <n v="1410498000"/>
    <x v="0"/>
    <x v="0"/>
    <s v="technology/wearables"/>
    <x v="2"/>
    <x v="8"/>
  </r>
  <r>
    <n v="146"/>
    <x v="146"/>
    <s v="Optional bandwidth-monitored middleware"/>
    <n v="8800"/>
    <n v="1518"/>
    <x v="3"/>
    <n v="0.17249999999999999"/>
    <n v="51"/>
    <x v="142"/>
    <x v="1"/>
    <s v="USD"/>
    <n v="1320732000"/>
    <n v="1322460000"/>
    <x v="0"/>
    <x v="0"/>
    <s v="theater/plays"/>
    <x v="3"/>
    <x v="3"/>
  </r>
  <r>
    <n v="147"/>
    <x v="147"/>
    <s v="Upgradable upward-trending workforce"/>
    <n v="8300"/>
    <n v="9337"/>
    <x v="1"/>
    <n v="1.1249397590361445"/>
    <n v="199"/>
    <x v="143"/>
    <x v="1"/>
    <s v="USD"/>
    <n v="1465794000"/>
    <n v="1466312400"/>
    <x v="0"/>
    <x v="1"/>
    <s v="theater/plays"/>
    <x v="3"/>
    <x v="3"/>
  </r>
  <r>
    <n v="148"/>
    <x v="148"/>
    <s v="Upgradable hybrid capability"/>
    <n v="9300"/>
    <n v="11255"/>
    <x v="1"/>
    <n v="1.2102150537634409"/>
    <n v="107"/>
    <x v="144"/>
    <x v="1"/>
    <s v="USD"/>
    <n v="1500958800"/>
    <n v="1501736400"/>
    <x v="0"/>
    <x v="0"/>
    <s v="technology/wearables"/>
    <x v="2"/>
    <x v="8"/>
  </r>
  <r>
    <n v="149"/>
    <x v="149"/>
    <s v="Managed fresh-thinking flexibility"/>
    <n v="6200"/>
    <n v="13632"/>
    <x v="1"/>
    <n v="2.1987096774193549"/>
    <n v="195"/>
    <x v="145"/>
    <x v="1"/>
    <s v="USD"/>
    <n v="1357020000"/>
    <n v="1361512800"/>
    <x v="0"/>
    <x v="0"/>
    <s v="music/indie rock"/>
    <x v="1"/>
    <x v="7"/>
  </r>
  <r>
    <n v="150"/>
    <x v="150"/>
    <s v="Networked stable workforce"/>
    <n v="100"/>
    <n v="1"/>
    <x v="0"/>
    <n v="0.01"/>
    <n v="1"/>
    <x v="98"/>
    <x v="1"/>
    <s v="USD"/>
    <n v="1544940000"/>
    <n v="1545026400"/>
    <x v="0"/>
    <x v="0"/>
    <s v="music/rock"/>
    <x v="1"/>
    <x v="1"/>
  </r>
  <r>
    <n v="151"/>
    <x v="151"/>
    <s v="Customizable intermediate extranet"/>
    <n v="137200"/>
    <n v="88037"/>
    <x v="0"/>
    <n v="0.64166909620991253"/>
    <n v="1467"/>
    <x v="146"/>
    <x v="1"/>
    <s v="USD"/>
    <n v="1402290000"/>
    <n v="1406696400"/>
    <x v="0"/>
    <x v="0"/>
    <s v="music/electric music"/>
    <x v="1"/>
    <x v="5"/>
  </r>
  <r>
    <n v="152"/>
    <x v="152"/>
    <s v="User-centric fault-tolerant task-force"/>
    <n v="41500"/>
    <n v="175573"/>
    <x v="1"/>
    <n v="4.2306746987951804"/>
    <n v="3376"/>
    <x v="147"/>
    <x v="1"/>
    <s v="USD"/>
    <n v="1487311200"/>
    <n v="1487916000"/>
    <x v="0"/>
    <x v="0"/>
    <s v="music/indie rock"/>
    <x v="1"/>
    <x v="7"/>
  </r>
  <r>
    <n v="153"/>
    <x v="153"/>
    <s v="Multi-tiered radical definition"/>
    <n v="189400"/>
    <n v="176112"/>
    <x v="0"/>
    <n v="0.92984160506863778"/>
    <n v="5681"/>
    <x v="8"/>
    <x v="1"/>
    <s v="USD"/>
    <n v="1350622800"/>
    <n v="1351141200"/>
    <x v="0"/>
    <x v="0"/>
    <s v="theater/plays"/>
    <x v="3"/>
    <x v="3"/>
  </r>
  <r>
    <n v="154"/>
    <x v="154"/>
    <s v="Devolved foreground benchmark"/>
    <n v="171300"/>
    <n v="100650"/>
    <x v="0"/>
    <n v="0.58756567425569173"/>
    <n v="1059"/>
    <x v="148"/>
    <x v="1"/>
    <s v="USD"/>
    <n v="1463029200"/>
    <n v="1465016400"/>
    <x v="0"/>
    <x v="1"/>
    <s v="music/indie rock"/>
    <x v="1"/>
    <x v="7"/>
  </r>
  <r>
    <n v="155"/>
    <x v="155"/>
    <s v="Distributed eco-centric methodology"/>
    <n v="139500"/>
    <n v="90706"/>
    <x v="0"/>
    <n v="0.65022222222222226"/>
    <n v="1194"/>
    <x v="149"/>
    <x v="1"/>
    <s v="USD"/>
    <n v="1269493200"/>
    <n v="1270789200"/>
    <x v="0"/>
    <x v="0"/>
    <s v="theater/plays"/>
    <x v="3"/>
    <x v="3"/>
  </r>
  <r>
    <n v="156"/>
    <x v="156"/>
    <s v="Streamlined encompassing encryption"/>
    <n v="36400"/>
    <n v="26914"/>
    <x v="3"/>
    <n v="0.73939560439560437"/>
    <n v="379"/>
    <x v="150"/>
    <x v="2"/>
    <s v="AUD"/>
    <n v="1570251600"/>
    <n v="1572325200"/>
    <x v="0"/>
    <x v="0"/>
    <s v="music/rock"/>
    <x v="1"/>
    <x v="1"/>
  </r>
  <r>
    <n v="157"/>
    <x v="157"/>
    <s v="User-friendly reciprocal initiative"/>
    <n v="4200"/>
    <n v="2212"/>
    <x v="0"/>
    <n v="0.52666666666666662"/>
    <n v="30"/>
    <x v="151"/>
    <x v="2"/>
    <s v="AUD"/>
    <n v="1388383200"/>
    <n v="1389420000"/>
    <x v="0"/>
    <x v="0"/>
    <s v="photography/photography books"/>
    <x v="7"/>
    <x v="14"/>
  </r>
  <r>
    <n v="158"/>
    <x v="158"/>
    <s v="Ergonomic fresh-thinking installation"/>
    <n v="2100"/>
    <n v="4640"/>
    <x v="1"/>
    <n v="2.2095238095238097"/>
    <n v="41"/>
    <x v="152"/>
    <x v="1"/>
    <s v="USD"/>
    <n v="1449554400"/>
    <n v="1449640800"/>
    <x v="0"/>
    <x v="0"/>
    <s v="music/rock"/>
    <x v="1"/>
    <x v="1"/>
  </r>
  <r>
    <n v="159"/>
    <x v="159"/>
    <s v="Robust explicit hardware"/>
    <n v="191200"/>
    <n v="191222"/>
    <x v="1"/>
    <n v="1.0001150627615063"/>
    <n v="1821"/>
    <x v="153"/>
    <x v="1"/>
    <s v="USD"/>
    <n v="1553662800"/>
    <n v="1555218000"/>
    <x v="0"/>
    <x v="1"/>
    <s v="theater/plays"/>
    <x v="3"/>
    <x v="3"/>
  </r>
  <r>
    <n v="160"/>
    <x v="160"/>
    <s v="Stand-alone actuating support"/>
    <n v="8000"/>
    <n v="12985"/>
    <x v="1"/>
    <n v="1.6231249999999999"/>
    <n v="164"/>
    <x v="154"/>
    <x v="1"/>
    <s v="USD"/>
    <n v="1556341200"/>
    <n v="1557723600"/>
    <x v="0"/>
    <x v="0"/>
    <s v="technology/wearables"/>
    <x v="2"/>
    <x v="8"/>
  </r>
  <r>
    <n v="161"/>
    <x v="161"/>
    <s v="Cross-platform methodical process improvement"/>
    <n v="5500"/>
    <n v="4300"/>
    <x v="0"/>
    <n v="0.78181818181818186"/>
    <n v="75"/>
    <x v="155"/>
    <x v="1"/>
    <s v="USD"/>
    <n v="1442984400"/>
    <n v="1443502800"/>
    <x v="0"/>
    <x v="1"/>
    <s v="technology/web"/>
    <x v="2"/>
    <x v="2"/>
  </r>
  <r>
    <n v="162"/>
    <x v="162"/>
    <s v="Extended bottom-line open architecture"/>
    <n v="6100"/>
    <n v="9134"/>
    <x v="1"/>
    <n v="1.4973770491803278"/>
    <n v="157"/>
    <x v="156"/>
    <x v="5"/>
    <s v="CHF"/>
    <n v="1544248800"/>
    <n v="1546840800"/>
    <x v="0"/>
    <x v="0"/>
    <s v="music/rock"/>
    <x v="1"/>
    <x v="1"/>
  </r>
  <r>
    <n v="163"/>
    <x v="163"/>
    <s v="Extended reciprocal circuit"/>
    <n v="3500"/>
    <n v="8864"/>
    <x v="1"/>
    <n v="2.5325714285714285"/>
    <n v="246"/>
    <x v="157"/>
    <x v="1"/>
    <s v="USD"/>
    <n v="1508475600"/>
    <n v="1512712800"/>
    <x v="0"/>
    <x v="1"/>
    <s v="photography/photography books"/>
    <x v="7"/>
    <x v="14"/>
  </r>
  <r>
    <n v="164"/>
    <x v="164"/>
    <s v="Polarized human-resource protocol"/>
    <n v="150500"/>
    <n v="150755"/>
    <x v="1"/>
    <n v="1.0016943521594683"/>
    <n v="1396"/>
    <x v="158"/>
    <x v="1"/>
    <s v="USD"/>
    <n v="1507438800"/>
    <n v="1507525200"/>
    <x v="0"/>
    <x v="0"/>
    <s v="theater/plays"/>
    <x v="3"/>
    <x v="3"/>
  </r>
  <r>
    <n v="165"/>
    <x v="165"/>
    <s v="Synergized radical product"/>
    <n v="90400"/>
    <n v="110279"/>
    <x v="1"/>
    <n v="1.2199004424778761"/>
    <n v="2506"/>
    <x v="159"/>
    <x v="1"/>
    <s v="USD"/>
    <n v="1501563600"/>
    <n v="1504328400"/>
    <x v="0"/>
    <x v="0"/>
    <s v="technology/web"/>
    <x v="2"/>
    <x v="2"/>
  </r>
  <r>
    <n v="166"/>
    <x v="166"/>
    <s v="Robust heuristic artificial intelligence"/>
    <n v="9800"/>
    <n v="13439"/>
    <x v="1"/>
    <n v="1.3713265306122449"/>
    <n v="244"/>
    <x v="160"/>
    <x v="1"/>
    <s v="USD"/>
    <n v="1292997600"/>
    <n v="1293343200"/>
    <x v="0"/>
    <x v="0"/>
    <s v="photography/photography books"/>
    <x v="7"/>
    <x v="14"/>
  </r>
  <r>
    <n v="167"/>
    <x v="167"/>
    <s v="Robust content-based emulation"/>
    <n v="2600"/>
    <n v="10804"/>
    <x v="1"/>
    <n v="4.155384615384615"/>
    <n v="146"/>
    <x v="161"/>
    <x v="2"/>
    <s v="AUD"/>
    <n v="1370840400"/>
    <n v="1371704400"/>
    <x v="0"/>
    <x v="0"/>
    <s v="theater/plays"/>
    <x v="3"/>
    <x v="3"/>
  </r>
  <r>
    <n v="168"/>
    <x v="168"/>
    <s v="Ergonomic uniform open system"/>
    <n v="128100"/>
    <n v="40107"/>
    <x v="0"/>
    <n v="0.3130913348946136"/>
    <n v="955"/>
    <x v="162"/>
    <x v="3"/>
    <s v="DKK"/>
    <n v="1550815200"/>
    <n v="1552798800"/>
    <x v="0"/>
    <x v="1"/>
    <s v="music/indie rock"/>
    <x v="1"/>
    <x v="7"/>
  </r>
  <r>
    <n v="169"/>
    <x v="169"/>
    <s v="Profit-focused modular product"/>
    <n v="23300"/>
    <n v="98811"/>
    <x v="1"/>
    <n v="4.240815450643777"/>
    <n v="1267"/>
    <x v="163"/>
    <x v="1"/>
    <s v="USD"/>
    <n v="1339909200"/>
    <n v="1342328400"/>
    <x v="0"/>
    <x v="1"/>
    <s v="film &amp; video/shorts"/>
    <x v="4"/>
    <x v="12"/>
  </r>
  <r>
    <n v="170"/>
    <x v="170"/>
    <s v="Mandatory mobile product"/>
    <n v="188100"/>
    <n v="5528"/>
    <x v="0"/>
    <n v="2.9388623072833599E-2"/>
    <n v="67"/>
    <x v="164"/>
    <x v="1"/>
    <s v="USD"/>
    <n v="1501736400"/>
    <n v="1502341200"/>
    <x v="0"/>
    <x v="0"/>
    <s v="music/indie rock"/>
    <x v="1"/>
    <x v="7"/>
  </r>
  <r>
    <n v="171"/>
    <x v="171"/>
    <s v="Public-key 3rdgeneration budgetary management"/>
    <n v="4900"/>
    <n v="521"/>
    <x v="0"/>
    <n v="0.1063265306122449"/>
    <n v="5"/>
    <x v="165"/>
    <x v="1"/>
    <s v="USD"/>
    <n v="1395291600"/>
    <n v="1397192400"/>
    <x v="0"/>
    <x v="0"/>
    <s v="publishing/translations"/>
    <x v="5"/>
    <x v="18"/>
  </r>
  <r>
    <n v="172"/>
    <x v="172"/>
    <s v="Centralized national firmware"/>
    <n v="800"/>
    <n v="663"/>
    <x v="0"/>
    <n v="0.82874999999999999"/>
    <n v="26"/>
    <x v="166"/>
    <x v="1"/>
    <s v="USD"/>
    <n v="1405746000"/>
    <n v="1407042000"/>
    <x v="0"/>
    <x v="1"/>
    <s v="film &amp; video/documentary"/>
    <x v="4"/>
    <x v="4"/>
  </r>
  <r>
    <n v="173"/>
    <x v="173"/>
    <s v="Cross-group 4thgeneration middleware"/>
    <n v="96700"/>
    <n v="157635"/>
    <x v="1"/>
    <n v="1.6301447776628748"/>
    <n v="1561"/>
    <x v="167"/>
    <x v="1"/>
    <s v="USD"/>
    <n v="1368853200"/>
    <n v="1369371600"/>
    <x v="0"/>
    <x v="0"/>
    <s v="theater/plays"/>
    <x v="3"/>
    <x v="3"/>
  </r>
  <r>
    <n v="174"/>
    <x v="174"/>
    <s v="Pre-emptive scalable access"/>
    <n v="600"/>
    <n v="5368"/>
    <x v="1"/>
    <n v="8.9466666666666672"/>
    <n v="48"/>
    <x v="168"/>
    <x v="1"/>
    <s v="USD"/>
    <n v="1444021200"/>
    <n v="1444107600"/>
    <x v="0"/>
    <x v="1"/>
    <s v="technology/wearables"/>
    <x v="2"/>
    <x v="8"/>
  </r>
  <r>
    <n v="175"/>
    <x v="175"/>
    <s v="Sharable intangible migration"/>
    <n v="181200"/>
    <n v="47459"/>
    <x v="0"/>
    <n v="0.26191501103752757"/>
    <n v="1130"/>
    <x v="162"/>
    <x v="1"/>
    <s v="USD"/>
    <n v="1472619600"/>
    <n v="1474261200"/>
    <x v="0"/>
    <x v="0"/>
    <s v="theater/plays"/>
    <x v="3"/>
    <x v="3"/>
  </r>
  <r>
    <n v="176"/>
    <x v="176"/>
    <s v="Proactive scalable Graphical User Interface"/>
    <n v="115000"/>
    <n v="86060"/>
    <x v="0"/>
    <n v="0.74834782608695649"/>
    <n v="782"/>
    <x v="169"/>
    <x v="1"/>
    <s v="USD"/>
    <n v="1472878800"/>
    <n v="1473656400"/>
    <x v="0"/>
    <x v="0"/>
    <s v="theater/plays"/>
    <x v="3"/>
    <x v="3"/>
  </r>
  <r>
    <n v="177"/>
    <x v="177"/>
    <s v="Digitized solution-oriented product"/>
    <n v="38800"/>
    <n v="161593"/>
    <x v="1"/>
    <n v="4.1647680412371137"/>
    <n v="2739"/>
    <x v="170"/>
    <x v="1"/>
    <s v="USD"/>
    <n v="1289800800"/>
    <n v="1291960800"/>
    <x v="0"/>
    <x v="0"/>
    <s v="theater/plays"/>
    <x v="3"/>
    <x v="3"/>
  </r>
  <r>
    <n v="178"/>
    <x v="178"/>
    <s v="Triple-buffered cohesive structure"/>
    <n v="7200"/>
    <n v="6927"/>
    <x v="0"/>
    <n v="0.96208333333333329"/>
    <n v="210"/>
    <x v="171"/>
    <x v="1"/>
    <s v="USD"/>
    <n v="1505970000"/>
    <n v="1506747600"/>
    <x v="0"/>
    <x v="0"/>
    <s v="food/food trucks"/>
    <x v="0"/>
    <x v="0"/>
  </r>
  <r>
    <n v="179"/>
    <x v="179"/>
    <s v="Realigned human-resource orchestration"/>
    <n v="44500"/>
    <n v="159185"/>
    <x v="1"/>
    <n v="3.5771910112359548"/>
    <n v="3537"/>
    <x v="172"/>
    <x v="0"/>
    <s v="CAD"/>
    <n v="1363496400"/>
    <n v="1363582800"/>
    <x v="0"/>
    <x v="1"/>
    <s v="theater/plays"/>
    <x v="3"/>
    <x v="3"/>
  </r>
  <r>
    <n v="180"/>
    <x v="180"/>
    <s v="Optional clear-thinking software"/>
    <n v="56000"/>
    <n v="172736"/>
    <x v="1"/>
    <n v="3.0845714285714285"/>
    <n v="2107"/>
    <x v="173"/>
    <x v="2"/>
    <s v="AUD"/>
    <n v="1269234000"/>
    <n v="1269666000"/>
    <x v="0"/>
    <x v="0"/>
    <s v="technology/wearables"/>
    <x v="2"/>
    <x v="8"/>
  </r>
  <r>
    <n v="181"/>
    <x v="181"/>
    <s v="Centralized global approach"/>
    <n v="8600"/>
    <n v="5315"/>
    <x v="0"/>
    <n v="0.61802325581395345"/>
    <n v="136"/>
    <x v="174"/>
    <x v="1"/>
    <s v="USD"/>
    <n v="1507093200"/>
    <n v="1508648400"/>
    <x v="0"/>
    <x v="0"/>
    <s v="technology/web"/>
    <x v="2"/>
    <x v="2"/>
  </r>
  <r>
    <n v="182"/>
    <x v="182"/>
    <s v="Reverse-engineered bandwidth-monitored contingency"/>
    <n v="27100"/>
    <n v="195750"/>
    <x v="1"/>
    <n v="7.2232472324723247"/>
    <n v="3318"/>
    <x v="170"/>
    <x v="3"/>
    <s v="DKK"/>
    <n v="1560574800"/>
    <n v="1561957200"/>
    <x v="0"/>
    <x v="0"/>
    <s v="theater/plays"/>
    <x v="3"/>
    <x v="3"/>
  </r>
  <r>
    <n v="183"/>
    <x v="183"/>
    <s v="Pre-emptive bandwidth-monitored instruction set"/>
    <n v="5100"/>
    <n v="3525"/>
    <x v="0"/>
    <n v="0.69117647058823528"/>
    <n v="86"/>
    <x v="175"/>
    <x v="0"/>
    <s v="CAD"/>
    <n v="1284008400"/>
    <n v="1285131600"/>
    <x v="0"/>
    <x v="0"/>
    <s v="music/rock"/>
    <x v="1"/>
    <x v="1"/>
  </r>
  <r>
    <n v="184"/>
    <x v="184"/>
    <s v="Adaptive asynchronous emulation"/>
    <n v="3600"/>
    <n v="10550"/>
    <x v="1"/>
    <n v="2.9305555555555554"/>
    <n v="340"/>
    <x v="176"/>
    <x v="1"/>
    <s v="USD"/>
    <n v="1556859600"/>
    <n v="1556946000"/>
    <x v="0"/>
    <x v="0"/>
    <s v="theater/plays"/>
    <x v="3"/>
    <x v="3"/>
  </r>
  <r>
    <n v="185"/>
    <x v="185"/>
    <s v="Innovative actuating conglomeration"/>
    <n v="1000"/>
    <n v="718"/>
    <x v="0"/>
    <n v="0.71799999999999997"/>
    <n v="19"/>
    <x v="177"/>
    <x v="1"/>
    <s v="USD"/>
    <n v="1526187600"/>
    <n v="1527138000"/>
    <x v="0"/>
    <x v="0"/>
    <s v="film &amp; video/television"/>
    <x v="4"/>
    <x v="19"/>
  </r>
  <r>
    <n v="186"/>
    <x v="186"/>
    <s v="Grass-roots foreground policy"/>
    <n v="88800"/>
    <n v="28358"/>
    <x v="0"/>
    <n v="0.31934684684684683"/>
    <n v="886"/>
    <x v="178"/>
    <x v="1"/>
    <s v="USD"/>
    <n v="1400821200"/>
    <n v="1402117200"/>
    <x v="0"/>
    <x v="0"/>
    <s v="theater/plays"/>
    <x v="3"/>
    <x v="3"/>
  </r>
  <r>
    <n v="187"/>
    <x v="187"/>
    <s v="Horizontal transitional paradigm"/>
    <n v="60200"/>
    <n v="138384"/>
    <x v="1"/>
    <n v="2.2987375415282392"/>
    <n v="1442"/>
    <x v="179"/>
    <x v="0"/>
    <s v="CAD"/>
    <n v="1361599200"/>
    <n v="1364014800"/>
    <x v="0"/>
    <x v="1"/>
    <s v="film &amp; video/shorts"/>
    <x v="4"/>
    <x v="12"/>
  </r>
  <r>
    <n v="188"/>
    <x v="188"/>
    <s v="Networked didactic info-mediaries"/>
    <n v="8200"/>
    <n v="2625"/>
    <x v="0"/>
    <n v="0.3201219512195122"/>
    <n v="35"/>
    <x v="180"/>
    <x v="6"/>
    <s v="EUR"/>
    <n v="1417500000"/>
    <n v="1417586400"/>
    <x v="0"/>
    <x v="0"/>
    <s v="theater/plays"/>
    <x v="3"/>
    <x v="3"/>
  </r>
  <r>
    <n v="189"/>
    <x v="189"/>
    <s v="Switchable contextually-based access"/>
    <n v="191300"/>
    <n v="45004"/>
    <x v="3"/>
    <n v="0.23525352848928385"/>
    <n v="441"/>
    <x v="181"/>
    <x v="1"/>
    <s v="USD"/>
    <n v="1457071200"/>
    <n v="1457071200"/>
    <x v="0"/>
    <x v="0"/>
    <s v="theater/plays"/>
    <x v="3"/>
    <x v="3"/>
  </r>
  <r>
    <n v="190"/>
    <x v="190"/>
    <s v="Up-sized dynamic throughput"/>
    <n v="3700"/>
    <n v="2538"/>
    <x v="0"/>
    <n v="0.68594594594594593"/>
    <n v="24"/>
    <x v="182"/>
    <x v="1"/>
    <s v="USD"/>
    <n v="1370322000"/>
    <n v="1370408400"/>
    <x v="0"/>
    <x v="1"/>
    <s v="theater/plays"/>
    <x v="3"/>
    <x v="3"/>
  </r>
  <r>
    <n v="191"/>
    <x v="191"/>
    <s v="Mandatory reciprocal superstructure"/>
    <n v="8400"/>
    <n v="3188"/>
    <x v="0"/>
    <n v="0.37952380952380954"/>
    <n v="86"/>
    <x v="183"/>
    <x v="6"/>
    <s v="EUR"/>
    <n v="1552366800"/>
    <n v="1552626000"/>
    <x v="0"/>
    <x v="0"/>
    <s v="theater/plays"/>
    <x v="3"/>
    <x v="3"/>
  </r>
  <r>
    <n v="192"/>
    <x v="192"/>
    <s v="Upgradable 4thgeneration productivity"/>
    <n v="42600"/>
    <n v="8517"/>
    <x v="0"/>
    <n v="0.19992957746478873"/>
    <n v="243"/>
    <x v="184"/>
    <x v="1"/>
    <s v="USD"/>
    <n v="1403845200"/>
    <n v="1404190800"/>
    <x v="0"/>
    <x v="0"/>
    <s v="music/rock"/>
    <x v="1"/>
    <x v="1"/>
  </r>
  <r>
    <n v="193"/>
    <x v="193"/>
    <s v="Progressive discrete hub"/>
    <n v="6600"/>
    <n v="3012"/>
    <x v="0"/>
    <n v="0.45636363636363636"/>
    <n v="65"/>
    <x v="185"/>
    <x v="1"/>
    <s v="USD"/>
    <n v="1523163600"/>
    <n v="1523509200"/>
    <x v="1"/>
    <x v="0"/>
    <s v="music/indie rock"/>
    <x v="1"/>
    <x v="7"/>
  </r>
  <r>
    <n v="194"/>
    <x v="194"/>
    <s v="Assimilated multi-tasking archive"/>
    <n v="7100"/>
    <n v="8716"/>
    <x v="1"/>
    <n v="1.227605633802817"/>
    <n v="126"/>
    <x v="186"/>
    <x v="1"/>
    <s v="USD"/>
    <n v="1442206800"/>
    <n v="1443589200"/>
    <x v="0"/>
    <x v="0"/>
    <s v="music/metal"/>
    <x v="1"/>
    <x v="16"/>
  </r>
  <r>
    <n v="195"/>
    <x v="195"/>
    <s v="Upgradable high-level solution"/>
    <n v="15800"/>
    <n v="57157"/>
    <x v="1"/>
    <n v="3.61753164556962"/>
    <n v="524"/>
    <x v="187"/>
    <x v="1"/>
    <s v="USD"/>
    <n v="1532840400"/>
    <n v="1533445200"/>
    <x v="0"/>
    <x v="0"/>
    <s v="music/electric music"/>
    <x v="1"/>
    <x v="5"/>
  </r>
  <r>
    <n v="196"/>
    <x v="196"/>
    <s v="Organic bandwidth-monitored frame"/>
    <n v="8200"/>
    <n v="5178"/>
    <x v="0"/>
    <n v="0.63146341463414635"/>
    <n v="100"/>
    <x v="188"/>
    <x v="3"/>
    <s v="DKK"/>
    <n v="1472878800"/>
    <n v="1474520400"/>
    <x v="0"/>
    <x v="0"/>
    <s v="technology/wearables"/>
    <x v="2"/>
    <x v="8"/>
  </r>
  <r>
    <n v="197"/>
    <x v="197"/>
    <s v="Business-focused logistical framework"/>
    <n v="54700"/>
    <n v="163118"/>
    <x v="1"/>
    <n v="2.9820475319926874"/>
    <n v="1989"/>
    <x v="189"/>
    <x v="1"/>
    <s v="USD"/>
    <n v="1498194000"/>
    <n v="1499403600"/>
    <x v="0"/>
    <x v="0"/>
    <s v="film &amp; video/drama"/>
    <x v="4"/>
    <x v="6"/>
  </r>
  <r>
    <n v="198"/>
    <x v="198"/>
    <s v="Universal multi-state capability"/>
    <n v="63200"/>
    <n v="6041"/>
    <x v="0"/>
    <n v="9.5585443037974685E-2"/>
    <n v="168"/>
    <x v="190"/>
    <x v="1"/>
    <s v="USD"/>
    <n v="1281070800"/>
    <n v="1283576400"/>
    <x v="0"/>
    <x v="0"/>
    <s v="music/electric music"/>
    <x v="1"/>
    <x v="5"/>
  </r>
  <r>
    <n v="199"/>
    <x v="199"/>
    <s v="Digitized reciprocal infrastructure"/>
    <n v="1800"/>
    <n v="968"/>
    <x v="0"/>
    <n v="0.5377777777777778"/>
    <n v="13"/>
    <x v="191"/>
    <x v="1"/>
    <s v="USD"/>
    <n v="1436245200"/>
    <n v="1436590800"/>
    <x v="0"/>
    <x v="0"/>
    <s v="music/rock"/>
    <x v="1"/>
    <x v="1"/>
  </r>
  <r>
    <n v="200"/>
    <x v="200"/>
    <s v="Reduced dedicated capability"/>
    <n v="100"/>
    <n v="2"/>
    <x v="0"/>
    <n v="0.02"/>
    <n v="1"/>
    <x v="49"/>
    <x v="0"/>
    <s v="CAD"/>
    <n v="1269493200"/>
    <n v="1270443600"/>
    <x v="0"/>
    <x v="0"/>
    <s v="theater/plays"/>
    <x v="3"/>
    <x v="3"/>
  </r>
  <r>
    <n v="201"/>
    <x v="201"/>
    <s v="Cross-platform bi-directional workforce"/>
    <n v="2100"/>
    <n v="14305"/>
    <x v="1"/>
    <n v="6.8119047619047617"/>
    <n v="157"/>
    <x v="192"/>
    <x v="1"/>
    <s v="USD"/>
    <n v="1406264400"/>
    <n v="1407819600"/>
    <x v="0"/>
    <x v="0"/>
    <s v="technology/web"/>
    <x v="2"/>
    <x v="2"/>
  </r>
  <r>
    <n v="202"/>
    <x v="202"/>
    <s v="Upgradable scalable methodology"/>
    <n v="8300"/>
    <n v="6543"/>
    <x v="3"/>
    <n v="0.78831325301204824"/>
    <n v="82"/>
    <x v="193"/>
    <x v="1"/>
    <s v="USD"/>
    <n v="1317531600"/>
    <n v="1317877200"/>
    <x v="0"/>
    <x v="0"/>
    <s v="food/food trucks"/>
    <x v="0"/>
    <x v="0"/>
  </r>
  <r>
    <n v="203"/>
    <x v="203"/>
    <s v="Customer-focused client-server service-desk"/>
    <n v="143900"/>
    <n v="193413"/>
    <x v="1"/>
    <n v="1.3440792216817234"/>
    <n v="4498"/>
    <x v="194"/>
    <x v="2"/>
    <s v="AUD"/>
    <n v="1484632800"/>
    <n v="1484805600"/>
    <x v="0"/>
    <x v="0"/>
    <s v="theater/plays"/>
    <x v="3"/>
    <x v="3"/>
  </r>
  <r>
    <n v="204"/>
    <x v="204"/>
    <s v="Mandatory multimedia leverage"/>
    <n v="75000"/>
    <n v="2529"/>
    <x v="0"/>
    <n v="3.372E-2"/>
    <n v="40"/>
    <x v="195"/>
    <x v="1"/>
    <s v="USD"/>
    <n v="1301806800"/>
    <n v="1302670800"/>
    <x v="0"/>
    <x v="0"/>
    <s v="music/jazz"/>
    <x v="1"/>
    <x v="17"/>
  </r>
  <r>
    <n v="205"/>
    <x v="205"/>
    <s v="Focused analyzing circuit"/>
    <n v="1300"/>
    <n v="5614"/>
    <x v="1"/>
    <n v="4.3184615384615386"/>
    <n v="80"/>
    <x v="196"/>
    <x v="1"/>
    <s v="USD"/>
    <n v="1539752400"/>
    <n v="1540789200"/>
    <x v="1"/>
    <x v="0"/>
    <s v="theater/plays"/>
    <x v="3"/>
    <x v="3"/>
  </r>
  <r>
    <n v="206"/>
    <x v="206"/>
    <s v="Fundamental grid-enabled strategy"/>
    <n v="9000"/>
    <n v="3496"/>
    <x v="3"/>
    <n v="0.38844444444444443"/>
    <n v="57"/>
    <x v="197"/>
    <x v="1"/>
    <s v="USD"/>
    <n v="1267250400"/>
    <n v="1268028000"/>
    <x v="0"/>
    <x v="0"/>
    <s v="publishing/fiction"/>
    <x v="5"/>
    <x v="13"/>
  </r>
  <r>
    <n v="207"/>
    <x v="207"/>
    <s v="Digitized 5thgeneration knowledgebase"/>
    <n v="1000"/>
    <n v="4257"/>
    <x v="1"/>
    <n v="4.2569999999999997"/>
    <n v="43"/>
    <x v="198"/>
    <x v="1"/>
    <s v="USD"/>
    <n v="1535432400"/>
    <n v="1537160400"/>
    <x v="0"/>
    <x v="1"/>
    <s v="music/rock"/>
    <x v="1"/>
    <x v="1"/>
  </r>
  <r>
    <n v="208"/>
    <x v="208"/>
    <s v="Mandatory multi-tasking encryption"/>
    <n v="196900"/>
    <n v="199110"/>
    <x v="1"/>
    <n v="1.0112239715591671"/>
    <n v="2053"/>
    <x v="199"/>
    <x v="1"/>
    <s v="USD"/>
    <n v="1510207200"/>
    <n v="1512280800"/>
    <x v="0"/>
    <x v="0"/>
    <s v="film &amp; video/documentary"/>
    <x v="4"/>
    <x v="4"/>
  </r>
  <r>
    <n v="209"/>
    <x v="209"/>
    <s v="Distributed system-worthy application"/>
    <n v="194500"/>
    <n v="41212"/>
    <x v="2"/>
    <n v="0.21188688946015424"/>
    <n v="808"/>
    <x v="200"/>
    <x v="2"/>
    <s v="AUD"/>
    <n v="1462510800"/>
    <n v="1463115600"/>
    <x v="0"/>
    <x v="0"/>
    <s v="film &amp; video/documentary"/>
    <x v="4"/>
    <x v="4"/>
  </r>
  <r>
    <n v="210"/>
    <x v="210"/>
    <s v="Synergistic tertiary time-frame"/>
    <n v="9400"/>
    <n v="6338"/>
    <x v="0"/>
    <n v="0.67425531914893622"/>
    <n v="226"/>
    <x v="201"/>
    <x v="3"/>
    <s v="DKK"/>
    <n v="1488520800"/>
    <n v="1490850000"/>
    <x v="0"/>
    <x v="0"/>
    <s v="film &amp; video/science fiction"/>
    <x v="4"/>
    <x v="22"/>
  </r>
  <r>
    <n v="211"/>
    <x v="211"/>
    <s v="Customer-focused impactful benchmark"/>
    <n v="104400"/>
    <n v="99100"/>
    <x v="0"/>
    <n v="0.9492337164750958"/>
    <n v="1625"/>
    <x v="202"/>
    <x v="1"/>
    <s v="USD"/>
    <n v="1377579600"/>
    <n v="1379653200"/>
    <x v="0"/>
    <x v="0"/>
    <s v="theater/plays"/>
    <x v="3"/>
    <x v="3"/>
  </r>
  <r>
    <n v="212"/>
    <x v="212"/>
    <s v="Profound next generation infrastructure"/>
    <n v="8100"/>
    <n v="12300"/>
    <x v="1"/>
    <n v="1.5185185185185186"/>
    <n v="168"/>
    <x v="203"/>
    <x v="1"/>
    <s v="USD"/>
    <n v="1576389600"/>
    <n v="1580364000"/>
    <x v="0"/>
    <x v="0"/>
    <s v="theater/plays"/>
    <x v="3"/>
    <x v="3"/>
  </r>
  <r>
    <n v="213"/>
    <x v="213"/>
    <s v="Face-to-face encompassing info-mediaries"/>
    <n v="87900"/>
    <n v="171549"/>
    <x v="1"/>
    <n v="1.9516382252559727"/>
    <n v="4289"/>
    <x v="81"/>
    <x v="1"/>
    <s v="USD"/>
    <n v="1289019600"/>
    <n v="1289714400"/>
    <x v="0"/>
    <x v="1"/>
    <s v="music/indie rock"/>
    <x v="1"/>
    <x v="7"/>
  </r>
  <r>
    <n v="214"/>
    <x v="214"/>
    <s v="Open-source fresh-thinking policy"/>
    <n v="1400"/>
    <n v="14324"/>
    <x v="1"/>
    <n v="10.231428571428571"/>
    <n v="165"/>
    <x v="204"/>
    <x v="1"/>
    <s v="USD"/>
    <n v="1282194000"/>
    <n v="1282712400"/>
    <x v="0"/>
    <x v="0"/>
    <s v="music/rock"/>
    <x v="1"/>
    <x v="1"/>
  </r>
  <r>
    <n v="215"/>
    <x v="215"/>
    <s v="Extended 24/7 implementation"/>
    <n v="156800"/>
    <n v="6024"/>
    <x v="0"/>
    <n v="3.8418367346938778E-2"/>
    <n v="143"/>
    <x v="205"/>
    <x v="1"/>
    <s v="USD"/>
    <n v="1550037600"/>
    <n v="1550210400"/>
    <x v="0"/>
    <x v="0"/>
    <s v="theater/plays"/>
    <x v="3"/>
    <x v="3"/>
  </r>
  <r>
    <n v="216"/>
    <x v="216"/>
    <s v="Organic dynamic algorithm"/>
    <n v="121700"/>
    <n v="188721"/>
    <x v="1"/>
    <n v="1.5507066557107643"/>
    <n v="1815"/>
    <x v="206"/>
    <x v="1"/>
    <s v="USD"/>
    <n v="1321941600"/>
    <n v="1322114400"/>
    <x v="0"/>
    <x v="0"/>
    <s v="theater/plays"/>
    <x v="3"/>
    <x v="3"/>
  </r>
  <r>
    <n v="217"/>
    <x v="217"/>
    <s v="Organic multi-tasking focus group"/>
    <n v="129400"/>
    <n v="57911"/>
    <x v="0"/>
    <n v="0.44753477588871715"/>
    <n v="934"/>
    <x v="28"/>
    <x v="1"/>
    <s v="USD"/>
    <n v="1556427600"/>
    <n v="1557205200"/>
    <x v="0"/>
    <x v="0"/>
    <s v="film &amp; video/science fiction"/>
    <x v="4"/>
    <x v="22"/>
  </r>
  <r>
    <n v="218"/>
    <x v="218"/>
    <s v="Adaptive logistical initiative"/>
    <n v="5700"/>
    <n v="12309"/>
    <x v="1"/>
    <n v="2.1594736842105262"/>
    <n v="397"/>
    <x v="207"/>
    <x v="4"/>
    <s v="GBP"/>
    <n v="1320991200"/>
    <n v="1323928800"/>
    <x v="0"/>
    <x v="1"/>
    <s v="film &amp; video/shorts"/>
    <x v="4"/>
    <x v="12"/>
  </r>
  <r>
    <n v="219"/>
    <x v="219"/>
    <s v="Stand-alone mobile customer loyalty"/>
    <n v="41700"/>
    <n v="138497"/>
    <x v="1"/>
    <n v="3.3212709832134291"/>
    <n v="1539"/>
    <x v="208"/>
    <x v="1"/>
    <s v="USD"/>
    <n v="1345093200"/>
    <n v="1346130000"/>
    <x v="0"/>
    <x v="0"/>
    <s v="film &amp; video/animation"/>
    <x v="4"/>
    <x v="10"/>
  </r>
  <r>
    <n v="220"/>
    <x v="220"/>
    <s v="Focused composite approach"/>
    <n v="7900"/>
    <n v="667"/>
    <x v="0"/>
    <n v="8.4430379746835441E-2"/>
    <n v="17"/>
    <x v="209"/>
    <x v="1"/>
    <s v="USD"/>
    <n v="1309496400"/>
    <n v="1311051600"/>
    <x v="1"/>
    <x v="0"/>
    <s v="theater/plays"/>
    <x v="3"/>
    <x v="3"/>
  </r>
  <r>
    <n v="221"/>
    <x v="221"/>
    <s v="Face-to-face clear-thinking Local Area Network"/>
    <n v="121500"/>
    <n v="119830"/>
    <x v="0"/>
    <n v="0.9862551440329218"/>
    <n v="2179"/>
    <x v="210"/>
    <x v="1"/>
    <s v="USD"/>
    <n v="1340254800"/>
    <n v="1340427600"/>
    <x v="1"/>
    <x v="0"/>
    <s v="food/food trucks"/>
    <x v="0"/>
    <x v="0"/>
  </r>
  <r>
    <n v="222"/>
    <x v="222"/>
    <s v="Cross-group cohesive circuit"/>
    <n v="4800"/>
    <n v="6623"/>
    <x v="1"/>
    <n v="1.3797916666666667"/>
    <n v="138"/>
    <x v="211"/>
    <x v="1"/>
    <s v="USD"/>
    <n v="1412226000"/>
    <n v="1412312400"/>
    <x v="0"/>
    <x v="0"/>
    <s v="photography/photography books"/>
    <x v="7"/>
    <x v="14"/>
  </r>
  <r>
    <n v="223"/>
    <x v="223"/>
    <s v="Synergistic explicit capability"/>
    <n v="87300"/>
    <n v="81897"/>
    <x v="0"/>
    <n v="0.93810996563573879"/>
    <n v="931"/>
    <x v="212"/>
    <x v="1"/>
    <s v="USD"/>
    <n v="1458104400"/>
    <n v="1459314000"/>
    <x v="0"/>
    <x v="0"/>
    <s v="theater/plays"/>
    <x v="3"/>
    <x v="3"/>
  </r>
  <r>
    <n v="224"/>
    <x v="224"/>
    <s v="Diverse analyzing definition"/>
    <n v="46300"/>
    <n v="186885"/>
    <x v="1"/>
    <n v="4.0363930885529156"/>
    <n v="3594"/>
    <x v="213"/>
    <x v="1"/>
    <s v="USD"/>
    <n v="1411534800"/>
    <n v="1415426400"/>
    <x v="0"/>
    <x v="0"/>
    <s v="film &amp; video/science fiction"/>
    <x v="4"/>
    <x v="22"/>
  </r>
  <r>
    <n v="225"/>
    <x v="225"/>
    <s v="Enterprise-wide reciprocal success"/>
    <n v="67800"/>
    <n v="176398"/>
    <x v="1"/>
    <n v="2.6017404129793511"/>
    <n v="5880"/>
    <x v="214"/>
    <x v="1"/>
    <s v="USD"/>
    <n v="1399093200"/>
    <n v="1399093200"/>
    <x v="1"/>
    <x v="0"/>
    <s v="music/rock"/>
    <x v="1"/>
    <x v="1"/>
  </r>
  <r>
    <n v="226"/>
    <x v="102"/>
    <s v="Progressive neutral middleware"/>
    <n v="3000"/>
    <n v="10999"/>
    <x v="1"/>
    <n v="3.6663333333333332"/>
    <n v="112"/>
    <x v="215"/>
    <x v="1"/>
    <s v="USD"/>
    <n v="1270702800"/>
    <n v="1273899600"/>
    <x v="0"/>
    <x v="0"/>
    <s v="photography/photography books"/>
    <x v="7"/>
    <x v="14"/>
  </r>
  <r>
    <n v="227"/>
    <x v="226"/>
    <s v="Intuitive exuding process improvement"/>
    <n v="60900"/>
    <n v="102751"/>
    <x v="1"/>
    <n v="1.687208538587849"/>
    <n v="943"/>
    <x v="216"/>
    <x v="1"/>
    <s v="USD"/>
    <n v="1431666000"/>
    <n v="1432184400"/>
    <x v="0"/>
    <x v="0"/>
    <s v="games/mobile games"/>
    <x v="6"/>
    <x v="20"/>
  </r>
  <r>
    <n v="228"/>
    <x v="227"/>
    <s v="Exclusive real-time protocol"/>
    <n v="137900"/>
    <n v="165352"/>
    <x v="1"/>
    <n v="1.1990717911530093"/>
    <n v="2468"/>
    <x v="217"/>
    <x v="1"/>
    <s v="USD"/>
    <n v="1472619600"/>
    <n v="1474779600"/>
    <x v="0"/>
    <x v="0"/>
    <s v="film &amp; video/animation"/>
    <x v="4"/>
    <x v="10"/>
  </r>
  <r>
    <n v="229"/>
    <x v="228"/>
    <s v="Extended encompassing application"/>
    <n v="85600"/>
    <n v="165798"/>
    <x v="1"/>
    <n v="1.936892523364486"/>
    <n v="2551"/>
    <x v="218"/>
    <x v="1"/>
    <s v="USD"/>
    <n v="1496293200"/>
    <n v="1500440400"/>
    <x v="0"/>
    <x v="1"/>
    <s v="games/mobile games"/>
    <x v="6"/>
    <x v="20"/>
  </r>
  <r>
    <n v="230"/>
    <x v="229"/>
    <s v="Progressive value-added ability"/>
    <n v="2400"/>
    <n v="10084"/>
    <x v="1"/>
    <n v="4.2016666666666671"/>
    <n v="101"/>
    <x v="219"/>
    <x v="1"/>
    <s v="USD"/>
    <n v="1575612000"/>
    <n v="1575612000"/>
    <x v="0"/>
    <x v="0"/>
    <s v="games/video games"/>
    <x v="6"/>
    <x v="11"/>
  </r>
  <r>
    <n v="231"/>
    <x v="230"/>
    <s v="Cross-platform uniform hardware"/>
    <n v="7200"/>
    <n v="5523"/>
    <x v="3"/>
    <n v="0.76708333333333334"/>
    <n v="67"/>
    <x v="220"/>
    <x v="1"/>
    <s v="USD"/>
    <n v="1369112400"/>
    <n v="1374123600"/>
    <x v="0"/>
    <x v="0"/>
    <s v="theater/plays"/>
    <x v="3"/>
    <x v="3"/>
  </r>
  <r>
    <n v="232"/>
    <x v="231"/>
    <s v="Progressive secondary portal"/>
    <n v="3400"/>
    <n v="5823"/>
    <x v="1"/>
    <n v="1.7126470588235294"/>
    <n v="92"/>
    <x v="221"/>
    <x v="1"/>
    <s v="USD"/>
    <n v="1469422800"/>
    <n v="1469509200"/>
    <x v="0"/>
    <x v="0"/>
    <s v="theater/plays"/>
    <x v="3"/>
    <x v="3"/>
  </r>
  <r>
    <n v="233"/>
    <x v="232"/>
    <s v="Multi-lateral national adapter"/>
    <n v="3800"/>
    <n v="6000"/>
    <x v="1"/>
    <n v="1.5789473684210527"/>
    <n v="62"/>
    <x v="222"/>
    <x v="1"/>
    <s v="USD"/>
    <n v="1307854800"/>
    <n v="1309237200"/>
    <x v="0"/>
    <x v="0"/>
    <s v="film &amp; video/animation"/>
    <x v="4"/>
    <x v="10"/>
  </r>
  <r>
    <n v="234"/>
    <x v="233"/>
    <s v="Enterprise-wide motivating matrices"/>
    <n v="7500"/>
    <n v="8181"/>
    <x v="1"/>
    <n v="1.0908"/>
    <n v="149"/>
    <x v="223"/>
    <x v="6"/>
    <s v="EUR"/>
    <n v="1503378000"/>
    <n v="1503982800"/>
    <x v="0"/>
    <x v="1"/>
    <s v="games/video games"/>
    <x v="6"/>
    <x v="11"/>
  </r>
  <r>
    <n v="235"/>
    <x v="234"/>
    <s v="Polarized upward-trending Local Area Network"/>
    <n v="8600"/>
    <n v="3589"/>
    <x v="0"/>
    <n v="0.41732558139534881"/>
    <n v="92"/>
    <x v="224"/>
    <x v="1"/>
    <s v="USD"/>
    <n v="1486965600"/>
    <n v="1487397600"/>
    <x v="0"/>
    <x v="0"/>
    <s v="film &amp; video/animation"/>
    <x v="4"/>
    <x v="10"/>
  </r>
  <r>
    <n v="236"/>
    <x v="235"/>
    <s v="Object-based directional function"/>
    <n v="39500"/>
    <n v="4323"/>
    <x v="0"/>
    <n v="0.10944303797468355"/>
    <n v="57"/>
    <x v="225"/>
    <x v="2"/>
    <s v="AUD"/>
    <n v="1561438800"/>
    <n v="1562043600"/>
    <x v="0"/>
    <x v="1"/>
    <s v="music/rock"/>
    <x v="1"/>
    <x v="1"/>
  </r>
  <r>
    <n v="237"/>
    <x v="236"/>
    <s v="Re-contextualized tangible open architecture"/>
    <n v="9300"/>
    <n v="14822"/>
    <x v="1"/>
    <n v="1.593763440860215"/>
    <n v="329"/>
    <x v="226"/>
    <x v="1"/>
    <s v="USD"/>
    <n v="1398402000"/>
    <n v="1398574800"/>
    <x v="0"/>
    <x v="0"/>
    <s v="film &amp; video/animation"/>
    <x v="4"/>
    <x v="10"/>
  </r>
  <r>
    <n v="238"/>
    <x v="237"/>
    <s v="Distributed systemic adapter"/>
    <n v="2400"/>
    <n v="10138"/>
    <x v="1"/>
    <n v="4.2241666666666671"/>
    <n v="97"/>
    <x v="227"/>
    <x v="3"/>
    <s v="DKK"/>
    <n v="1513231200"/>
    <n v="1515391200"/>
    <x v="0"/>
    <x v="1"/>
    <s v="theater/plays"/>
    <x v="3"/>
    <x v="3"/>
  </r>
  <r>
    <n v="239"/>
    <x v="238"/>
    <s v="Networked web-enabled instruction set"/>
    <n v="3200"/>
    <n v="3127"/>
    <x v="0"/>
    <n v="0.97718749999999999"/>
    <n v="41"/>
    <x v="228"/>
    <x v="1"/>
    <s v="USD"/>
    <n v="1440824400"/>
    <n v="1441170000"/>
    <x v="0"/>
    <x v="0"/>
    <s v="technology/wearables"/>
    <x v="2"/>
    <x v="8"/>
  </r>
  <r>
    <n v="240"/>
    <x v="239"/>
    <s v="Vision-oriented dynamic service-desk"/>
    <n v="29400"/>
    <n v="123124"/>
    <x v="1"/>
    <n v="4.1878911564625847"/>
    <n v="1784"/>
    <x v="229"/>
    <x v="1"/>
    <s v="USD"/>
    <n v="1281070800"/>
    <n v="1281157200"/>
    <x v="0"/>
    <x v="0"/>
    <s v="theater/plays"/>
    <x v="3"/>
    <x v="3"/>
  </r>
  <r>
    <n v="241"/>
    <x v="240"/>
    <s v="Vision-oriented actuating open system"/>
    <n v="168500"/>
    <n v="171729"/>
    <x v="1"/>
    <n v="1.0191632047477746"/>
    <n v="1684"/>
    <x v="230"/>
    <x v="2"/>
    <s v="AUD"/>
    <n v="1397365200"/>
    <n v="1398229200"/>
    <x v="0"/>
    <x v="1"/>
    <s v="publishing/nonfiction"/>
    <x v="5"/>
    <x v="9"/>
  </r>
  <r>
    <n v="242"/>
    <x v="241"/>
    <s v="Sharable scalable core"/>
    <n v="8400"/>
    <n v="10729"/>
    <x v="1"/>
    <n v="1.2772619047619047"/>
    <n v="250"/>
    <x v="231"/>
    <x v="1"/>
    <s v="USD"/>
    <n v="1494392400"/>
    <n v="1495256400"/>
    <x v="0"/>
    <x v="1"/>
    <s v="music/rock"/>
    <x v="1"/>
    <x v="1"/>
  </r>
  <r>
    <n v="243"/>
    <x v="242"/>
    <s v="Customer-focused attitude-oriented function"/>
    <n v="2300"/>
    <n v="10240"/>
    <x v="1"/>
    <n v="4.4521739130434783"/>
    <n v="238"/>
    <x v="232"/>
    <x v="1"/>
    <s v="USD"/>
    <n v="1520143200"/>
    <n v="1520402400"/>
    <x v="0"/>
    <x v="0"/>
    <s v="theater/plays"/>
    <x v="3"/>
    <x v="3"/>
  </r>
  <r>
    <n v="244"/>
    <x v="243"/>
    <s v="Reverse-engineered system-worthy extranet"/>
    <n v="700"/>
    <n v="3988"/>
    <x v="1"/>
    <n v="5.6971428571428575"/>
    <n v="53"/>
    <x v="233"/>
    <x v="1"/>
    <s v="USD"/>
    <n v="1405314000"/>
    <n v="1409806800"/>
    <x v="0"/>
    <x v="0"/>
    <s v="theater/plays"/>
    <x v="3"/>
    <x v="3"/>
  </r>
  <r>
    <n v="245"/>
    <x v="244"/>
    <s v="Re-engineered systematic monitoring"/>
    <n v="2900"/>
    <n v="14771"/>
    <x v="1"/>
    <n v="5.0934482758620687"/>
    <n v="214"/>
    <x v="229"/>
    <x v="1"/>
    <s v="USD"/>
    <n v="1396846800"/>
    <n v="1396933200"/>
    <x v="0"/>
    <x v="0"/>
    <s v="theater/plays"/>
    <x v="3"/>
    <x v="3"/>
  </r>
  <r>
    <n v="246"/>
    <x v="245"/>
    <s v="Seamless value-added standardization"/>
    <n v="4500"/>
    <n v="14649"/>
    <x v="1"/>
    <n v="3.2553333333333332"/>
    <n v="222"/>
    <x v="136"/>
    <x v="1"/>
    <s v="USD"/>
    <n v="1375678800"/>
    <n v="1376024400"/>
    <x v="0"/>
    <x v="0"/>
    <s v="technology/web"/>
    <x v="2"/>
    <x v="2"/>
  </r>
  <r>
    <n v="247"/>
    <x v="246"/>
    <s v="Triple-buffered fresh-thinking frame"/>
    <n v="19800"/>
    <n v="184658"/>
    <x v="1"/>
    <n v="9.3261616161616168"/>
    <n v="1884"/>
    <x v="234"/>
    <x v="1"/>
    <s v="USD"/>
    <n v="1482386400"/>
    <n v="1483682400"/>
    <x v="0"/>
    <x v="1"/>
    <s v="publishing/fiction"/>
    <x v="5"/>
    <x v="13"/>
  </r>
  <r>
    <n v="248"/>
    <x v="247"/>
    <s v="Streamlined holistic knowledgebase"/>
    <n v="6200"/>
    <n v="13103"/>
    <x v="1"/>
    <n v="2.1133870967741935"/>
    <n v="218"/>
    <x v="235"/>
    <x v="2"/>
    <s v="AUD"/>
    <n v="1420005600"/>
    <n v="1420437600"/>
    <x v="0"/>
    <x v="0"/>
    <s v="games/mobile games"/>
    <x v="6"/>
    <x v="20"/>
  </r>
  <r>
    <n v="249"/>
    <x v="248"/>
    <s v="Up-sized intermediate website"/>
    <n v="61500"/>
    <n v="168095"/>
    <x v="1"/>
    <n v="2.7332520325203253"/>
    <n v="6465"/>
    <x v="119"/>
    <x v="1"/>
    <s v="USD"/>
    <n v="1420178400"/>
    <n v="1420783200"/>
    <x v="0"/>
    <x v="0"/>
    <s v="publishing/translations"/>
    <x v="5"/>
    <x v="18"/>
  </r>
  <r>
    <n v="250"/>
    <x v="249"/>
    <s v="Future-proofed directional synergy"/>
    <n v="100"/>
    <n v="3"/>
    <x v="0"/>
    <n v="0.03"/>
    <n v="1"/>
    <x v="236"/>
    <x v="1"/>
    <s v="USD"/>
    <n v="1264399200"/>
    <n v="1267423200"/>
    <x v="0"/>
    <x v="0"/>
    <s v="music/rock"/>
    <x v="1"/>
    <x v="1"/>
  </r>
  <r>
    <n v="251"/>
    <x v="250"/>
    <s v="Enhanced user-facing function"/>
    <n v="7100"/>
    <n v="3840"/>
    <x v="0"/>
    <n v="0.54084507042253516"/>
    <n v="101"/>
    <x v="237"/>
    <x v="1"/>
    <s v="USD"/>
    <n v="1355032800"/>
    <n v="1355205600"/>
    <x v="0"/>
    <x v="0"/>
    <s v="theater/plays"/>
    <x v="3"/>
    <x v="3"/>
  </r>
  <r>
    <n v="252"/>
    <x v="251"/>
    <s v="Operative bandwidth-monitored interface"/>
    <n v="1000"/>
    <n v="6263"/>
    <x v="1"/>
    <n v="6.2629999999999999"/>
    <n v="59"/>
    <x v="238"/>
    <x v="1"/>
    <s v="USD"/>
    <n v="1382677200"/>
    <n v="1383109200"/>
    <x v="0"/>
    <x v="0"/>
    <s v="theater/plays"/>
    <x v="3"/>
    <x v="3"/>
  </r>
  <r>
    <n v="253"/>
    <x v="252"/>
    <s v="Upgradable multi-state instruction set"/>
    <n v="121500"/>
    <n v="108161"/>
    <x v="0"/>
    <n v="0.8902139917695473"/>
    <n v="1335"/>
    <x v="239"/>
    <x v="0"/>
    <s v="CAD"/>
    <n v="1302238800"/>
    <n v="1303275600"/>
    <x v="0"/>
    <x v="0"/>
    <s v="film &amp; video/drama"/>
    <x v="4"/>
    <x v="6"/>
  </r>
  <r>
    <n v="254"/>
    <x v="253"/>
    <s v="De-engineered static Local Area Network"/>
    <n v="4600"/>
    <n v="8505"/>
    <x v="1"/>
    <n v="1.8489130434782608"/>
    <n v="88"/>
    <x v="240"/>
    <x v="1"/>
    <s v="USD"/>
    <n v="1487656800"/>
    <n v="1487829600"/>
    <x v="0"/>
    <x v="0"/>
    <s v="publishing/nonfiction"/>
    <x v="5"/>
    <x v="9"/>
  </r>
  <r>
    <n v="255"/>
    <x v="254"/>
    <s v="Upgradable grid-enabled superstructure"/>
    <n v="80500"/>
    <n v="96735"/>
    <x v="1"/>
    <n v="1.2016770186335404"/>
    <n v="1697"/>
    <x v="74"/>
    <x v="1"/>
    <s v="USD"/>
    <n v="1297836000"/>
    <n v="1298268000"/>
    <x v="0"/>
    <x v="1"/>
    <s v="music/rock"/>
    <x v="1"/>
    <x v="1"/>
  </r>
  <r>
    <n v="256"/>
    <x v="255"/>
    <s v="Optimized actuating toolset"/>
    <n v="4100"/>
    <n v="959"/>
    <x v="0"/>
    <n v="0.23390243902439026"/>
    <n v="15"/>
    <x v="241"/>
    <x v="4"/>
    <s v="GBP"/>
    <n v="1453615200"/>
    <n v="1456812000"/>
    <x v="0"/>
    <x v="0"/>
    <s v="music/rock"/>
    <x v="1"/>
    <x v="1"/>
  </r>
  <r>
    <n v="257"/>
    <x v="256"/>
    <s v="Decentralized exuding strategy"/>
    <n v="5700"/>
    <n v="8322"/>
    <x v="1"/>
    <n v="1.46"/>
    <n v="92"/>
    <x v="242"/>
    <x v="1"/>
    <s v="USD"/>
    <n v="1362463200"/>
    <n v="1363669200"/>
    <x v="0"/>
    <x v="0"/>
    <s v="theater/plays"/>
    <x v="3"/>
    <x v="3"/>
  </r>
  <r>
    <n v="258"/>
    <x v="257"/>
    <s v="Assimilated coherent hardware"/>
    <n v="5000"/>
    <n v="13424"/>
    <x v="1"/>
    <n v="2.6848000000000001"/>
    <n v="186"/>
    <x v="243"/>
    <x v="1"/>
    <s v="USD"/>
    <n v="1481176800"/>
    <n v="1482904800"/>
    <x v="0"/>
    <x v="1"/>
    <s v="theater/plays"/>
    <x v="3"/>
    <x v="3"/>
  </r>
  <r>
    <n v="259"/>
    <x v="258"/>
    <s v="Multi-channeled responsive implementation"/>
    <n v="1800"/>
    <n v="10755"/>
    <x v="1"/>
    <n v="5.9749999999999996"/>
    <n v="138"/>
    <x v="244"/>
    <x v="1"/>
    <s v="USD"/>
    <n v="1354946400"/>
    <n v="1356588000"/>
    <x v="1"/>
    <x v="0"/>
    <s v="photography/photography books"/>
    <x v="7"/>
    <x v="14"/>
  </r>
  <r>
    <n v="260"/>
    <x v="259"/>
    <s v="Centralized modular initiative"/>
    <n v="6300"/>
    <n v="9935"/>
    <x v="1"/>
    <n v="1.5769841269841269"/>
    <n v="261"/>
    <x v="245"/>
    <x v="1"/>
    <s v="USD"/>
    <n v="1348808400"/>
    <n v="1349845200"/>
    <x v="0"/>
    <x v="0"/>
    <s v="music/rock"/>
    <x v="1"/>
    <x v="1"/>
  </r>
  <r>
    <n v="261"/>
    <x v="260"/>
    <s v="Reverse-engineered cohesive migration"/>
    <n v="84300"/>
    <n v="26303"/>
    <x v="0"/>
    <n v="0.31201660735468567"/>
    <n v="454"/>
    <x v="246"/>
    <x v="1"/>
    <s v="USD"/>
    <n v="1282712400"/>
    <n v="1283058000"/>
    <x v="0"/>
    <x v="1"/>
    <s v="music/rock"/>
    <x v="1"/>
    <x v="1"/>
  </r>
  <r>
    <n v="262"/>
    <x v="261"/>
    <s v="Compatible multimedia hub"/>
    <n v="1700"/>
    <n v="5328"/>
    <x v="1"/>
    <n v="3.1341176470588237"/>
    <n v="107"/>
    <x v="247"/>
    <x v="1"/>
    <s v="USD"/>
    <n v="1301979600"/>
    <n v="1304226000"/>
    <x v="0"/>
    <x v="1"/>
    <s v="music/indie rock"/>
    <x v="1"/>
    <x v="7"/>
  </r>
  <r>
    <n v="263"/>
    <x v="262"/>
    <s v="Organic eco-centric success"/>
    <n v="2900"/>
    <n v="10756"/>
    <x v="1"/>
    <n v="3.7089655172413791"/>
    <n v="199"/>
    <x v="248"/>
    <x v="1"/>
    <s v="USD"/>
    <n v="1263016800"/>
    <n v="1263016800"/>
    <x v="0"/>
    <x v="0"/>
    <s v="photography/photography books"/>
    <x v="7"/>
    <x v="14"/>
  </r>
  <r>
    <n v="264"/>
    <x v="263"/>
    <s v="Virtual reciprocal policy"/>
    <n v="45600"/>
    <n v="165375"/>
    <x v="1"/>
    <n v="3.6266447368421053"/>
    <n v="5512"/>
    <x v="214"/>
    <x v="1"/>
    <s v="USD"/>
    <n v="1360648800"/>
    <n v="1362031200"/>
    <x v="0"/>
    <x v="0"/>
    <s v="theater/plays"/>
    <x v="3"/>
    <x v="3"/>
  </r>
  <r>
    <n v="265"/>
    <x v="264"/>
    <s v="Persevering interactive emulation"/>
    <n v="4900"/>
    <n v="6031"/>
    <x v="1"/>
    <n v="1.2308163265306122"/>
    <n v="86"/>
    <x v="249"/>
    <x v="1"/>
    <s v="USD"/>
    <n v="1451800800"/>
    <n v="1455602400"/>
    <x v="0"/>
    <x v="0"/>
    <s v="theater/plays"/>
    <x v="3"/>
    <x v="3"/>
  </r>
  <r>
    <n v="266"/>
    <x v="265"/>
    <s v="Proactive responsive emulation"/>
    <n v="111900"/>
    <n v="85902"/>
    <x v="0"/>
    <n v="0.76766756032171579"/>
    <n v="3182"/>
    <x v="42"/>
    <x v="6"/>
    <s v="EUR"/>
    <n v="1415340000"/>
    <n v="1418191200"/>
    <x v="0"/>
    <x v="1"/>
    <s v="music/jazz"/>
    <x v="1"/>
    <x v="17"/>
  </r>
  <r>
    <n v="267"/>
    <x v="266"/>
    <s v="Extended eco-centric function"/>
    <n v="61600"/>
    <n v="143910"/>
    <x v="1"/>
    <n v="2.3362012987012988"/>
    <n v="2768"/>
    <x v="250"/>
    <x v="2"/>
    <s v="AUD"/>
    <n v="1351054800"/>
    <n v="1352440800"/>
    <x v="0"/>
    <x v="0"/>
    <s v="theater/plays"/>
    <x v="3"/>
    <x v="3"/>
  </r>
  <r>
    <n v="268"/>
    <x v="267"/>
    <s v="Networked optimal productivity"/>
    <n v="1500"/>
    <n v="2708"/>
    <x v="1"/>
    <n v="1.8053333333333332"/>
    <n v="48"/>
    <x v="251"/>
    <x v="1"/>
    <s v="USD"/>
    <n v="1349326800"/>
    <n v="1353304800"/>
    <x v="0"/>
    <x v="0"/>
    <s v="film &amp; video/documentary"/>
    <x v="4"/>
    <x v="4"/>
  </r>
  <r>
    <n v="269"/>
    <x v="268"/>
    <s v="Persistent attitude-oriented approach"/>
    <n v="3500"/>
    <n v="8842"/>
    <x v="1"/>
    <n v="2.5262857142857142"/>
    <n v="87"/>
    <x v="252"/>
    <x v="1"/>
    <s v="USD"/>
    <n v="1548914400"/>
    <n v="1550728800"/>
    <x v="0"/>
    <x v="0"/>
    <s v="film &amp; video/television"/>
    <x v="4"/>
    <x v="19"/>
  </r>
  <r>
    <n v="270"/>
    <x v="269"/>
    <s v="Triple-buffered 4thgeneration toolset"/>
    <n v="173900"/>
    <n v="47260"/>
    <x v="3"/>
    <n v="0.27176538240368026"/>
    <n v="1890"/>
    <x v="253"/>
    <x v="1"/>
    <s v="USD"/>
    <n v="1291269600"/>
    <n v="1291442400"/>
    <x v="0"/>
    <x v="0"/>
    <s v="games/video games"/>
    <x v="6"/>
    <x v="11"/>
  </r>
  <r>
    <n v="271"/>
    <x v="270"/>
    <s v="Progressive zero administration leverage"/>
    <n v="153700"/>
    <n v="1953"/>
    <x v="2"/>
    <n v="1.2706571242680547E-2"/>
    <n v="61"/>
    <x v="254"/>
    <x v="1"/>
    <s v="USD"/>
    <n v="1449468000"/>
    <n v="1452146400"/>
    <x v="0"/>
    <x v="0"/>
    <s v="photography/photography books"/>
    <x v="7"/>
    <x v="14"/>
  </r>
  <r>
    <n v="272"/>
    <x v="271"/>
    <s v="Networked radical neural-net"/>
    <n v="51100"/>
    <n v="155349"/>
    <x v="1"/>
    <n v="3.0400978473581213"/>
    <n v="1894"/>
    <x v="255"/>
    <x v="1"/>
    <s v="USD"/>
    <n v="1562734800"/>
    <n v="1564894800"/>
    <x v="0"/>
    <x v="1"/>
    <s v="theater/plays"/>
    <x v="3"/>
    <x v="3"/>
  </r>
  <r>
    <n v="273"/>
    <x v="272"/>
    <s v="Re-engineered heuristic forecast"/>
    <n v="7800"/>
    <n v="10704"/>
    <x v="1"/>
    <n v="1.3723076923076922"/>
    <n v="282"/>
    <x v="256"/>
    <x v="0"/>
    <s v="CAD"/>
    <n v="1505624400"/>
    <n v="1505883600"/>
    <x v="0"/>
    <x v="0"/>
    <s v="theater/plays"/>
    <x v="3"/>
    <x v="3"/>
  </r>
  <r>
    <n v="274"/>
    <x v="273"/>
    <s v="Fully-configurable background algorithm"/>
    <n v="2400"/>
    <n v="773"/>
    <x v="0"/>
    <n v="0.32208333333333333"/>
    <n v="15"/>
    <x v="257"/>
    <x v="1"/>
    <s v="USD"/>
    <n v="1509948000"/>
    <n v="1510380000"/>
    <x v="0"/>
    <x v="0"/>
    <s v="theater/plays"/>
    <x v="3"/>
    <x v="3"/>
  </r>
  <r>
    <n v="275"/>
    <x v="274"/>
    <s v="Stand-alone discrete Graphical User Interface"/>
    <n v="3900"/>
    <n v="9419"/>
    <x v="1"/>
    <n v="2.4151282051282053"/>
    <n v="116"/>
    <x v="258"/>
    <x v="1"/>
    <s v="USD"/>
    <n v="1554526800"/>
    <n v="1555218000"/>
    <x v="0"/>
    <x v="0"/>
    <s v="publishing/translations"/>
    <x v="5"/>
    <x v="18"/>
  </r>
  <r>
    <n v="276"/>
    <x v="275"/>
    <s v="Front-line foreground project"/>
    <n v="5500"/>
    <n v="5324"/>
    <x v="0"/>
    <n v="0.96799999999999997"/>
    <n v="133"/>
    <x v="259"/>
    <x v="1"/>
    <s v="USD"/>
    <n v="1334811600"/>
    <n v="1335243600"/>
    <x v="0"/>
    <x v="1"/>
    <s v="games/video games"/>
    <x v="6"/>
    <x v="11"/>
  </r>
  <r>
    <n v="277"/>
    <x v="276"/>
    <s v="Persevering system-worthy info-mediaries"/>
    <n v="700"/>
    <n v="7465"/>
    <x v="1"/>
    <n v="10.664285714285715"/>
    <n v="83"/>
    <x v="123"/>
    <x v="1"/>
    <s v="USD"/>
    <n v="1279515600"/>
    <n v="1279688400"/>
    <x v="0"/>
    <x v="0"/>
    <s v="theater/plays"/>
    <x v="3"/>
    <x v="3"/>
  </r>
  <r>
    <n v="278"/>
    <x v="277"/>
    <s v="Distributed multi-tasking strategy"/>
    <n v="2700"/>
    <n v="8799"/>
    <x v="1"/>
    <n v="3.2588888888888889"/>
    <n v="91"/>
    <x v="260"/>
    <x v="1"/>
    <s v="USD"/>
    <n v="1353909600"/>
    <n v="1356069600"/>
    <x v="0"/>
    <x v="0"/>
    <s v="technology/web"/>
    <x v="2"/>
    <x v="2"/>
  </r>
  <r>
    <n v="279"/>
    <x v="278"/>
    <s v="Vision-oriented methodical application"/>
    <n v="8000"/>
    <n v="13656"/>
    <x v="1"/>
    <n v="1.7070000000000001"/>
    <n v="546"/>
    <x v="253"/>
    <x v="1"/>
    <s v="USD"/>
    <n v="1535950800"/>
    <n v="1536210000"/>
    <x v="0"/>
    <x v="0"/>
    <s v="theater/plays"/>
    <x v="3"/>
    <x v="3"/>
  </r>
  <r>
    <n v="280"/>
    <x v="279"/>
    <s v="Function-based high-level infrastructure"/>
    <n v="2500"/>
    <n v="14536"/>
    <x v="1"/>
    <n v="5.8144"/>
    <n v="393"/>
    <x v="261"/>
    <x v="1"/>
    <s v="USD"/>
    <n v="1511244000"/>
    <n v="1511762400"/>
    <x v="0"/>
    <x v="0"/>
    <s v="film &amp; video/animation"/>
    <x v="4"/>
    <x v="10"/>
  </r>
  <r>
    <n v="281"/>
    <x v="280"/>
    <s v="Profound object-oriented paradigm"/>
    <n v="164500"/>
    <n v="150552"/>
    <x v="0"/>
    <n v="0.91520972644376897"/>
    <n v="2062"/>
    <x v="262"/>
    <x v="1"/>
    <s v="USD"/>
    <n v="1331445600"/>
    <n v="1333256400"/>
    <x v="0"/>
    <x v="1"/>
    <s v="theater/plays"/>
    <x v="3"/>
    <x v="3"/>
  </r>
  <r>
    <n v="282"/>
    <x v="281"/>
    <s v="Virtual contextually-based circuit"/>
    <n v="8400"/>
    <n v="9076"/>
    <x v="1"/>
    <n v="1.0804761904761904"/>
    <n v="133"/>
    <x v="263"/>
    <x v="1"/>
    <s v="USD"/>
    <n v="1480226400"/>
    <n v="1480744800"/>
    <x v="0"/>
    <x v="1"/>
    <s v="film &amp; video/television"/>
    <x v="4"/>
    <x v="19"/>
  </r>
  <r>
    <n v="283"/>
    <x v="282"/>
    <s v="Business-focused dynamic instruction set"/>
    <n v="8100"/>
    <n v="1517"/>
    <x v="0"/>
    <n v="0.18728395061728395"/>
    <n v="29"/>
    <x v="264"/>
    <x v="3"/>
    <s v="DKK"/>
    <n v="1464584400"/>
    <n v="1465016400"/>
    <x v="0"/>
    <x v="0"/>
    <s v="music/rock"/>
    <x v="1"/>
    <x v="1"/>
  </r>
  <r>
    <n v="284"/>
    <x v="283"/>
    <s v="Ameliorated fresh-thinking protocol"/>
    <n v="9800"/>
    <n v="8153"/>
    <x v="0"/>
    <n v="0.83193877551020412"/>
    <n v="132"/>
    <x v="265"/>
    <x v="1"/>
    <s v="USD"/>
    <n v="1335848400"/>
    <n v="1336280400"/>
    <x v="0"/>
    <x v="0"/>
    <s v="technology/web"/>
    <x v="2"/>
    <x v="2"/>
  </r>
  <r>
    <n v="285"/>
    <x v="284"/>
    <s v="Front-line optimizing emulation"/>
    <n v="900"/>
    <n v="6357"/>
    <x v="1"/>
    <n v="7.0633333333333335"/>
    <n v="254"/>
    <x v="266"/>
    <x v="1"/>
    <s v="USD"/>
    <n v="1473483600"/>
    <n v="1476766800"/>
    <x v="0"/>
    <x v="0"/>
    <s v="theater/plays"/>
    <x v="3"/>
    <x v="3"/>
  </r>
  <r>
    <n v="286"/>
    <x v="285"/>
    <s v="Devolved uniform complexity"/>
    <n v="112100"/>
    <n v="19557"/>
    <x v="3"/>
    <n v="0.17446030330062445"/>
    <n v="184"/>
    <x v="267"/>
    <x v="1"/>
    <s v="USD"/>
    <n v="1479880800"/>
    <n v="1480485600"/>
    <x v="0"/>
    <x v="0"/>
    <s v="theater/plays"/>
    <x v="3"/>
    <x v="3"/>
  </r>
  <r>
    <n v="287"/>
    <x v="286"/>
    <s v="Public-key intangible superstructure"/>
    <n v="6300"/>
    <n v="13213"/>
    <x v="1"/>
    <n v="2.0973015873015872"/>
    <n v="176"/>
    <x v="268"/>
    <x v="1"/>
    <s v="USD"/>
    <n v="1430197200"/>
    <n v="1430197200"/>
    <x v="0"/>
    <x v="0"/>
    <s v="music/electric music"/>
    <x v="1"/>
    <x v="5"/>
  </r>
  <r>
    <n v="288"/>
    <x v="287"/>
    <s v="Secured global success"/>
    <n v="5600"/>
    <n v="5476"/>
    <x v="0"/>
    <n v="0.97785714285714287"/>
    <n v="137"/>
    <x v="269"/>
    <x v="3"/>
    <s v="DKK"/>
    <n v="1331701200"/>
    <n v="1331787600"/>
    <x v="0"/>
    <x v="1"/>
    <s v="music/metal"/>
    <x v="1"/>
    <x v="16"/>
  </r>
  <r>
    <n v="289"/>
    <x v="288"/>
    <s v="Grass-roots mission-critical capability"/>
    <n v="800"/>
    <n v="13474"/>
    <x v="1"/>
    <n v="16.842500000000001"/>
    <n v="337"/>
    <x v="270"/>
    <x v="0"/>
    <s v="CAD"/>
    <n v="1438578000"/>
    <n v="1438837200"/>
    <x v="0"/>
    <x v="0"/>
    <s v="theater/plays"/>
    <x v="3"/>
    <x v="3"/>
  </r>
  <r>
    <n v="290"/>
    <x v="289"/>
    <s v="Advanced global data-warehouse"/>
    <n v="168600"/>
    <n v="91722"/>
    <x v="0"/>
    <n v="0.54402135231316728"/>
    <n v="908"/>
    <x v="271"/>
    <x v="1"/>
    <s v="USD"/>
    <n v="1368162000"/>
    <n v="1370926800"/>
    <x v="0"/>
    <x v="1"/>
    <s v="film &amp; video/documentary"/>
    <x v="4"/>
    <x v="4"/>
  </r>
  <r>
    <n v="291"/>
    <x v="290"/>
    <s v="Self-enabling uniform complexity"/>
    <n v="1800"/>
    <n v="8219"/>
    <x v="1"/>
    <n v="4.5661111111111108"/>
    <n v="107"/>
    <x v="272"/>
    <x v="1"/>
    <s v="USD"/>
    <n v="1318654800"/>
    <n v="1319000400"/>
    <x v="1"/>
    <x v="0"/>
    <s v="technology/web"/>
    <x v="2"/>
    <x v="2"/>
  </r>
  <r>
    <n v="292"/>
    <x v="291"/>
    <s v="Versatile cohesive encoding"/>
    <n v="7300"/>
    <n v="717"/>
    <x v="0"/>
    <n v="9.8219178082191785E-2"/>
    <n v="10"/>
    <x v="273"/>
    <x v="1"/>
    <s v="USD"/>
    <n v="1331874000"/>
    <n v="1333429200"/>
    <x v="0"/>
    <x v="0"/>
    <s v="food/food trucks"/>
    <x v="0"/>
    <x v="0"/>
  </r>
  <r>
    <n v="293"/>
    <x v="292"/>
    <s v="Organized executive solution"/>
    <n v="6500"/>
    <n v="1065"/>
    <x v="3"/>
    <n v="0.16384615384615384"/>
    <n v="32"/>
    <x v="274"/>
    <x v="6"/>
    <s v="EUR"/>
    <n v="1286254800"/>
    <n v="1287032400"/>
    <x v="0"/>
    <x v="0"/>
    <s v="theater/plays"/>
    <x v="3"/>
    <x v="3"/>
  </r>
  <r>
    <n v="294"/>
    <x v="293"/>
    <s v="Automated local emulation"/>
    <n v="600"/>
    <n v="8038"/>
    <x v="1"/>
    <n v="13.396666666666667"/>
    <n v="183"/>
    <x v="275"/>
    <x v="1"/>
    <s v="USD"/>
    <n v="1540530000"/>
    <n v="1541570400"/>
    <x v="0"/>
    <x v="0"/>
    <s v="theater/plays"/>
    <x v="3"/>
    <x v="3"/>
  </r>
  <r>
    <n v="295"/>
    <x v="294"/>
    <s v="Enterprise-wide intermediate middleware"/>
    <n v="192900"/>
    <n v="68769"/>
    <x v="0"/>
    <n v="0.35650077760497667"/>
    <n v="1910"/>
    <x v="41"/>
    <x v="5"/>
    <s v="CHF"/>
    <n v="1381813200"/>
    <n v="1383976800"/>
    <x v="0"/>
    <x v="0"/>
    <s v="theater/plays"/>
    <x v="3"/>
    <x v="3"/>
  </r>
  <r>
    <n v="296"/>
    <x v="295"/>
    <s v="Grass-roots real-time Local Area Network"/>
    <n v="6100"/>
    <n v="3352"/>
    <x v="0"/>
    <n v="0.54950819672131146"/>
    <n v="38"/>
    <x v="276"/>
    <x v="2"/>
    <s v="AUD"/>
    <n v="1548655200"/>
    <n v="1550556000"/>
    <x v="0"/>
    <x v="0"/>
    <s v="theater/plays"/>
    <x v="3"/>
    <x v="3"/>
  </r>
  <r>
    <n v="297"/>
    <x v="296"/>
    <s v="Organized client-driven capacity"/>
    <n v="7200"/>
    <n v="6785"/>
    <x v="0"/>
    <n v="0.94236111111111109"/>
    <n v="104"/>
    <x v="277"/>
    <x v="2"/>
    <s v="AUD"/>
    <n v="1389679200"/>
    <n v="1390456800"/>
    <x v="0"/>
    <x v="1"/>
    <s v="theater/plays"/>
    <x v="3"/>
    <x v="3"/>
  </r>
  <r>
    <n v="298"/>
    <x v="297"/>
    <s v="Adaptive intangible database"/>
    <n v="3500"/>
    <n v="5037"/>
    <x v="1"/>
    <n v="1.4391428571428571"/>
    <n v="72"/>
    <x v="278"/>
    <x v="1"/>
    <s v="USD"/>
    <n v="1456466400"/>
    <n v="1458018000"/>
    <x v="0"/>
    <x v="1"/>
    <s v="music/rock"/>
    <x v="1"/>
    <x v="1"/>
  </r>
  <r>
    <n v="299"/>
    <x v="298"/>
    <s v="Grass-roots contextually-based algorithm"/>
    <n v="3800"/>
    <n v="1954"/>
    <x v="0"/>
    <n v="0.51421052631578945"/>
    <n v="49"/>
    <x v="279"/>
    <x v="1"/>
    <s v="USD"/>
    <n v="1456984800"/>
    <n v="1461819600"/>
    <x v="0"/>
    <x v="0"/>
    <s v="food/food trucks"/>
    <x v="0"/>
    <x v="0"/>
  </r>
  <r>
    <n v="300"/>
    <x v="299"/>
    <s v="Focused executive core"/>
    <n v="100"/>
    <n v="5"/>
    <x v="0"/>
    <n v="0.05"/>
    <n v="1"/>
    <x v="280"/>
    <x v="3"/>
    <s v="DKK"/>
    <n v="1504069200"/>
    <n v="1504155600"/>
    <x v="0"/>
    <x v="1"/>
    <s v="publishing/nonfiction"/>
    <x v="5"/>
    <x v="9"/>
  </r>
  <r>
    <n v="301"/>
    <x v="300"/>
    <s v="Multi-channeled disintermediate policy"/>
    <n v="900"/>
    <n v="12102"/>
    <x v="1"/>
    <n v="13.446666666666667"/>
    <n v="295"/>
    <x v="76"/>
    <x v="1"/>
    <s v="USD"/>
    <n v="1424930400"/>
    <n v="1426395600"/>
    <x v="0"/>
    <x v="0"/>
    <s v="film &amp; video/documentary"/>
    <x v="4"/>
    <x v="4"/>
  </r>
  <r>
    <n v="302"/>
    <x v="301"/>
    <s v="Customizable bi-directional hardware"/>
    <n v="76100"/>
    <n v="24234"/>
    <x v="0"/>
    <n v="0.31844940867279897"/>
    <n v="245"/>
    <x v="281"/>
    <x v="1"/>
    <s v="USD"/>
    <n v="1535864400"/>
    <n v="1537074000"/>
    <x v="0"/>
    <x v="0"/>
    <s v="theater/plays"/>
    <x v="3"/>
    <x v="3"/>
  </r>
  <r>
    <n v="303"/>
    <x v="302"/>
    <s v="Networked optimal architecture"/>
    <n v="3400"/>
    <n v="2809"/>
    <x v="0"/>
    <n v="0.82617647058823529"/>
    <n v="32"/>
    <x v="282"/>
    <x v="1"/>
    <s v="USD"/>
    <n v="1452146400"/>
    <n v="1452578400"/>
    <x v="0"/>
    <x v="0"/>
    <s v="music/indie rock"/>
    <x v="1"/>
    <x v="7"/>
  </r>
  <r>
    <n v="304"/>
    <x v="303"/>
    <s v="User-friendly discrete benchmark"/>
    <n v="2100"/>
    <n v="11469"/>
    <x v="1"/>
    <n v="5.4614285714285717"/>
    <n v="142"/>
    <x v="283"/>
    <x v="1"/>
    <s v="USD"/>
    <n v="1470546000"/>
    <n v="1474088400"/>
    <x v="0"/>
    <x v="0"/>
    <s v="film &amp; video/documentary"/>
    <x v="4"/>
    <x v="4"/>
  </r>
  <r>
    <n v="305"/>
    <x v="304"/>
    <s v="Grass-roots actuating policy"/>
    <n v="2800"/>
    <n v="8014"/>
    <x v="1"/>
    <n v="2.8621428571428571"/>
    <n v="85"/>
    <x v="284"/>
    <x v="1"/>
    <s v="USD"/>
    <n v="1458363600"/>
    <n v="1461906000"/>
    <x v="0"/>
    <x v="0"/>
    <s v="theater/plays"/>
    <x v="3"/>
    <x v="3"/>
  </r>
  <r>
    <n v="306"/>
    <x v="305"/>
    <s v="Enterprise-wide 3rdgeneration knowledge user"/>
    <n v="6500"/>
    <n v="514"/>
    <x v="0"/>
    <n v="7.9076923076923072E-2"/>
    <n v="7"/>
    <x v="285"/>
    <x v="1"/>
    <s v="USD"/>
    <n v="1500008400"/>
    <n v="1500267600"/>
    <x v="0"/>
    <x v="1"/>
    <s v="theater/plays"/>
    <x v="3"/>
    <x v="3"/>
  </r>
  <r>
    <n v="307"/>
    <x v="306"/>
    <s v="Face-to-face zero tolerance moderator"/>
    <n v="32900"/>
    <n v="43473"/>
    <x v="1"/>
    <n v="1.3213677811550153"/>
    <n v="659"/>
    <x v="286"/>
    <x v="3"/>
    <s v="DKK"/>
    <n v="1338958800"/>
    <n v="1340686800"/>
    <x v="0"/>
    <x v="1"/>
    <s v="publishing/fiction"/>
    <x v="5"/>
    <x v="13"/>
  </r>
  <r>
    <n v="308"/>
    <x v="307"/>
    <s v="Grass-roots optimizing projection"/>
    <n v="118200"/>
    <n v="87560"/>
    <x v="0"/>
    <n v="0.74077834179357027"/>
    <n v="803"/>
    <x v="287"/>
    <x v="1"/>
    <s v="USD"/>
    <n v="1303102800"/>
    <n v="1303189200"/>
    <x v="0"/>
    <x v="0"/>
    <s v="theater/plays"/>
    <x v="3"/>
    <x v="3"/>
  </r>
  <r>
    <n v="309"/>
    <x v="308"/>
    <s v="User-centric 6thgeneration attitude"/>
    <n v="4100"/>
    <n v="3087"/>
    <x v="3"/>
    <n v="0.75292682926829269"/>
    <n v="75"/>
    <x v="288"/>
    <x v="1"/>
    <s v="USD"/>
    <n v="1316581200"/>
    <n v="1318309200"/>
    <x v="0"/>
    <x v="1"/>
    <s v="music/indie rock"/>
    <x v="1"/>
    <x v="7"/>
  </r>
  <r>
    <n v="310"/>
    <x v="309"/>
    <s v="Switchable zero tolerance website"/>
    <n v="7800"/>
    <n v="1586"/>
    <x v="0"/>
    <n v="0.20333333333333334"/>
    <n v="16"/>
    <x v="289"/>
    <x v="1"/>
    <s v="USD"/>
    <n v="1270789200"/>
    <n v="1272171600"/>
    <x v="0"/>
    <x v="0"/>
    <s v="games/video games"/>
    <x v="6"/>
    <x v="11"/>
  </r>
  <r>
    <n v="311"/>
    <x v="310"/>
    <s v="Focused real-time help-desk"/>
    <n v="6300"/>
    <n v="12812"/>
    <x v="1"/>
    <n v="2.0336507936507937"/>
    <n v="121"/>
    <x v="290"/>
    <x v="1"/>
    <s v="USD"/>
    <n v="1297836000"/>
    <n v="1298872800"/>
    <x v="0"/>
    <x v="0"/>
    <s v="theater/plays"/>
    <x v="3"/>
    <x v="3"/>
  </r>
  <r>
    <n v="312"/>
    <x v="311"/>
    <s v="Robust impactful approach"/>
    <n v="59100"/>
    <n v="183345"/>
    <x v="1"/>
    <n v="3.1022842639593908"/>
    <n v="3742"/>
    <x v="291"/>
    <x v="1"/>
    <s v="USD"/>
    <n v="1382677200"/>
    <n v="1383282000"/>
    <x v="0"/>
    <x v="0"/>
    <s v="theater/plays"/>
    <x v="3"/>
    <x v="3"/>
  </r>
  <r>
    <n v="313"/>
    <x v="312"/>
    <s v="Secured maximized policy"/>
    <n v="2200"/>
    <n v="8697"/>
    <x v="1"/>
    <n v="3.9531818181818181"/>
    <n v="223"/>
    <x v="24"/>
    <x v="1"/>
    <s v="USD"/>
    <n v="1330322400"/>
    <n v="1330495200"/>
    <x v="0"/>
    <x v="0"/>
    <s v="music/rock"/>
    <x v="1"/>
    <x v="1"/>
  </r>
  <r>
    <n v="314"/>
    <x v="313"/>
    <s v="Realigned upward-trending strategy"/>
    <n v="1400"/>
    <n v="4126"/>
    <x v="1"/>
    <n v="2.9471428571428571"/>
    <n v="133"/>
    <x v="100"/>
    <x v="1"/>
    <s v="USD"/>
    <n v="1552366800"/>
    <n v="1552798800"/>
    <x v="0"/>
    <x v="1"/>
    <s v="film &amp; video/documentary"/>
    <x v="4"/>
    <x v="4"/>
  </r>
  <r>
    <n v="315"/>
    <x v="314"/>
    <s v="Open-source interactive knowledge user"/>
    <n v="9500"/>
    <n v="3220"/>
    <x v="0"/>
    <n v="0.33894736842105261"/>
    <n v="31"/>
    <x v="292"/>
    <x v="1"/>
    <s v="USD"/>
    <n v="1400907600"/>
    <n v="1403413200"/>
    <x v="0"/>
    <x v="0"/>
    <s v="theater/plays"/>
    <x v="3"/>
    <x v="3"/>
  </r>
  <r>
    <n v="316"/>
    <x v="315"/>
    <s v="Configurable demand-driven matrix"/>
    <n v="9600"/>
    <n v="6401"/>
    <x v="0"/>
    <n v="0.66677083333333331"/>
    <n v="108"/>
    <x v="293"/>
    <x v="6"/>
    <s v="EUR"/>
    <n v="1574143200"/>
    <n v="1574229600"/>
    <x v="0"/>
    <x v="1"/>
    <s v="food/food trucks"/>
    <x v="0"/>
    <x v="0"/>
  </r>
  <r>
    <n v="317"/>
    <x v="316"/>
    <s v="Cross-group coherent hierarchy"/>
    <n v="6600"/>
    <n v="1269"/>
    <x v="0"/>
    <n v="0.19227272727272726"/>
    <n v="30"/>
    <x v="294"/>
    <x v="1"/>
    <s v="USD"/>
    <n v="1494738000"/>
    <n v="1495861200"/>
    <x v="0"/>
    <x v="0"/>
    <s v="theater/plays"/>
    <x v="3"/>
    <x v="3"/>
  </r>
  <r>
    <n v="318"/>
    <x v="317"/>
    <s v="Decentralized demand-driven open system"/>
    <n v="5700"/>
    <n v="903"/>
    <x v="0"/>
    <n v="0.15842105263157893"/>
    <n v="17"/>
    <x v="295"/>
    <x v="1"/>
    <s v="USD"/>
    <n v="1392357600"/>
    <n v="1392530400"/>
    <x v="0"/>
    <x v="0"/>
    <s v="music/rock"/>
    <x v="1"/>
    <x v="1"/>
  </r>
  <r>
    <n v="319"/>
    <x v="318"/>
    <s v="Advanced empowering matrix"/>
    <n v="8400"/>
    <n v="3251"/>
    <x v="3"/>
    <n v="0.38702380952380955"/>
    <n v="64"/>
    <x v="296"/>
    <x v="1"/>
    <s v="USD"/>
    <n v="1281589200"/>
    <n v="1283662800"/>
    <x v="0"/>
    <x v="0"/>
    <s v="technology/web"/>
    <x v="2"/>
    <x v="2"/>
  </r>
  <r>
    <n v="320"/>
    <x v="319"/>
    <s v="Phased holistic implementation"/>
    <n v="84400"/>
    <n v="8092"/>
    <x v="0"/>
    <n v="9.5876777251184833E-2"/>
    <n v="80"/>
    <x v="297"/>
    <x v="1"/>
    <s v="USD"/>
    <n v="1305003600"/>
    <n v="1305781200"/>
    <x v="0"/>
    <x v="0"/>
    <s v="publishing/fiction"/>
    <x v="5"/>
    <x v="13"/>
  </r>
  <r>
    <n v="321"/>
    <x v="320"/>
    <s v="Proactive attitude-oriented knowledge user"/>
    <n v="170400"/>
    <n v="160422"/>
    <x v="0"/>
    <n v="0.94144366197183094"/>
    <n v="2468"/>
    <x v="94"/>
    <x v="1"/>
    <s v="USD"/>
    <n v="1301634000"/>
    <n v="1302325200"/>
    <x v="0"/>
    <x v="0"/>
    <s v="film &amp; video/shorts"/>
    <x v="4"/>
    <x v="12"/>
  </r>
  <r>
    <n v="322"/>
    <x v="321"/>
    <s v="Visionary asymmetric Graphical User Interface"/>
    <n v="117900"/>
    <n v="196377"/>
    <x v="1"/>
    <n v="1.6656234096692113"/>
    <n v="5168"/>
    <x v="32"/>
    <x v="1"/>
    <s v="USD"/>
    <n v="1290664800"/>
    <n v="1291788000"/>
    <x v="0"/>
    <x v="0"/>
    <s v="theater/plays"/>
    <x v="3"/>
    <x v="3"/>
  </r>
  <r>
    <n v="323"/>
    <x v="322"/>
    <s v="Integrated zero-defect help-desk"/>
    <n v="8900"/>
    <n v="2148"/>
    <x v="0"/>
    <n v="0.24134831460674158"/>
    <n v="26"/>
    <x v="298"/>
    <x v="4"/>
    <s v="GBP"/>
    <n v="1395896400"/>
    <n v="1396069200"/>
    <x v="0"/>
    <x v="0"/>
    <s v="film &amp; video/documentary"/>
    <x v="4"/>
    <x v="4"/>
  </r>
  <r>
    <n v="324"/>
    <x v="323"/>
    <s v="Inverse analyzing matrices"/>
    <n v="7100"/>
    <n v="11648"/>
    <x v="1"/>
    <n v="1.6405633802816901"/>
    <n v="307"/>
    <x v="299"/>
    <x v="1"/>
    <s v="USD"/>
    <n v="1434862800"/>
    <n v="1435899600"/>
    <x v="0"/>
    <x v="1"/>
    <s v="theater/plays"/>
    <x v="3"/>
    <x v="3"/>
  </r>
  <r>
    <n v="325"/>
    <x v="324"/>
    <s v="Programmable systemic implementation"/>
    <n v="6500"/>
    <n v="5897"/>
    <x v="0"/>
    <n v="0.90723076923076929"/>
    <n v="73"/>
    <x v="300"/>
    <x v="1"/>
    <s v="USD"/>
    <n v="1529125200"/>
    <n v="1531112400"/>
    <x v="0"/>
    <x v="1"/>
    <s v="theater/plays"/>
    <x v="3"/>
    <x v="3"/>
  </r>
  <r>
    <n v="326"/>
    <x v="325"/>
    <s v="Multi-channeled next generation architecture"/>
    <n v="7200"/>
    <n v="3326"/>
    <x v="0"/>
    <n v="0.46194444444444444"/>
    <n v="128"/>
    <x v="301"/>
    <x v="1"/>
    <s v="USD"/>
    <n v="1451109600"/>
    <n v="1451628000"/>
    <x v="0"/>
    <x v="0"/>
    <s v="film &amp; video/animation"/>
    <x v="4"/>
    <x v="10"/>
  </r>
  <r>
    <n v="327"/>
    <x v="326"/>
    <s v="Digitized 3rdgeneration encoding"/>
    <n v="2600"/>
    <n v="1002"/>
    <x v="0"/>
    <n v="0.38538461538461538"/>
    <n v="33"/>
    <x v="302"/>
    <x v="1"/>
    <s v="USD"/>
    <n v="1566968400"/>
    <n v="1567314000"/>
    <x v="0"/>
    <x v="1"/>
    <s v="theater/plays"/>
    <x v="3"/>
    <x v="3"/>
  </r>
  <r>
    <n v="328"/>
    <x v="327"/>
    <s v="Innovative well-modulated functionalities"/>
    <n v="98700"/>
    <n v="131826"/>
    <x v="1"/>
    <n v="1.3356231003039514"/>
    <n v="2441"/>
    <x v="303"/>
    <x v="1"/>
    <s v="USD"/>
    <n v="1543557600"/>
    <n v="1544508000"/>
    <x v="0"/>
    <x v="0"/>
    <s v="music/rock"/>
    <x v="1"/>
    <x v="1"/>
  </r>
  <r>
    <n v="329"/>
    <x v="328"/>
    <s v="Fundamental incremental database"/>
    <n v="93800"/>
    <n v="21477"/>
    <x v="2"/>
    <n v="0.22896588486140726"/>
    <n v="211"/>
    <x v="304"/>
    <x v="1"/>
    <s v="USD"/>
    <n v="1481522400"/>
    <n v="1482472800"/>
    <x v="0"/>
    <x v="0"/>
    <s v="games/video games"/>
    <x v="6"/>
    <x v="11"/>
  </r>
  <r>
    <n v="330"/>
    <x v="329"/>
    <s v="Expanded encompassing open architecture"/>
    <n v="33700"/>
    <n v="62330"/>
    <x v="1"/>
    <n v="1.8495548961424333"/>
    <n v="1385"/>
    <x v="19"/>
    <x v="4"/>
    <s v="GBP"/>
    <n v="1512712800"/>
    <n v="1512799200"/>
    <x v="0"/>
    <x v="0"/>
    <s v="film &amp; video/documentary"/>
    <x v="4"/>
    <x v="4"/>
  </r>
  <r>
    <n v="331"/>
    <x v="330"/>
    <s v="Intuitive static portal"/>
    <n v="3300"/>
    <n v="14643"/>
    <x v="1"/>
    <n v="4.4372727272727275"/>
    <n v="190"/>
    <x v="305"/>
    <x v="1"/>
    <s v="USD"/>
    <n v="1324274400"/>
    <n v="1324360800"/>
    <x v="0"/>
    <x v="0"/>
    <s v="food/food trucks"/>
    <x v="0"/>
    <x v="0"/>
  </r>
  <r>
    <n v="332"/>
    <x v="331"/>
    <s v="Optional bandwidth-monitored definition"/>
    <n v="20700"/>
    <n v="41396"/>
    <x v="1"/>
    <n v="1.999806763285024"/>
    <n v="470"/>
    <x v="306"/>
    <x v="1"/>
    <s v="USD"/>
    <n v="1364446800"/>
    <n v="1364533200"/>
    <x v="0"/>
    <x v="0"/>
    <s v="technology/wearables"/>
    <x v="2"/>
    <x v="8"/>
  </r>
  <r>
    <n v="333"/>
    <x v="332"/>
    <s v="Persistent well-modulated synergy"/>
    <n v="9600"/>
    <n v="11900"/>
    <x v="1"/>
    <n v="1.2395833333333333"/>
    <n v="253"/>
    <x v="307"/>
    <x v="1"/>
    <s v="USD"/>
    <n v="1542693600"/>
    <n v="1545112800"/>
    <x v="0"/>
    <x v="0"/>
    <s v="theater/plays"/>
    <x v="3"/>
    <x v="3"/>
  </r>
  <r>
    <n v="334"/>
    <x v="333"/>
    <s v="Assimilated discrete algorithm"/>
    <n v="66200"/>
    <n v="123538"/>
    <x v="1"/>
    <n v="1.8661329305135952"/>
    <n v="1113"/>
    <x v="308"/>
    <x v="1"/>
    <s v="USD"/>
    <n v="1515564000"/>
    <n v="1516168800"/>
    <x v="0"/>
    <x v="0"/>
    <s v="music/rock"/>
    <x v="1"/>
    <x v="1"/>
  </r>
  <r>
    <n v="335"/>
    <x v="334"/>
    <s v="Operative uniform hub"/>
    <n v="173800"/>
    <n v="198628"/>
    <x v="1"/>
    <n v="1.1428538550057536"/>
    <n v="2283"/>
    <x v="309"/>
    <x v="1"/>
    <s v="USD"/>
    <n v="1573797600"/>
    <n v="1574920800"/>
    <x v="0"/>
    <x v="0"/>
    <s v="music/rock"/>
    <x v="1"/>
    <x v="1"/>
  </r>
  <r>
    <n v="336"/>
    <x v="335"/>
    <s v="Customizable intangible capability"/>
    <n v="70700"/>
    <n v="68602"/>
    <x v="0"/>
    <n v="0.97032531824611035"/>
    <n v="1072"/>
    <x v="310"/>
    <x v="1"/>
    <s v="USD"/>
    <n v="1292392800"/>
    <n v="1292479200"/>
    <x v="0"/>
    <x v="1"/>
    <s v="music/rock"/>
    <x v="1"/>
    <x v="1"/>
  </r>
  <r>
    <n v="337"/>
    <x v="336"/>
    <s v="Innovative didactic analyzer"/>
    <n v="94500"/>
    <n v="116064"/>
    <x v="1"/>
    <n v="1.2281904761904763"/>
    <n v="1095"/>
    <x v="311"/>
    <x v="1"/>
    <s v="USD"/>
    <n v="1573452000"/>
    <n v="1573538400"/>
    <x v="0"/>
    <x v="0"/>
    <s v="theater/plays"/>
    <x v="3"/>
    <x v="3"/>
  </r>
  <r>
    <n v="338"/>
    <x v="337"/>
    <s v="Decentralized intangible encoding"/>
    <n v="69800"/>
    <n v="125042"/>
    <x v="1"/>
    <n v="1.7914326647564469"/>
    <n v="1690"/>
    <x v="312"/>
    <x v="1"/>
    <s v="USD"/>
    <n v="1317790800"/>
    <n v="1320382800"/>
    <x v="0"/>
    <x v="0"/>
    <s v="theater/plays"/>
    <x v="3"/>
    <x v="3"/>
  </r>
  <r>
    <n v="339"/>
    <x v="338"/>
    <s v="Front-line transitional algorithm"/>
    <n v="136300"/>
    <n v="108974"/>
    <x v="3"/>
    <n v="0.79951577402787966"/>
    <n v="1297"/>
    <x v="313"/>
    <x v="0"/>
    <s v="CAD"/>
    <n v="1501650000"/>
    <n v="1502859600"/>
    <x v="0"/>
    <x v="0"/>
    <s v="theater/plays"/>
    <x v="3"/>
    <x v="3"/>
  </r>
  <r>
    <n v="340"/>
    <x v="339"/>
    <s v="Switchable didactic matrices"/>
    <n v="37100"/>
    <n v="34964"/>
    <x v="0"/>
    <n v="0.94242587601078165"/>
    <n v="393"/>
    <x v="314"/>
    <x v="1"/>
    <s v="USD"/>
    <n v="1323669600"/>
    <n v="1323756000"/>
    <x v="0"/>
    <x v="0"/>
    <s v="photography/photography books"/>
    <x v="7"/>
    <x v="14"/>
  </r>
  <r>
    <n v="341"/>
    <x v="340"/>
    <s v="Ameliorated disintermediate utilization"/>
    <n v="114300"/>
    <n v="96777"/>
    <x v="0"/>
    <n v="0.84669291338582675"/>
    <n v="1257"/>
    <x v="141"/>
    <x v="1"/>
    <s v="USD"/>
    <n v="1440738000"/>
    <n v="1441342800"/>
    <x v="0"/>
    <x v="0"/>
    <s v="music/indie rock"/>
    <x v="1"/>
    <x v="7"/>
  </r>
  <r>
    <n v="342"/>
    <x v="341"/>
    <s v="Visionary foreground middleware"/>
    <n v="47900"/>
    <n v="31864"/>
    <x v="0"/>
    <n v="0.66521920668058454"/>
    <n v="328"/>
    <x v="315"/>
    <x v="1"/>
    <s v="USD"/>
    <n v="1374296400"/>
    <n v="1375333200"/>
    <x v="0"/>
    <x v="0"/>
    <s v="theater/plays"/>
    <x v="3"/>
    <x v="3"/>
  </r>
  <r>
    <n v="343"/>
    <x v="342"/>
    <s v="Optional zero-defect task-force"/>
    <n v="9000"/>
    <n v="4853"/>
    <x v="0"/>
    <n v="0.53922222222222227"/>
    <n v="147"/>
    <x v="316"/>
    <x v="1"/>
    <s v="USD"/>
    <n v="1384840800"/>
    <n v="1389420000"/>
    <x v="0"/>
    <x v="0"/>
    <s v="theater/plays"/>
    <x v="3"/>
    <x v="3"/>
  </r>
  <r>
    <n v="344"/>
    <x v="343"/>
    <s v="Devolved exuding emulation"/>
    <n v="197600"/>
    <n v="82959"/>
    <x v="0"/>
    <n v="0.41983299595141699"/>
    <n v="830"/>
    <x v="317"/>
    <x v="1"/>
    <s v="USD"/>
    <n v="1516600800"/>
    <n v="1520056800"/>
    <x v="0"/>
    <x v="0"/>
    <s v="games/video games"/>
    <x v="6"/>
    <x v="11"/>
  </r>
  <r>
    <n v="345"/>
    <x v="344"/>
    <s v="Open-source neutral task-force"/>
    <n v="157600"/>
    <n v="23159"/>
    <x v="0"/>
    <n v="0.14694796954314721"/>
    <n v="331"/>
    <x v="318"/>
    <x v="4"/>
    <s v="GBP"/>
    <n v="1436418000"/>
    <n v="1436504400"/>
    <x v="0"/>
    <x v="0"/>
    <s v="film &amp; video/drama"/>
    <x v="4"/>
    <x v="6"/>
  </r>
  <r>
    <n v="346"/>
    <x v="345"/>
    <s v="Virtual attitude-oriented migration"/>
    <n v="8000"/>
    <n v="2758"/>
    <x v="0"/>
    <n v="0.34475"/>
    <n v="25"/>
    <x v="319"/>
    <x v="1"/>
    <s v="USD"/>
    <n v="1503550800"/>
    <n v="1508302800"/>
    <x v="0"/>
    <x v="1"/>
    <s v="music/indie rock"/>
    <x v="1"/>
    <x v="7"/>
  </r>
  <r>
    <n v="347"/>
    <x v="346"/>
    <s v="Open-source full-range portal"/>
    <n v="900"/>
    <n v="12607"/>
    <x v="1"/>
    <n v="14.007777777777777"/>
    <n v="191"/>
    <x v="320"/>
    <x v="1"/>
    <s v="USD"/>
    <n v="1423634400"/>
    <n v="1425708000"/>
    <x v="0"/>
    <x v="0"/>
    <s v="technology/web"/>
    <x v="2"/>
    <x v="2"/>
  </r>
  <r>
    <n v="348"/>
    <x v="347"/>
    <s v="Versatile cohesive open system"/>
    <n v="199000"/>
    <n v="142823"/>
    <x v="0"/>
    <n v="0.71770351758793971"/>
    <n v="3483"/>
    <x v="321"/>
    <x v="1"/>
    <s v="USD"/>
    <n v="1487224800"/>
    <n v="1488348000"/>
    <x v="0"/>
    <x v="0"/>
    <s v="food/food trucks"/>
    <x v="0"/>
    <x v="0"/>
  </r>
  <r>
    <n v="349"/>
    <x v="348"/>
    <s v="Multi-layered bottom-line frame"/>
    <n v="180800"/>
    <n v="95958"/>
    <x v="0"/>
    <n v="0.53074115044247783"/>
    <n v="923"/>
    <x v="322"/>
    <x v="1"/>
    <s v="USD"/>
    <n v="1500008400"/>
    <n v="1502600400"/>
    <x v="0"/>
    <x v="0"/>
    <s v="theater/plays"/>
    <x v="3"/>
    <x v="3"/>
  </r>
  <r>
    <n v="350"/>
    <x v="349"/>
    <s v="Pre-emptive neutral capacity"/>
    <n v="100"/>
    <n v="5"/>
    <x v="0"/>
    <n v="0.05"/>
    <n v="1"/>
    <x v="280"/>
    <x v="1"/>
    <s v="USD"/>
    <n v="1432098000"/>
    <n v="1433653200"/>
    <x v="0"/>
    <x v="1"/>
    <s v="music/jazz"/>
    <x v="1"/>
    <x v="17"/>
  </r>
  <r>
    <n v="351"/>
    <x v="350"/>
    <s v="Universal maximized methodology"/>
    <n v="74100"/>
    <n v="94631"/>
    <x v="1"/>
    <n v="1.2770715249662619"/>
    <n v="2013"/>
    <x v="323"/>
    <x v="1"/>
    <s v="USD"/>
    <n v="1440392400"/>
    <n v="1441602000"/>
    <x v="0"/>
    <x v="0"/>
    <s v="music/rock"/>
    <x v="1"/>
    <x v="1"/>
  </r>
  <r>
    <n v="352"/>
    <x v="351"/>
    <s v="Expanded hybrid hardware"/>
    <n v="2800"/>
    <n v="977"/>
    <x v="0"/>
    <n v="0.34892857142857142"/>
    <n v="33"/>
    <x v="324"/>
    <x v="0"/>
    <s v="CAD"/>
    <n v="1446876000"/>
    <n v="1447567200"/>
    <x v="0"/>
    <x v="0"/>
    <s v="theater/plays"/>
    <x v="3"/>
    <x v="3"/>
  </r>
  <r>
    <n v="353"/>
    <x v="352"/>
    <s v="Profit-focused multi-tasking access"/>
    <n v="33600"/>
    <n v="137961"/>
    <x v="1"/>
    <n v="4.105982142857143"/>
    <n v="1703"/>
    <x v="325"/>
    <x v="1"/>
    <s v="USD"/>
    <n v="1562302800"/>
    <n v="1562389200"/>
    <x v="0"/>
    <x v="0"/>
    <s v="theater/plays"/>
    <x v="3"/>
    <x v="3"/>
  </r>
  <r>
    <n v="354"/>
    <x v="353"/>
    <s v="Profit-focused transitional capability"/>
    <n v="6100"/>
    <n v="7548"/>
    <x v="1"/>
    <n v="1.2373770491803278"/>
    <n v="80"/>
    <x v="326"/>
    <x v="3"/>
    <s v="DKK"/>
    <n v="1378184400"/>
    <n v="1378789200"/>
    <x v="0"/>
    <x v="0"/>
    <s v="film &amp; video/documentary"/>
    <x v="4"/>
    <x v="4"/>
  </r>
  <r>
    <n v="355"/>
    <x v="354"/>
    <s v="Front-line scalable definition"/>
    <n v="3800"/>
    <n v="2241"/>
    <x v="2"/>
    <n v="0.58973684210526311"/>
    <n v="86"/>
    <x v="327"/>
    <x v="1"/>
    <s v="USD"/>
    <n v="1485064800"/>
    <n v="1488520800"/>
    <x v="0"/>
    <x v="0"/>
    <s v="technology/wearables"/>
    <x v="2"/>
    <x v="8"/>
  </r>
  <r>
    <n v="356"/>
    <x v="355"/>
    <s v="Open-source systematic protocol"/>
    <n v="9300"/>
    <n v="3431"/>
    <x v="0"/>
    <n v="0.36892473118279567"/>
    <n v="40"/>
    <x v="328"/>
    <x v="6"/>
    <s v="EUR"/>
    <n v="1326520800"/>
    <n v="1327298400"/>
    <x v="0"/>
    <x v="0"/>
    <s v="theater/plays"/>
    <x v="3"/>
    <x v="3"/>
  </r>
  <r>
    <n v="357"/>
    <x v="356"/>
    <s v="Implemented tangible algorithm"/>
    <n v="2300"/>
    <n v="4253"/>
    <x v="1"/>
    <n v="1.8491304347826087"/>
    <n v="41"/>
    <x v="329"/>
    <x v="1"/>
    <s v="USD"/>
    <n v="1441256400"/>
    <n v="1443416400"/>
    <x v="0"/>
    <x v="0"/>
    <s v="games/video games"/>
    <x v="6"/>
    <x v="11"/>
  </r>
  <r>
    <n v="358"/>
    <x v="357"/>
    <s v="Profit-focused 3rdgeneration circuit"/>
    <n v="9700"/>
    <n v="1146"/>
    <x v="0"/>
    <n v="0.11814432989690722"/>
    <n v="23"/>
    <x v="330"/>
    <x v="0"/>
    <s v="CAD"/>
    <n v="1533877200"/>
    <n v="1534136400"/>
    <x v="1"/>
    <x v="0"/>
    <s v="photography/photography books"/>
    <x v="7"/>
    <x v="14"/>
  </r>
  <r>
    <n v="359"/>
    <x v="358"/>
    <s v="Compatible needs-based architecture"/>
    <n v="4000"/>
    <n v="11948"/>
    <x v="1"/>
    <n v="2.9870000000000001"/>
    <n v="187"/>
    <x v="331"/>
    <x v="1"/>
    <s v="USD"/>
    <n v="1314421200"/>
    <n v="1315026000"/>
    <x v="0"/>
    <x v="0"/>
    <s v="film &amp; video/animation"/>
    <x v="4"/>
    <x v="10"/>
  </r>
  <r>
    <n v="360"/>
    <x v="359"/>
    <s v="Right-sized zero tolerance migration"/>
    <n v="59700"/>
    <n v="135132"/>
    <x v="1"/>
    <n v="2.2635175879396985"/>
    <n v="2875"/>
    <x v="332"/>
    <x v="4"/>
    <s v="GBP"/>
    <n v="1293861600"/>
    <n v="1295071200"/>
    <x v="0"/>
    <x v="1"/>
    <s v="theater/plays"/>
    <x v="3"/>
    <x v="3"/>
  </r>
  <r>
    <n v="361"/>
    <x v="360"/>
    <s v="Quality-focused reciprocal structure"/>
    <n v="5500"/>
    <n v="9546"/>
    <x v="1"/>
    <n v="1.7356363636363636"/>
    <n v="88"/>
    <x v="333"/>
    <x v="1"/>
    <s v="USD"/>
    <n v="1507352400"/>
    <n v="1509426000"/>
    <x v="0"/>
    <x v="0"/>
    <s v="theater/plays"/>
    <x v="3"/>
    <x v="3"/>
  </r>
  <r>
    <n v="362"/>
    <x v="361"/>
    <s v="Automated actuating conglomeration"/>
    <n v="3700"/>
    <n v="13755"/>
    <x v="1"/>
    <n v="3.7175675675675675"/>
    <n v="191"/>
    <x v="334"/>
    <x v="1"/>
    <s v="USD"/>
    <n v="1296108000"/>
    <n v="1299391200"/>
    <x v="0"/>
    <x v="0"/>
    <s v="music/rock"/>
    <x v="1"/>
    <x v="1"/>
  </r>
  <r>
    <n v="363"/>
    <x v="362"/>
    <s v="Re-contextualized local initiative"/>
    <n v="5200"/>
    <n v="8330"/>
    <x v="1"/>
    <n v="1.601923076923077"/>
    <n v="139"/>
    <x v="335"/>
    <x v="1"/>
    <s v="USD"/>
    <n v="1324965600"/>
    <n v="1325052000"/>
    <x v="0"/>
    <x v="0"/>
    <s v="music/rock"/>
    <x v="1"/>
    <x v="1"/>
  </r>
  <r>
    <n v="364"/>
    <x v="363"/>
    <s v="Switchable intangible definition"/>
    <n v="900"/>
    <n v="14547"/>
    <x v="1"/>
    <n v="16.163333333333334"/>
    <n v="186"/>
    <x v="336"/>
    <x v="1"/>
    <s v="USD"/>
    <n v="1520229600"/>
    <n v="1522818000"/>
    <x v="0"/>
    <x v="0"/>
    <s v="music/indie rock"/>
    <x v="1"/>
    <x v="7"/>
  </r>
  <r>
    <n v="365"/>
    <x v="364"/>
    <s v="Networked bottom-line initiative"/>
    <n v="1600"/>
    <n v="11735"/>
    <x v="1"/>
    <n v="7.3343749999999996"/>
    <n v="112"/>
    <x v="337"/>
    <x v="2"/>
    <s v="AUD"/>
    <n v="1482991200"/>
    <n v="1485324000"/>
    <x v="0"/>
    <x v="0"/>
    <s v="theater/plays"/>
    <x v="3"/>
    <x v="3"/>
  </r>
  <r>
    <n v="366"/>
    <x v="365"/>
    <s v="Robust directional system engine"/>
    <n v="1800"/>
    <n v="10658"/>
    <x v="1"/>
    <n v="5.9211111111111112"/>
    <n v="101"/>
    <x v="338"/>
    <x v="1"/>
    <s v="USD"/>
    <n v="1294034400"/>
    <n v="1294120800"/>
    <x v="0"/>
    <x v="1"/>
    <s v="theater/plays"/>
    <x v="3"/>
    <x v="3"/>
  </r>
  <r>
    <n v="367"/>
    <x v="366"/>
    <s v="Triple-buffered explicit methodology"/>
    <n v="9900"/>
    <n v="1870"/>
    <x v="0"/>
    <n v="0.18888888888888888"/>
    <n v="75"/>
    <x v="339"/>
    <x v="1"/>
    <s v="USD"/>
    <n v="1413608400"/>
    <n v="1415685600"/>
    <x v="0"/>
    <x v="1"/>
    <s v="theater/plays"/>
    <x v="3"/>
    <x v="3"/>
  </r>
  <r>
    <n v="368"/>
    <x v="367"/>
    <s v="Reactive directional capacity"/>
    <n v="5200"/>
    <n v="14394"/>
    <x v="1"/>
    <n v="2.7680769230769231"/>
    <n v="206"/>
    <x v="340"/>
    <x v="4"/>
    <s v="GBP"/>
    <n v="1286946000"/>
    <n v="1288933200"/>
    <x v="0"/>
    <x v="1"/>
    <s v="film &amp; video/documentary"/>
    <x v="4"/>
    <x v="4"/>
  </r>
  <r>
    <n v="369"/>
    <x v="368"/>
    <s v="Polarized needs-based approach"/>
    <n v="5400"/>
    <n v="14743"/>
    <x v="1"/>
    <n v="2.730185185185185"/>
    <n v="154"/>
    <x v="341"/>
    <x v="1"/>
    <s v="USD"/>
    <n v="1359871200"/>
    <n v="1363237200"/>
    <x v="0"/>
    <x v="1"/>
    <s v="film &amp; video/television"/>
    <x v="4"/>
    <x v="19"/>
  </r>
  <r>
    <n v="370"/>
    <x v="369"/>
    <s v="Intuitive well-modulated middleware"/>
    <n v="112300"/>
    <n v="178965"/>
    <x v="1"/>
    <n v="1.593633125556545"/>
    <n v="5966"/>
    <x v="214"/>
    <x v="1"/>
    <s v="USD"/>
    <n v="1555304400"/>
    <n v="1555822800"/>
    <x v="0"/>
    <x v="0"/>
    <s v="theater/plays"/>
    <x v="3"/>
    <x v="3"/>
  </r>
  <r>
    <n v="371"/>
    <x v="370"/>
    <s v="Multi-channeled logistical matrices"/>
    <n v="189200"/>
    <n v="128410"/>
    <x v="0"/>
    <n v="0.67869978858350954"/>
    <n v="2176"/>
    <x v="342"/>
    <x v="1"/>
    <s v="USD"/>
    <n v="1423375200"/>
    <n v="1427778000"/>
    <x v="0"/>
    <x v="0"/>
    <s v="theater/plays"/>
    <x v="3"/>
    <x v="3"/>
  </r>
  <r>
    <n v="372"/>
    <x v="371"/>
    <s v="Pre-emptive bifurcated artificial intelligence"/>
    <n v="900"/>
    <n v="14324"/>
    <x v="1"/>
    <n v="15.915555555555555"/>
    <n v="169"/>
    <x v="343"/>
    <x v="1"/>
    <s v="USD"/>
    <n v="1420696800"/>
    <n v="1422424800"/>
    <x v="0"/>
    <x v="1"/>
    <s v="film &amp; video/documentary"/>
    <x v="4"/>
    <x v="4"/>
  </r>
  <r>
    <n v="373"/>
    <x v="372"/>
    <s v="Down-sized coherent toolset"/>
    <n v="22500"/>
    <n v="164291"/>
    <x v="1"/>
    <n v="7.3018222222222224"/>
    <n v="2106"/>
    <x v="344"/>
    <x v="1"/>
    <s v="USD"/>
    <n v="1502946000"/>
    <n v="1503637200"/>
    <x v="0"/>
    <x v="0"/>
    <s v="theater/plays"/>
    <x v="3"/>
    <x v="3"/>
  </r>
  <r>
    <n v="374"/>
    <x v="373"/>
    <s v="Open-source multi-tasking data-warehouse"/>
    <n v="167400"/>
    <n v="22073"/>
    <x v="0"/>
    <n v="0.13185782556750297"/>
    <n v="441"/>
    <x v="345"/>
    <x v="1"/>
    <s v="USD"/>
    <n v="1547186400"/>
    <n v="1547618400"/>
    <x v="0"/>
    <x v="1"/>
    <s v="film &amp; video/documentary"/>
    <x v="4"/>
    <x v="4"/>
  </r>
  <r>
    <n v="375"/>
    <x v="374"/>
    <s v="Future-proofed upward-trending contingency"/>
    <n v="2700"/>
    <n v="1479"/>
    <x v="0"/>
    <n v="0.54777777777777781"/>
    <n v="25"/>
    <x v="346"/>
    <x v="1"/>
    <s v="USD"/>
    <n v="1444971600"/>
    <n v="1449900000"/>
    <x v="0"/>
    <x v="0"/>
    <s v="music/indie rock"/>
    <x v="1"/>
    <x v="7"/>
  </r>
  <r>
    <n v="376"/>
    <x v="375"/>
    <s v="Mandatory uniform matrix"/>
    <n v="3400"/>
    <n v="12275"/>
    <x v="1"/>
    <n v="3.6102941176470589"/>
    <n v="131"/>
    <x v="347"/>
    <x v="1"/>
    <s v="USD"/>
    <n v="1404622800"/>
    <n v="1405141200"/>
    <x v="0"/>
    <x v="0"/>
    <s v="music/rock"/>
    <x v="1"/>
    <x v="1"/>
  </r>
  <r>
    <n v="377"/>
    <x v="376"/>
    <s v="Phased methodical initiative"/>
    <n v="49700"/>
    <n v="5098"/>
    <x v="0"/>
    <n v="0.10257545271629778"/>
    <n v="127"/>
    <x v="348"/>
    <x v="1"/>
    <s v="USD"/>
    <n v="1571720400"/>
    <n v="1572933600"/>
    <x v="0"/>
    <x v="0"/>
    <s v="theater/plays"/>
    <x v="3"/>
    <x v="3"/>
  </r>
  <r>
    <n v="378"/>
    <x v="377"/>
    <s v="Managed stable function"/>
    <n v="178200"/>
    <n v="24882"/>
    <x v="0"/>
    <n v="0.13962962962962963"/>
    <n v="355"/>
    <x v="349"/>
    <x v="1"/>
    <s v="USD"/>
    <n v="1526878800"/>
    <n v="1530162000"/>
    <x v="0"/>
    <x v="0"/>
    <s v="film &amp; video/documentary"/>
    <x v="4"/>
    <x v="4"/>
  </r>
  <r>
    <n v="379"/>
    <x v="378"/>
    <s v="Realigned clear-thinking migration"/>
    <n v="7200"/>
    <n v="2912"/>
    <x v="0"/>
    <n v="0.40444444444444444"/>
    <n v="44"/>
    <x v="350"/>
    <x v="4"/>
    <s v="GBP"/>
    <n v="1319691600"/>
    <n v="1320904800"/>
    <x v="0"/>
    <x v="0"/>
    <s v="theater/plays"/>
    <x v="3"/>
    <x v="3"/>
  </r>
  <r>
    <n v="380"/>
    <x v="379"/>
    <s v="Optional clear-thinking process improvement"/>
    <n v="2500"/>
    <n v="4008"/>
    <x v="1"/>
    <n v="1.6032"/>
    <n v="84"/>
    <x v="351"/>
    <x v="1"/>
    <s v="USD"/>
    <n v="1371963600"/>
    <n v="1372395600"/>
    <x v="0"/>
    <x v="0"/>
    <s v="theater/plays"/>
    <x v="3"/>
    <x v="3"/>
  </r>
  <r>
    <n v="381"/>
    <x v="380"/>
    <s v="Cross-group global moratorium"/>
    <n v="5300"/>
    <n v="9749"/>
    <x v="1"/>
    <n v="1.8394339622641509"/>
    <n v="155"/>
    <x v="10"/>
    <x v="1"/>
    <s v="USD"/>
    <n v="1433739600"/>
    <n v="1437714000"/>
    <x v="0"/>
    <x v="0"/>
    <s v="theater/plays"/>
    <x v="3"/>
    <x v="3"/>
  </r>
  <r>
    <n v="382"/>
    <x v="381"/>
    <s v="Visionary systemic process improvement"/>
    <n v="9100"/>
    <n v="5803"/>
    <x v="0"/>
    <n v="0.63769230769230767"/>
    <n v="67"/>
    <x v="352"/>
    <x v="1"/>
    <s v="USD"/>
    <n v="1508130000"/>
    <n v="1509771600"/>
    <x v="0"/>
    <x v="0"/>
    <s v="photography/photography books"/>
    <x v="7"/>
    <x v="14"/>
  </r>
  <r>
    <n v="383"/>
    <x v="382"/>
    <s v="Progressive intangible flexibility"/>
    <n v="6300"/>
    <n v="14199"/>
    <x v="1"/>
    <n v="2.2538095238095237"/>
    <n v="189"/>
    <x v="353"/>
    <x v="1"/>
    <s v="USD"/>
    <n v="1550037600"/>
    <n v="1550556000"/>
    <x v="0"/>
    <x v="1"/>
    <s v="food/food trucks"/>
    <x v="0"/>
    <x v="0"/>
  </r>
  <r>
    <n v="384"/>
    <x v="383"/>
    <s v="Reactive real-time software"/>
    <n v="114400"/>
    <n v="196779"/>
    <x v="1"/>
    <n v="1.7200961538461539"/>
    <n v="4799"/>
    <x v="354"/>
    <x v="1"/>
    <s v="USD"/>
    <n v="1486706400"/>
    <n v="1489039200"/>
    <x v="1"/>
    <x v="1"/>
    <s v="film &amp; video/documentary"/>
    <x v="4"/>
    <x v="4"/>
  </r>
  <r>
    <n v="385"/>
    <x v="384"/>
    <s v="Programmable incremental knowledge user"/>
    <n v="38900"/>
    <n v="56859"/>
    <x v="1"/>
    <n v="1.4616709511568124"/>
    <n v="1137"/>
    <x v="355"/>
    <x v="1"/>
    <s v="USD"/>
    <n v="1553835600"/>
    <n v="1556600400"/>
    <x v="0"/>
    <x v="0"/>
    <s v="publishing/nonfiction"/>
    <x v="5"/>
    <x v="9"/>
  </r>
  <r>
    <n v="386"/>
    <x v="385"/>
    <s v="Progressive 5thgeneration customer loyalty"/>
    <n v="135500"/>
    <n v="103554"/>
    <x v="0"/>
    <n v="0.76423616236162362"/>
    <n v="1068"/>
    <x v="356"/>
    <x v="1"/>
    <s v="USD"/>
    <n v="1277528400"/>
    <n v="1278565200"/>
    <x v="0"/>
    <x v="0"/>
    <s v="theater/plays"/>
    <x v="3"/>
    <x v="3"/>
  </r>
  <r>
    <n v="387"/>
    <x v="386"/>
    <s v="Triple-buffered logistical frame"/>
    <n v="109000"/>
    <n v="42795"/>
    <x v="0"/>
    <n v="0.39261467889908258"/>
    <n v="424"/>
    <x v="357"/>
    <x v="1"/>
    <s v="USD"/>
    <n v="1339477200"/>
    <n v="1339909200"/>
    <x v="0"/>
    <x v="0"/>
    <s v="technology/wearables"/>
    <x v="2"/>
    <x v="8"/>
  </r>
  <r>
    <n v="388"/>
    <x v="387"/>
    <s v="Exclusive dynamic adapter"/>
    <n v="114800"/>
    <n v="12938"/>
    <x v="3"/>
    <n v="0.11270034843205574"/>
    <n v="145"/>
    <x v="358"/>
    <x v="5"/>
    <s v="CHF"/>
    <n v="1325656800"/>
    <n v="1325829600"/>
    <x v="0"/>
    <x v="0"/>
    <s v="music/indie rock"/>
    <x v="1"/>
    <x v="7"/>
  </r>
  <r>
    <n v="389"/>
    <x v="388"/>
    <s v="Automated systemic hierarchy"/>
    <n v="83000"/>
    <n v="101352"/>
    <x v="1"/>
    <n v="1.2211084337349398"/>
    <n v="1152"/>
    <x v="359"/>
    <x v="1"/>
    <s v="USD"/>
    <n v="1288242000"/>
    <n v="1290578400"/>
    <x v="0"/>
    <x v="0"/>
    <s v="theater/plays"/>
    <x v="3"/>
    <x v="3"/>
  </r>
  <r>
    <n v="390"/>
    <x v="389"/>
    <s v="Digitized eco-centric core"/>
    <n v="2400"/>
    <n v="4477"/>
    <x v="1"/>
    <n v="1.8654166666666667"/>
    <n v="50"/>
    <x v="360"/>
    <x v="1"/>
    <s v="USD"/>
    <n v="1379048400"/>
    <n v="1380344400"/>
    <x v="0"/>
    <x v="0"/>
    <s v="photography/photography books"/>
    <x v="7"/>
    <x v="14"/>
  </r>
  <r>
    <n v="391"/>
    <x v="390"/>
    <s v="Mandatory uniform strategy"/>
    <n v="60400"/>
    <n v="4393"/>
    <x v="0"/>
    <n v="7.27317880794702E-2"/>
    <n v="151"/>
    <x v="361"/>
    <x v="1"/>
    <s v="USD"/>
    <n v="1389679200"/>
    <n v="1389852000"/>
    <x v="0"/>
    <x v="0"/>
    <s v="publishing/nonfiction"/>
    <x v="5"/>
    <x v="9"/>
  </r>
  <r>
    <n v="392"/>
    <x v="391"/>
    <s v="Profit-focused zero administration forecast"/>
    <n v="102900"/>
    <n v="67546"/>
    <x v="0"/>
    <n v="0.65642371234207963"/>
    <n v="1608"/>
    <x v="362"/>
    <x v="1"/>
    <s v="USD"/>
    <n v="1294293600"/>
    <n v="1294466400"/>
    <x v="0"/>
    <x v="0"/>
    <s v="technology/wearables"/>
    <x v="2"/>
    <x v="8"/>
  </r>
  <r>
    <n v="393"/>
    <x v="392"/>
    <s v="De-engineered static orchestration"/>
    <n v="62800"/>
    <n v="143788"/>
    <x v="1"/>
    <n v="2.2896178343949045"/>
    <n v="3059"/>
    <x v="332"/>
    <x v="0"/>
    <s v="CAD"/>
    <n v="1500267600"/>
    <n v="1500354000"/>
    <x v="0"/>
    <x v="0"/>
    <s v="music/jazz"/>
    <x v="1"/>
    <x v="17"/>
  </r>
  <r>
    <n v="394"/>
    <x v="393"/>
    <s v="Customizable dynamic info-mediaries"/>
    <n v="800"/>
    <n v="3755"/>
    <x v="1"/>
    <n v="4.6937499999999996"/>
    <n v="34"/>
    <x v="363"/>
    <x v="1"/>
    <s v="USD"/>
    <n v="1375074000"/>
    <n v="1375938000"/>
    <x v="0"/>
    <x v="1"/>
    <s v="film &amp; video/documentary"/>
    <x v="4"/>
    <x v="4"/>
  </r>
  <r>
    <n v="395"/>
    <x v="122"/>
    <s v="Enhanced incremental budgetary management"/>
    <n v="7100"/>
    <n v="9238"/>
    <x v="1"/>
    <n v="1.3011267605633803"/>
    <n v="220"/>
    <x v="364"/>
    <x v="1"/>
    <s v="USD"/>
    <n v="1323324000"/>
    <n v="1323410400"/>
    <x v="1"/>
    <x v="0"/>
    <s v="theater/plays"/>
    <x v="3"/>
    <x v="3"/>
  </r>
  <r>
    <n v="396"/>
    <x v="394"/>
    <s v="Digitized local info-mediaries"/>
    <n v="46100"/>
    <n v="77012"/>
    <x v="1"/>
    <n v="1.6705422993492407"/>
    <n v="1604"/>
    <x v="31"/>
    <x v="2"/>
    <s v="AUD"/>
    <n v="1538715600"/>
    <n v="1539406800"/>
    <x v="0"/>
    <x v="0"/>
    <s v="film &amp; video/drama"/>
    <x v="4"/>
    <x v="6"/>
  </r>
  <r>
    <n v="397"/>
    <x v="395"/>
    <s v="Virtual systematic monitoring"/>
    <n v="8100"/>
    <n v="14083"/>
    <x v="1"/>
    <n v="1.738641975308642"/>
    <n v="454"/>
    <x v="100"/>
    <x v="1"/>
    <s v="USD"/>
    <n v="1369285200"/>
    <n v="1369803600"/>
    <x v="0"/>
    <x v="0"/>
    <s v="music/rock"/>
    <x v="1"/>
    <x v="1"/>
  </r>
  <r>
    <n v="398"/>
    <x v="396"/>
    <s v="Reactive bottom-line open architecture"/>
    <n v="1700"/>
    <n v="12202"/>
    <x v="1"/>
    <n v="7.1776470588235295"/>
    <n v="123"/>
    <x v="365"/>
    <x v="6"/>
    <s v="EUR"/>
    <n v="1525755600"/>
    <n v="1525928400"/>
    <x v="0"/>
    <x v="1"/>
    <s v="film &amp; video/animation"/>
    <x v="4"/>
    <x v="10"/>
  </r>
  <r>
    <n v="399"/>
    <x v="397"/>
    <s v="Pre-emptive interactive model"/>
    <n v="97300"/>
    <n v="62127"/>
    <x v="0"/>
    <n v="0.63850976361767731"/>
    <n v="941"/>
    <x v="366"/>
    <x v="1"/>
    <s v="USD"/>
    <n v="1296626400"/>
    <n v="1297231200"/>
    <x v="0"/>
    <x v="0"/>
    <s v="music/indie rock"/>
    <x v="1"/>
    <x v="7"/>
  </r>
  <r>
    <n v="400"/>
    <x v="398"/>
    <s v="Ergonomic eco-centric open architecture"/>
    <n v="100"/>
    <n v="2"/>
    <x v="0"/>
    <n v="0.02"/>
    <n v="1"/>
    <x v="49"/>
    <x v="1"/>
    <s v="USD"/>
    <n v="1376629200"/>
    <n v="1378530000"/>
    <x v="0"/>
    <x v="1"/>
    <s v="photography/photography books"/>
    <x v="7"/>
    <x v="14"/>
  </r>
  <r>
    <n v="401"/>
    <x v="399"/>
    <s v="Inverse radical hierarchy"/>
    <n v="900"/>
    <n v="13772"/>
    <x v="1"/>
    <n v="15.302222222222222"/>
    <n v="299"/>
    <x v="367"/>
    <x v="1"/>
    <s v="USD"/>
    <n v="1572152400"/>
    <n v="1572152400"/>
    <x v="0"/>
    <x v="0"/>
    <s v="theater/plays"/>
    <x v="3"/>
    <x v="3"/>
  </r>
  <r>
    <n v="402"/>
    <x v="400"/>
    <s v="Team-oriented static interface"/>
    <n v="7300"/>
    <n v="2946"/>
    <x v="0"/>
    <n v="0.40356164383561643"/>
    <n v="40"/>
    <x v="368"/>
    <x v="1"/>
    <s v="USD"/>
    <n v="1325829600"/>
    <n v="1329890400"/>
    <x v="0"/>
    <x v="1"/>
    <s v="film &amp; video/shorts"/>
    <x v="4"/>
    <x v="12"/>
  </r>
  <r>
    <n v="403"/>
    <x v="401"/>
    <s v="Virtual foreground throughput"/>
    <n v="195800"/>
    <n v="168820"/>
    <x v="0"/>
    <n v="0.86220633299284988"/>
    <n v="3015"/>
    <x v="369"/>
    <x v="0"/>
    <s v="CAD"/>
    <n v="1273640400"/>
    <n v="1276750800"/>
    <x v="0"/>
    <x v="1"/>
    <s v="theater/plays"/>
    <x v="3"/>
    <x v="3"/>
  </r>
  <r>
    <n v="404"/>
    <x v="402"/>
    <s v="Visionary exuding Internet solution"/>
    <n v="48900"/>
    <n v="154321"/>
    <x v="1"/>
    <n v="3.1558486707566464"/>
    <n v="2237"/>
    <x v="370"/>
    <x v="1"/>
    <s v="USD"/>
    <n v="1510639200"/>
    <n v="1510898400"/>
    <x v="0"/>
    <x v="0"/>
    <s v="theater/plays"/>
    <x v="3"/>
    <x v="3"/>
  </r>
  <r>
    <n v="405"/>
    <x v="403"/>
    <s v="Synchronized secondary analyzer"/>
    <n v="29600"/>
    <n v="26527"/>
    <x v="0"/>
    <n v="0.89618243243243245"/>
    <n v="435"/>
    <x v="202"/>
    <x v="1"/>
    <s v="USD"/>
    <n v="1528088400"/>
    <n v="1532408400"/>
    <x v="0"/>
    <x v="0"/>
    <s v="theater/plays"/>
    <x v="3"/>
    <x v="3"/>
  </r>
  <r>
    <n v="406"/>
    <x v="404"/>
    <s v="Balanced attitude-oriented parallelism"/>
    <n v="39300"/>
    <n v="71583"/>
    <x v="1"/>
    <n v="1.8214503816793892"/>
    <n v="645"/>
    <x v="371"/>
    <x v="1"/>
    <s v="USD"/>
    <n v="1359525600"/>
    <n v="1360562400"/>
    <x v="1"/>
    <x v="0"/>
    <s v="film &amp; video/documentary"/>
    <x v="4"/>
    <x v="4"/>
  </r>
  <r>
    <n v="407"/>
    <x v="405"/>
    <s v="Organized bandwidth-monitored core"/>
    <n v="3400"/>
    <n v="12100"/>
    <x v="1"/>
    <n v="3.5588235294117645"/>
    <n v="484"/>
    <x v="372"/>
    <x v="3"/>
    <s v="DKK"/>
    <n v="1570942800"/>
    <n v="1571547600"/>
    <x v="0"/>
    <x v="0"/>
    <s v="theater/plays"/>
    <x v="3"/>
    <x v="3"/>
  </r>
  <r>
    <n v="408"/>
    <x v="406"/>
    <s v="Cloned leadingedge utilization"/>
    <n v="9200"/>
    <n v="12129"/>
    <x v="1"/>
    <n v="1.3183695652173912"/>
    <n v="154"/>
    <x v="373"/>
    <x v="0"/>
    <s v="CAD"/>
    <n v="1466398800"/>
    <n v="1468126800"/>
    <x v="0"/>
    <x v="0"/>
    <s v="film &amp; video/documentary"/>
    <x v="4"/>
    <x v="4"/>
  </r>
  <r>
    <n v="409"/>
    <x v="97"/>
    <s v="Secured asymmetric projection"/>
    <n v="135600"/>
    <n v="62804"/>
    <x v="0"/>
    <n v="0.46315634218289087"/>
    <n v="714"/>
    <x v="130"/>
    <x v="1"/>
    <s v="USD"/>
    <n v="1492491600"/>
    <n v="1492837200"/>
    <x v="0"/>
    <x v="0"/>
    <s v="music/rock"/>
    <x v="1"/>
    <x v="1"/>
  </r>
  <r>
    <n v="410"/>
    <x v="407"/>
    <s v="Advanced cohesive Graphic Interface"/>
    <n v="153700"/>
    <n v="55536"/>
    <x v="2"/>
    <n v="0.36132726089785294"/>
    <n v="1111"/>
    <x v="120"/>
    <x v="1"/>
    <s v="USD"/>
    <n v="1430197200"/>
    <n v="1430197200"/>
    <x v="0"/>
    <x v="0"/>
    <s v="games/mobile games"/>
    <x v="6"/>
    <x v="20"/>
  </r>
  <r>
    <n v="411"/>
    <x v="408"/>
    <s v="Down-sized maximized function"/>
    <n v="7800"/>
    <n v="8161"/>
    <x v="1"/>
    <n v="1.0462820512820512"/>
    <n v="82"/>
    <x v="374"/>
    <x v="1"/>
    <s v="USD"/>
    <n v="1496034000"/>
    <n v="1496206800"/>
    <x v="0"/>
    <x v="0"/>
    <s v="theater/plays"/>
    <x v="3"/>
    <x v="3"/>
  </r>
  <r>
    <n v="412"/>
    <x v="409"/>
    <s v="Realigned zero tolerance software"/>
    <n v="2100"/>
    <n v="14046"/>
    <x v="1"/>
    <n v="6.6885714285714286"/>
    <n v="134"/>
    <x v="375"/>
    <x v="1"/>
    <s v="USD"/>
    <n v="1388728800"/>
    <n v="1389592800"/>
    <x v="0"/>
    <x v="0"/>
    <s v="publishing/fiction"/>
    <x v="5"/>
    <x v="13"/>
  </r>
  <r>
    <n v="413"/>
    <x v="410"/>
    <s v="Persevering analyzing extranet"/>
    <n v="189500"/>
    <n v="117628"/>
    <x v="2"/>
    <n v="0.62072823218997364"/>
    <n v="1089"/>
    <x v="376"/>
    <x v="1"/>
    <s v="USD"/>
    <n v="1543298400"/>
    <n v="1545631200"/>
    <x v="0"/>
    <x v="0"/>
    <s v="film &amp; video/animation"/>
    <x v="4"/>
    <x v="10"/>
  </r>
  <r>
    <n v="414"/>
    <x v="411"/>
    <s v="Innovative human-resource migration"/>
    <n v="188200"/>
    <n v="159405"/>
    <x v="0"/>
    <n v="0.84699787460148779"/>
    <n v="5497"/>
    <x v="65"/>
    <x v="1"/>
    <s v="USD"/>
    <n v="1271739600"/>
    <n v="1272430800"/>
    <x v="0"/>
    <x v="1"/>
    <s v="food/food trucks"/>
    <x v="0"/>
    <x v="0"/>
  </r>
  <r>
    <n v="415"/>
    <x v="412"/>
    <s v="Intuitive needs-based monitoring"/>
    <n v="113500"/>
    <n v="12552"/>
    <x v="0"/>
    <n v="0.11059030837004405"/>
    <n v="418"/>
    <x v="377"/>
    <x v="1"/>
    <s v="USD"/>
    <n v="1326434400"/>
    <n v="1327903200"/>
    <x v="0"/>
    <x v="0"/>
    <s v="theater/plays"/>
    <x v="3"/>
    <x v="3"/>
  </r>
  <r>
    <n v="416"/>
    <x v="413"/>
    <s v="Customer-focused disintermediate toolset"/>
    <n v="134600"/>
    <n v="59007"/>
    <x v="0"/>
    <n v="0.43838781575037145"/>
    <n v="1439"/>
    <x v="321"/>
    <x v="1"/>
    <s v="USD"/>
    <n v="1295244000"/>
    <n v="1296021600"/>
    <x v="0"/>
    <x v="1"/>
    <s v="film &amp; video/documentary"/>
    <x v="4"/>
    <x v="4"/>
  </r>
  <r>
    <n v="417"/>
    <x v="414"/>
    <s v="Upgradable 24/7 emulation"/>
    <n v="1700"/>
    <n v="943"/>
    <x v="0"/>
    <n v="0.55470588235294116"/>
    <n v="15"/>
    <x v="378"/>
    <x v="1"/>
    <s v="USD"/>
    <n v="1541221200"/>
    <n v="1543298400"/>
    <x v="0"/>
    <x v="0"/>
    <s v="theater/plays"/>
    <x v="3"/>
    <x v="3"/>
  </r>
  <r>
    <n v="418"/>
    <x v="32"/>
    <s v="Quality-focused client-server core"/>
    <n v="163700"/>
    <n v="93963"/>
    <x v="0"/>
    <n v="0.57399511301160655"/>
    <n v="1999"/>
    <x v="323"/>
    <x v="0"/>
    <s v="CAD"/>
    <n v="1336280400"/>
    <n v="1336366800"/>
    <x v="0"/>
    <x v="0"/>
    <s v="film &amp; video/documentary"/>
    <x v="4"/>
    <x v="4"/>
  </r>
  <r>
    <n v="419"/>
    <x v="415"/>
    <s v="Upgradable maximized protocol"/>
    <n v="113800"/>
    <n v="140469"/>
    <x v="1"/>
    <n v="1.2343497363796134"/>
    <n v="5203"/>
    <x v="42"/>
    <x v="1"/>
    <s v="USD"/>
    <n v="1324533600"/>
    <n v="1325052000"/>
    <x v="0"/>
    <x v="0"/>
    <s v="technology/web"/>
    <x v="2"/>
    <x v="2"/>
  </r>
  <r>
    <n v="420"/>
    <x v="416"/>
    <s v="Cross-platform interactive synergy"/>
    <n v="5000"/>
    <n v="6423"/>
    <x v="1"/>
    <n v="1.2846"/>
    <n v="94"/>
    <x v="379"/>
    <x v="1"/>
    <s v="USD"/>
    <n v="1498366800"/>
    <n v="1499576400"/>
    <x v="0"/>
    <x v="0"/>
    <s v="theater/plays"/>
    <x v="3"/>
    <x v="3"/>
  </r>
  <r>
    <n v="421"/>
    <x v="417"/>
    <s v="User-centric fault-tolerant archive"/>
    <n v="9400"/>
    <n v="6015"/>
    <x v="0"/>
    <n v="0.63989361702127656"/>
    <n v="118"/>
    <x v="380"/>
    <x v="1"/>
    <s v="USD"/>
    <n v="1498712400"/>
    <n v="1501304400"/>
    <x v="0"/>
    <x v="1"/>
    <s v="technology/wearables"/>
    <x v="2"/>
    <x v="8"/>
  </r>
  <r>
    <n v="422"/>
    <x v="418"/>
    <s v="Reverse-engineered regional knowledge user"/>
    <n v="8700"/>
    <n v="11075"/>
    <x v="1"/>
    <n v="1.2729885057471264"/>
    <n v="205"/>
    <x v="381"/>
    <x v="1"/>
    <s v="USD"/>
    <n v="1271480400"/>
    <n v="1273208400"/>
    <x v="0"/>
    <x v="1"/>
    <s v="theater/plays"/>
    <x v="3"/>
    <x v="3"/>
  </r>
  <r>
    <n v="423"/>
    <x v="419"/>
    <s v="Self-enabling real-time definition"/>
    <n v="147800"/>
    <n v="15723"/>
    <x v="0"/>
    <n v="0.10638024357239513"/>
    <n v="162"/>
    <x v="382"/>
    <x v="1"/>
    <s v="USD"/>
    <n v="1316667600"/>
    <n v="1316840400"/>
    <x v="0"/>
    <x v="1"/>
    <s v="food/food trucks"/>
    <x v="0"/>
    <x v="0"/>
  </r>
  <r>
    <n v="424"/>
    <x v="420"/>
    <s v="User-centric impactful projection"/>
    <n v="5100"/>
    <n v="2064"/>
    <x v="0"/>
    <n v="0.40470588235294119"/>
    <n v="83"/>
    <x v="383"/>
    <x v="1"/>
    <s v="USD"/>
    <n v="1524027600"/>
    <n v="1524546000"/>
    <x v="0"/>
    <x v="0"/>
    <s v="music/indie rock"/>
    <x v="1"/>
    <x v="7"/>
  </r>
  <r>
    <n v="425"/>
    <x v="421"/>
    <s v="Vision-oriented actuating hardware"/>
    <n v="2700"/>
    <n v="7767"/>
    <x v="1"/>
    <n v="2.8766666666666665"/>
    <n v="92"/>
    <x v="384"/>
    <x v="1"/>
    <s v="USD"/>
    <n v="1438059600"/>
    <n v="1438578000"/>
    <x v="0"/>
    <x v="0"/>
    <s v="photography/photography books"/>
    <x v="7"/>
    <x v="14"/>
  </r>
  <r>
    <n v="426"/>
    <x v="422"/>
    <s v="Virtual leadingedge framework"/>
    <n v="1800"/>
    <n v="10313"/>
    <x v="1"/>
    <n v="5.7294444444444448"/>
    <n v="219"/>
    <x v="385"/>
    <x v="1"/>
    <s v="USD"/>
    <n v="1361944800"/>
    <n v="1362549600"/>
    <x v="0"/>
    <x v="0"/>
    <s v="theater/plays"/>
    <x v="3"/>
    <x v="3"/>
  </r>
  <r>
    <n v="427"/>
    <x v="423"/>
    <s v="Managed discrete framework"/>
    <n v="174500"/>
    <n v="197018"/>
    <x v="1"/>
    <n v="1.1290429799426933"/>
    <n v="2526"/>
    <x v="386"/>
    <x v="1"/>
    <s v="USD"/>
    <n v="1410584400"/>
    <n v="1413349200"/>
    <x v="0"/>
    <x v="1"/>
    <s v="theater/plays"/>
    <x v="3"/>
    <x v="3"/>
  </r>
  <r>
    <n v="428"/>
    <x v="424"/>
    <s v="Progressive zero-defect capability"/>
    <n v="101400"/>
    <n v="47037"/>
    <x v="0"/>
    <n v="0.46387573964497042"/>
    <n v="747"/>
    <x v="387"/>
    <x v="1"/>
    <s v="USD"/>
    <n v="1297404000"/>
    <n v="1298008800"/>
    <x v="0"/>
    <x v="0"/>
    <s v="film &amp; video/animation"/>
    <x v="4"/>
    <x v="10"/>
  </r>
  <r>
    <n v="429"/>
    <x v="425"/>
    <s v="Right-sized demand-driven adapter"/>
    <n v="191000"/>
    <n v="173191"/>
    <x v="3"/>
    <n v="0.90675916230366493"/>
    <n v="2138"/>
    <x v="325"/>
    <x v="1"/>
    <s v="USD"/>
    <n v="1392012000"/>
    <n v="1394427600"/>
    <x v="0"/>
    <x v="1"/>
    <s v="photography/photography books"/>
    <x v="7"/>
    <x v="14"/>
  </r>
  <r>
    <n v="430"/>
    <x v="426"/>
    <s v="Re-engineered attitude-oriented frame"/>
    <n v="8100"/>
    <n v="5487"/>
    <x v="0"/>
    <n v="0.67740740740740746"/>
    <n v="84"/>
    <x v="388"/>
    <x v="1"/>
    <s v="USD"/>
    <n v="1569733200"/>
    <n v="1572670800"/>
    <x v="0"/>
    <x v="0"/>
    <s v="theater/plays"/>
    <x v="3"/>
    <x v="3"/>
  </r>
  <r>
    <n v="431"/>
    <x v="427"/>
    <s v="Compatible multimedia utilization"/>
    <n v="5100"/>
    <n v="9817"/>
    <x v="1"/>
    <n v="1.9249019607843136"/>
    <n v="94"/>
    <x v="389"/>
    <x v="1"/>
    <s v="USD"/>
    <n v="1529643600"/>
    <n v="1531112400"/>
    <x v="1"/>
    <x v="0"/>
    <s v="theater/plays"/>
    <x v="3"/>
    <x v="3"/>
  </r>
  <r>
    <n v="432"/>
    <x v="428"/>
    <s v="Re-contextualized dedicated hardware"/>
    <n v="7700"/>
    <n v="6369"/>
    <x v="0"/>
    <n v="0.82714285714285718"/>
    <n v="91"/>
    <x v="390"/>
    <x v="1"/>
    <s v="USD"/>
    <n v="1399006800"/>
    <n v="1400734800"/>
    <x v="0"/>
    <x v="0"/>
    <s v="theater/plays"/>
    <x v="3"/>
    <x v="3"/>
  </r>
  <r>
    <n v="433"/>
    <x v="429"/>
    <s v="Decentralized composite paradigm"/>
    <n v="121400"/>
    <n v="65755"/>
    <x v="0"/>
    <n v="0.54163920922570019"/>
    <n v="792"/>
    <x v="85"/>
    <x v="1"/>
    <s v="USD"/>
    <n v="1385359200"/>
    <n v="1386741600"/>
    <x v="0"/>
    <x v="1"/>
    <s v="film &amp; video/documentary"/>
    <x v="4"/>
    <x v="4"/>
  </r>
  <r>
    <n v="434"/>
    <x v="430"/>
    <s v="Cloned transitional hierarchy"/>
    <n v="5400"/>
    <n v="903"/>
    <x v="3"/>
    <n v="0.16722222222222222"/>
    <n v="10"/>
    <x v="391"/>
    <x v="0"/>
    <s v="CAD"/>
    <n v="1480572000"/>
    <n v="1481781600"/>
    <x v="1"/>
    <x v="0"/>
    <s v="theater/plays"/>
    <x v="3"/>
    <x v="3"/>
  </r>
  <r>
    <n v="435"/>
    <x v="431"/>
    <s v="Advanced discrete leverage"/>
    <n v="152400"/>
    <n v="178120"/>
    <x v="1"/>
    <n v="1.168766404199475"/>
    <n v="1713"/>
    <x v="206"/>
    <x v="6"/>
    <s v="EUR"/>
    <n v="1418623200"/>
    <n v="1419660000"/>
    <x v="0"/>
    <x v="1"/>
    <s v="theater/plays"/>
    <x v="3"/>
    <x v="3"/>
  </r>
  <r>
    <n v="436"/>
    <x v="432"/>
    <s v="Open-source incremental throughput"/>
    <n v="1300"/>
    <n v="13678"/>
    <x v="1"/>
    <n v="10.521538461538462"/>
    <n v="249"/>
    <x v="392"/>
    <x v="1"/>
    <s v="USD"/>
    <n v="1555736400"/>
    <n v="1555822800"/>
    <x v="0"/>
    <x v="0"/>
    <s v="music/jazz"/>
    <x v="1"/>
    <x v="17"/>
  </r>
  <r>
    <n v="437"/>
    <x v="433"/>
    <s v="Centralized regional interface"/>
    <n v="8100"/>
    <n v="9969"/>
    <x v="1"/>
    <n v="1.2307407407407407"/>
    <n v="192"/>
    <x v="393"/>
    <x v="1"/>
    <s v="USD"/>
    <n v="1442120400"/>
    <n v="1442379600"/>
    <x v="0"/>
    <x v="1"/>
    <s v="film &amp; video/animation"/>
    <x v="4"/>
    <x v="10"/>
  </r>
  <r>
    <n v="438"/>
    <x v="434"/>
    <s v="Streamlined web-enabled knowledgebase"/>
    <n v="8300"/>
    <n v="14827"/>
    <x v="1"/>
    <n v="1.7863855421686747"/>
    <n v="247"/>
    <x v="394"/>
    <x v="1"/>
    <s v="USD"/>
    <n v="1362376800"/>
    <n v="1364965200"/>
    <x v="0"/>
    <x v="0"/>
    <s v="theater/plays"/>
    <x v="3"/>
    <x v="3"/>
  </r>
  <r>
    <n v="439"/>
    <x v="435"/>
    <s v="Digitized transitional monitoring"/>
    <n v="28400"/>
    <n v="100900"/>
    <x v="1"/>
    <n v="3.5528169014084505"/>
    <n v="2293"/>
    <x v="112"/>
    <x v="1"/>
    <s v="USD"/>
    <n v="1478408400"/>
    <n v="1479016800"/>
    <x v="0"/>
    <x v="0"/>
    <s v="film &amp; video/science fiction"/>
    <x v="4"/>
    <x v="22"/>
  </r>
  <r>
    <n v="440"/>
    <x v="436"/>
    <s v="Networked optimal adapter"/>
    <n v="102500"/>
    <n v="165954"/>
    <x v="1"/>
    <n v="1.6190634146341463"/>
    <n v="3131"/>
    <x v="395"/>
    <x v="1"/>
    <s v="USD"/>
    <n v="1498798800"/>
    <n v="1499662800"/>
    <x v="0"/>
    <x v="0"/>
    <s v="film &amp; video/television"/>
    <x v="4"/>
    <x v="19"/>
  </r>
  <r>
    <n v="441"/>
    <x v="437"/>
    <s v="Automated optimal function"/>
    <n v="7000"/>
    <n v="1744"/>
    <x v="0"/>
    <n v="0.24914285714285714"/>
    <n v="32"/>
    <x v="396"/>
    <x v="1"/>
    <s v="USD"/>
    <n v="1335416400"/>
    <n v="1337835600"/>
    <x v="0"/>
    <x v="0"/>
    <s v="technology/wearables"/>
    <x v="2"/>
    <x v="8"/>
  </r>
  <r>
    <n v="442"/>
    <x v="438"/>
    <s v="Devolved system-worthy framework"/>
    <n v="5400"/>
    <n v="10731"/>
    <x v="1"/>
    <n v="1.9872222222222222"/>
    <n v="143"/>
    <x v="397"/>
    <x v="6"/>
    <s v="EUR"/>
    <n v="1504328400"/>
    <n v="1505710800"/>
    <x v="0"/>
    <x v="0"/>
    <s v="theater/plays"/>
    <x v="3"/>
    <x v="3"/>
  </r>
  <r>
    <n v="443"/>
    <x v="439"/>
    <s v="Stand-alone user-facing service-desk"/>
    <n v="9300"/>
    <n v="3232"/>
    <x v="3"/>
    <n v="0.34752688172043011"/>
    <n v="90"/>
    <x v="398"/>
    <x v="1"/>
    <s v="USD"/>
    <n v="1285822800"/>
    <n v="1287464400"/>
    <x v="0"/>
    <x v="0"/>
    <s v="theater/plays"/>
    <x v="3"/>
    <x v="3"/>
  </r>
  <r>
    <n v="444"/>
    <x v="347"/>
    <s v="Versatile global attitude"/>
    <n v="6200"/>
    <n v="10938"/>
    <x v="1"/>
    <n v="1.7641935483870967"/>
    <n v="296"/>
    <x v="399"/>
    <x v="1"/>
    <s v="USD"/>
    <n v="1311483600"/>
    <n v="1311656400"/>
    <x v="0"/>
    <x v="1"/>
    <s v="music/indie rock"/>
    <x v="1"/>
    <x v="7"/>
  </r>
  <r>
    <n v="445"/>
    <x v="440"/>
    <s v="Intuitive demand-driven Local Area Network"/>
    <n v="2100"/>
    <n v="10739"/>
    <x v="1"/>
    <n v="5.1138095238095236"/>
    <n v="170"/>
    <x v="400"/>
    <x v="1"/>
    <s v="USD"/>
    <n v="1291356000"/>
    <n v="1293170400"/>
    <x v="0"/>
    <x v="1"/>
    <s v="theater/plays"/>
    <x v="3"/>
    <x v="3"/>
  </r>
  <r>
    <n v="446"/>
    <x v="441"/>
    <s v="Assimilated uniform methodology"/>
    <n v="6800"/>
    <n v="5579"/>
    <x v="0"/>
    <n v="0.82044117647058823"/>
    <n v="186"/>
    <x v="401"/>
    <x v="1"/>
    <s v="USD"/>
    <n v="1355810400"/>
    <n v="1355983200"/>
    <x v="0"/>
    <x v="0"/>
    <s v="technology/wearables"/>
    <x v="2"/>
    <x v="8"/>
  </r>
  <r>
    <n v="447"/>
    <x v="442"/>
    <s v="Self-enabling next generation algorithm"/>
    <n v="155200"/>
    <n v="37754"/>
    <x v="3"/>
    <n v="0.24326030927835052"/>
    <n v="439"/>
    <x v="402"/>
    <x v="4"/>
    <s v="GBP"/>
    <n v="1513663200"/>
    <n v="1515045600"/>
    <x v="0"/>
    <x v="0"/>
    <s v="film &amp; video/television"/>
    <x v="4"/>
    <x v="19"/>
  </r>
  <r>
    <n v="448"/>
    <x v="443"/>
    <s v="Object-based demand-driven strategy"/>
    <n v="89900"/>
    <n v="45384"/>
    <x v="0"/>
    <n v="0.50482758620689661"/>
    <n v="605"/>
    <x v="403"/>
    <x v="1"/>
    <s v="USD"/>
    <n v="1365915600"/>
    <n v="1366088400"/>
    <x v="0"/>
    <x v="1"/>
    <s v="games/video games"/>
    <x v="6"/>
    <x v="11"/>
  </r>
  <r>
    <n v="449"/>
    <x v="444"/>
    <s v="Public-key coherent ability"/>
    <n v="900"/>
    <n v="8703"/>
    <x v="1"/>
    <n v="9.67"/>
    <n v="86"/>
    <x v="404"/>
    <x v="3"/>
    <s v="DKK"/>
    <n v="1551852000"/>
    <n v="1553317200"/>
    <x v="0"/>
    <x v="0"/>
    <s v="games/video games"/>
    <x v="6"/>
    <x v="11"/>
  </r>
  <r>
    <n v="450"/>
    <x v="445"/>
    <s v="Up-sized composite success"/>
    <n v="100"/>
    <n v="4"/>
    <x v="0"/>
    <n v="0.04"/>
    <n v="1"/>
    <x v="405"/>
    <x v="0"/>
    <s v="CAD"/>
    <n v="1540098000"/>
    <n v="1542088800"/>
    <x v="0"/>
    <x v="0"/>
    <s v="film &amp; video/animation"/>
    <x v="4"/>
    <x v="10"/>
  </r>
  <r>
    <n v="451"/>
    <x v="446"/>
    <s v="Innovative exuding matrix"/>
    <n v="148400"/>
    <n v="182302"/>
    <x v="1"/>
    <n v="1.2284501347708894"/>
    <n v="6286"/>
    <x v="65"/>
    <x v="1"/>
    <s v="USD"/>
    <n v="1500440400"/>
    <n v="1503118800"/>
    <x v="0"/>
    <x v="0"/>
    <s v="music/rock"/>
    <x v="1"/>
    <x v="1"/>
  </r>
  <r>
    <n v="452"/>
    <x v="447"/>
    <s v="Realigned impactful artificial intelligence"/>
    <n v="4800"/>
    <n v="3045"/>
    <x v="0"/>
    <n v="0.63437500000000002"/>
    <n v="31"/>
    <x v="406"/>
    <x v="1"/>
    <s v="USD"/>
    <n v="1278392400"/>
    <n v="1278478800"/>
    <x v="0"/>
    <x v="0"/>
    <s v="film &amp; video/drama"/>
    <x v="4"/>
    <x v="6"/>
  </r>
  <r>
    <n v="453"/>
    <x v="448"/>
    <s v="Multi-layered multi-tasking secured line"/>
    <n v="182400"/>
    <n v="102749"/>
    <x v="0"/>
    <n v="0.56331688596491225"/>
    <n v="1181"/>
    <x v="309"/>
    <x v="1"/>
    <s v="USD"/>
    <n v="1480572000"/>
    <n v="1484114400"/>
    <x v="0"/>
    <x v="0"/>
    <s v="film &amp; video/science fiction"/>
    <x v="4"/>
    <x v="22"/>
  </r>
  <r>
    <n v="454"/>
    <x v="449"/>
    <s v="Upgradable upward-trending portal"/>
    <n v="4000"/>
    <n v="1763"/>
    <x v="0"/>
    <n v="0.44074999999999998"/>
    <n v="39"/>
    <x v="407"/>
    <x v="1"/>
    <s v="USD"/>
    <n v="1382331600"/>
    <n v="1385445600"/>
    <x v="0"/>
    <x v="1"/>
    <s v="film &amp; video/drama"/>
    <x v="4"/>
    <x v="6"/>
  </r>
  <r>
    <n v="455"/>
    <x v="450"/>
    <s v="Profit-focused global product"/>
    <n v="116500"/>
    <n v="137904"/>
    <x v="1"/>
    <n v="1.1837253218884121"/>
    <n v="3727"/>
    <x v="408"/>
    <x v="1"/>
    <s v="USD"/>
    <n v="1316754000"/>
    <n v="1318741200"/>
    <x v="0"/>
    <x v="0"/>
    <s v="theater/plays"/>
    <x v="3"/>
    <x v="3"/>
  </r>
  <r>
    <n v="456"/>
    <x v="451"/>
    <s v="Operative well-modulated data-warehouse"/>
    <n v="146400"/>
    <n v="152438"/>
    <x v="1"/>
    <n v="1.041243169398907"/>
    <n v="1605"/>
    <x v="409"/>
    <x v="1"/>
    <s v="USD"/>
    <n v="1518242400"/>
    <n v="1518242400"/>
    <x v="0"/>
    <x v="1"/>
    <s v="music/indie rock"/>
    <x v="1"/>
    <x v="7"/>
  </r>
  <r>
    <n v="457"/>
    <x v="452"/>
    <s v="Cloned asymmetric functionalities"/>
    <n v="5000"/>
    <n v="1332"/>
    <x v="0"/>
    <n v="0.26640000000000003"/>
    <n v="46"/>
    <x v="410"/>
    <x v="1"/>
    <s v="USD"/>
    <n v="1476421200"/>
    <n v="1476594000"/>
    <x v="0"/>
    <x v="0"/>
    <s v="theater/plays"/>
    <x v="3"/>
    <x v="3"/>
  </r>
  <r>
    <n v="458"/>
    <x v="453"/>
    <s v="Pre-emptive neutral portal"/>
    <n v="33800"/>
    <n v="118706"/>
    <x v="1"/>
    <n v="3.5120118343195266"/>
    <n v="2120"/>
    <x v="369"/>
    <x v="1"/>
    <s v="USD"/>
    <n v="1269752400"/>
    <n v="1273554000"/>
    <x v="0"/>
    <x v="0"/>
    <s v="theater/plays"/>
    <x v="3"/>
    <x v="3"/>
  </r>
  <r>
    <n v="459"/>
    <x v="454"/>
    <s v="Switchable demand-driven help-desk"/>
    <n v="6300"/>
    <n v="5674"/>
    <x v="0"/>
    <n v="0.90063492063492068"/>
    <n v="105"/>
    <x v="411"/>
    <x v="1"/>
    <s v="USD"/>
    <n v="1419746400"/>
    <n v="1421906400"/>
    <x v="0"/>
    <x v="0"/>
    <s v="film &amp; video/documentary"/>
    <x v="4"/>
    <x v="4"/>
  </r>
  <r>
    <n v="460"/>
    <x v="455"/>
    <s v="Business-focused static ability"/>
    <n v="2400"/>
    <n v="4119"/>
    <x v="1"/>
    <n v="1.7162500000000001"/>
    <n v="50"/>
    <x v="412"/>
    <x v="1"/>
    <s v="USD"/>
    <n v="1281330000"/>
    <n v="1281589200"/>
    <x v="0"/>
    <x v="0"/>
    <s v="theater/plays"/>
    <x v="3"/>
    <x v="3"/>
  </r>
  <r>
    <n v="461"/>
    <x v="456"/>
    <s v="Networked secondary structure"/>
    <n v="98800"/>
    <n v="139354"/>
    <x v="1"/>
    <n v="1.4104655870445344"/>
    <n v="2080"/>
    <x v="217"/>
    <x v="1"/>
    <s v="USD"/>
    <n v="1398661200"/>
    <n v="1400389200"/>
    <x v="0"/>
    <x v="0"/>
    <s v="film &amp; video/drama"/>
    <x v="4"/>
    <x v="6"/>
  </r>
  <r>
    <n v="462"/>
    <x v="457"/>
    <s v="Total multimedia website"/>
    <n v="188800"/>
    <n v="57734"/>
    <x v="0"/>
    <n v="0.30579449152542371"/>
    <n v="535"/>
    <x v="413"/>
    <x v="1"/>
    <s v="USD"/>
    <n v="1359525600"/>
    <n v="1362808800"/>
    <x v="0"/>
    <x v="0"/>
    <s v="games/mobile games"/>
    <x v="6"/>
    <x v="20"/>
  </r>
  <r>
    <n v="463"/>
    <x v="458"/>
    <s v="Cross-platform upward-trending parallelism"/>
    <n v="134300"/>
    <n v="145265"/>
    <x v="1"/>
    <n v="1.0816455696202532"/>
    <n v="2105"/>
    <x v="414"/>
    <x v="1"/>
    <s v="USD"/>
    <n v="1388469600"/>
    <n v="1388815200"/>
    <x v="0"/>
    <x v="0"/>
    <s v="film &amp; video/animation"/>
    <x v="4"/>
    <x v="10"/>
  </r>
  <r>
    <n v="464"/>
    <x v="459"/>
    <s v="Pre-emptive mission-critical hardware"/>
    <n v="71200"/>
    <n v="95020"/>
    <x v="1"/>
    <n v="1.3345505617977529"/>
    <n v="2436"/>
    <x v="224"/>
    <x v="1"/>
    <s v="USD"/>
    <n v="1518328800"/>
    <n v="1519538400"/>
    <x v="0"/>
    <x v="0"/>
    <s v="theater/plays"/>
    <x v="3"/>
    <x v="3"/>
  </r>
  <r>
    <n v="465"/>
    <x v="460"/>
    <s v="Up-sized responsive protocol"/>
    <n v="4700"/>
    <n v="8829"/>
    <x v="1"/>
    <n v="1.8785106382978722"/>
    <n v="80"/>
    <x v="415"/>
    <x v="1"/>
    <s v="USD"/>
    <n v="1517032800"/>
    <n v="1517810400"/>
    <x v="0"/>
    <x v="0"/>
    <s v="publishing/translations"/>
    <x v="5"/>
    <x v="18"/>
  </r>
  <r>
    <n v="466"/>
    <x v="461"/>
    <s v="Pre-emptive transitional frame"/>
    <n v="1200"/>
    <n v="3984"/>
    <x v="1"/>
    <n v="3.32"/>
    <n v="42"/>
    <x v="416"/>
    <x v="1"/>
    <s v="USD"/>
    <n v="1368594000"/>
    <n v="1370581200"/>
    <x v="0"/>
    <x v="1"/>
    <s v="technology/wearables"/>
    <x v="2"/>
    <x v="8"/>
  </r>
  <r>
    <n v="467"/>
    <x v="462"/>
    <s v="Profit-focused content-based application"/>
    <n v="1400"/>
    <n v="8053"/>
    <x v="1"/>
    <n v="5.7521428571428572"/>
    <n v="139"/>
    <x v="246"/>
    <x v="0"/>
    <s v="CAD"/>
    <n v="1448258400"/>
    <n v="1448863200"/>
    <x v="0"/>
    <x v="1"/>
    <s v="technology/web"/>
    <x v="2"/>
    <x v="2"/>
  </r>
  <r>
    <n v="468"/>
    <x v="463"/>
    <s v="Streamlined neutral analyzer"/>
    <n v="4000"/>
    <n v="1620"/>
    <x v="0"/>
    <n v="0.40500000000000003"/>
    <n v="16"/>
    <x v="417"/>
    <x v="1"/>
    <s v="USD"/>
    <n v="1555218000"/>
    <n v="1556600400"/>
    <x v="0"/>
    <x v="0"/>
    <s v="theater/plays"/>
    <x v="3"/>
    <x v="3"/>
  </r>
  <r>
    <n v="469"/>
    <x v="464"/>
    <s v="Assimilated neutral utilization"/>
    <n v="5600"/>
    <n v="10328"/>
    <x v="1"/>
    <n v="1.8442857142857143"/>
    <n v="159"/>
    <x v="418"/>
    <x v="1"/>
    <s v="USD"/>
    <n v="1431925200"/>
    <n v="1432098000"/>
    <x v="0"/>
    <x v="0"/>
    <s v="film &amp; video/drama"/>
    <x v="4"/>
    <x v="6"/>
  </r>
  <r>
    <n v="470"/>
    <x v="465"/>
    <s v="Extended dedicated archive"/>
    <n v="3600"/>
    <n v="10289"/>
    <x v="1"/>
    <n v="2.8580555555555556"/>
    <n v="381"/>
    <x v="96"/>
    <x v="1"/>
    <s v="USD"/>
    <n v="1481522400"/>
    <n v="1482127200"/>
    <x v="0"/>
    <x v="0"/>
    <s v="technology/wearables"/>
    <x v="2"/>
    <x v="8"/>
  </r>
  <r>
    <n v="471"/>
    <x v="197"/>
    <s v="Configurable static help-desk"/>
    <n v="3100"/>
    <n v="9889"/>
    <x v="1"/>
    <n v="3.19"/>
    <n v="194"/>
    <x v="380"/>
    <x v="4"/>
    <s v="GBP"/>
    <n v="1335934800"/>
    <n v="1335934800"/>
    <x v="0"/>
    <x v="1"/>
    <s v="food/food trucks"/>
    <x v="0"/>
    <x v="0"/>
  </r>
  <r>
    <n v="472"/>
    <x v="466"/>
    <s v="Self-enabling clear-thinking framework"/>
    <n v="153800"/>
    <n v="60342"/>
    <x v="0"/>
    <n v="0.39234070221066319"/>
    <n v="575"/>
    <x v="419"/>
    <x v="1"/>
    <s v="USD"/>
    <n v="1552280400"/>
    <n v="1556946000"/>
    <x v="0"/>
    <x v="0"/>
    <s v="music/rock"/>
    <x v="1"/>
    <x v="1"/>
  </r>
  <r>
    <n v="473"/>
    <x v="467"/>
    <s v="Assimilated fault-tolerant capacity"/>
    <n v="5000"/>
    <n v="8907"/>
    <x v="1"/>
    <n v="1.7814000000000001"/>
    <n v="106"/>
    <x v="420"/>
    <x v="1"/>
    <s v="USD"/>
    <n v="1529989200"/>
    <n v="1530075600"/>
    <x v="0"/>
    <x v="0"/>
    <s v="music/electric music"/>
    <x v="1"/>
    <x v="5"/>
  </r>
  <r>
    <n v="474"/>
    <x v="468"/>
    <s v="Enhanced neutral ability"/>
    <n v="4000"/>
    <n v="14606"/>
    <x v="1"/>
    <n v="3.6515"/>
    <n v="142"/>
    <x v="421"/>
    <x v="1"/>
    <s v="USD"/>
    <n v="1418709600"/>
    <n v="1418796000"/>
    <x v="0"/>
    <x v="0"/>
    <s v="film &amp; video/television"/>
    <x v="4"/>
    <x v="19"/>
  </r>
  <r>
    <n v="475"/>
    <x v="469"/>
    <s v="Function-based attitude-oriented groupware"/>
    <n v="7400"/>
    <n v="8432"/>
    <x v="1"/>
    <n v="1.1394594594594594"/>
    <n v="211"/>
    <x v="422"/>
    <x v="1"/>
    <s v="USD"/>
    <n v="1372136400"/>
    <n v="1372482000"/>
    <x v="0"/>
    <x v="1"/>
    <s v="publishing/translations"/>
    <x v="5"/>
    <x v="18"/>
  </r>
  <r>
    <n v="476"/>
    <x v="470"/>
    <s v="Optional solution-oriented instruction set"/>
    <n v="191500"/>
    <n v="57122"/>
    <x v="0"/>
    <n v="0.29828720626631855"/>
    <n v="1120"/>
    <x v="200"/>
    <x v="1"/>
    <s v="USD"/>
    <n v="1533877200"/>
    <n v="1534395600"/>
    <x v="0"/>
    <x v="0"/>
    <s v="publishing/fiction"/>
    <x v="5"/>
    <x v="13"/>
  </r>
  <r>
    <n v="477"/>
    <x v="471"/>
    <s v="Organic object-oriented core"/>
    <n v="8500"/>
    <n v="4613"/>
    <x v="0"/>
    <n v="0.54270588235294115"/>
    <n v="113"/>
    <x v="423"/>
    <x v="1"/>
    <s v="USD"/>
    <n v="1309064400"/>
    <n v="1311397200"/>
    <x v="0"/>
    <x v="0"/>
    <s v="film &amp; video/science fiction"/>
    <x v="4"/>
    <x v="22"/>
  </r>
  <r>
    <n v="478"/>
    <x v="472"/>
    <s v="Balanced impactful circuit"/>
    <n v="68800"/>
    <n v="162603"/>
    <x v="1"/>
    <n v="2.3634156976744185"/>
    <n v="2756"/>
    <x v="170"/>
    <x v="1"/>
    <s v="USD"/>
    <n v="1425877200"/>
    <n v="1426914000"/>
    <x v="0"/>
    <x v="0"/>
    <s v="technology/wearables"/>
    <x v="2"/>
    <x v="8"/>
  </r>
  <r>
    <n v="479"/>
    <x v="473"/>
    <s v="Future-proofed heuristic encryption"/>
    <n v="2400"/>
    <n v="12310"/>
    <x v="1"/>
    <n v="5.1291666666666664"/>
    <n v="173"/>
    <x v="424"/>
    <x v="4"/>
    <s v="GBP"/>
    <n v="1501304400"/>
    <n v="1501477200"/>
    <x v="0"/>
    <x v="0"/>
    <s v="food/food trucks"/>
    <x v="0"/>
    <x v="0"/>
  </r>
  <r>
    <n v="480"/>
    <x v="474"/>
    <s v="Balanced bifurcated leverage"/>
    <n v="8600"/>
    <n v="8656"/>
    <x v="1"/>
    <n v="1.0065116279069768"/>
    <n v="87"/>
    <x v="425"/>
    <x v="1"/>
    <s v="USD"/>
    <n v="1268287200"/>
    <n v="1269061200"/>
    <x v="0"/>
    <x v="1"/>
    <s v="photography/photography books"/>
    <x v="7"/>
    <x v="14"/>
  </r>
  <r>
    <n v="481"/>
    <x v="475"/>
    <s v="Sharable discrete budgetary management"/>
    <n v="196600"/>
    <n v="159931"/>
    <x v="0"/>
    <n v="0.81348423194303154"/>
    <n v="1538"/>
    <x v="426"/>
    <x v="1"/>
    <s v="USD"/>
    <n v="1412139600"/>
    <n v="1415772000"/>
    <x v="0"/>
    <x v="1"/>
    <s v="theater/plays"/>
    <x v="3"/>
    <x v="3"/>
  </r>
  <r>
    <n v="482"/>
    <x v="476"/>
    <s v="Focused solution-oriented instruction set"/>
    <n v="4200"/>
    <n v="689"/>
    <x v="0"/>
    <n v="0.16404761904761905"/>
    <n v="9"/>
    <x v="427"/>
    <x v="1"/>
    <s v="USD"/>
    <n v="1330063200"/>
    <n v="1331013600"/>
    <x v="0"/>
    <x v="1"/>
    <s v="publishing/fiction"/>
    <x v="5"/>
    <x v="13"/>
  </r>
  <r>
    <n v="483"/>
    <x v="477"/>
    <s v="Down-sized actuating infrastructure"/>
    <n v="91400"/>
    <n v="48236"/>
    <x v="0"/>
    <n v="0.52774617067833696"/>
    <n v="554"/>
    <x v="428"/>
    <x v="1"/>
    <s v="USD"/>
    <n v="1576130400"/>
    <n v="1576735200"/>
    <x v="0"/>
    <x v="0"/>
    <s v="theater/plays"/>
    <x v="3"/>
    <x v="3"/>
  </r>
  <r>
    <n v="484"/>
    <x v="478"/>
    <s v="Synergistic cohesive adapter"/>
    <n v="29600"/>
    <n v="77021"/>
    <x v="1"/>
    <n v="2.6020608108108108"/>
    <n v="1572"/>
    <x v="291"/>
    <x v="4"/>
    <s v="GBP"/>
    <n v="1407128400"/>
    <n v="1411362000"/>
    <x v="0"/>
    <x v="1"/>
    <s v="food/food trucks"/>
    <x v="0"/>
    <x v="0"/>
  </r>
  <r>
    <n v="485"/>
    <x v="479"/>
    <s v="Quality-focused mission-critical structure"/>
    <n v="90600"/>
    <n v="27844"/>
    <x v="0"/>
    <n v="0.30732891832229581"/>
    <n v="648"/>
    <x v="429"/>
    <x v="4"/>
    <s v="GBP"/>
    <n v="1560142800"/>
    <n v="1563685200"/>
    <x v="0"/>
    <x v="0"/>
    <s v="theater/plays"/>
    <x v="3"/>
    <x v="3"/>
  </r>
  <r>
    <n v="486"/>
    <x v="480"/>
    <s v="Compatible exuding Graphical User Interface"/>
    <n v="5200"/>
    <n v="702"/>
    <x v="0"/>
    <n v="0.13500000000000001"/>
    <n v="21"/>
    <x v="430"/>
    <x v="4"/>
    <s v="GBP"/>
    <n v="1520575200"/>
    <n v="1521867600"/>
    <x v="0"/>
    <x v="1"/>
    <s v="publishing/translations"/>
    <x v="5"/>
    <x v="18"/>
  </r>
  <r>
    <n v="487"/>
    <x v="481"/>
    <s v="Monitored 24/7 time-frame"/>
    <n v="110300"/>
    <n v="197024"/>
    <x v="1"/>
    <n v="1.7862556663644606"/>
    <n v="2346"/>
    <x v="431"/>
    <x v="1"/>
    <s v="USD"/>
    <n v="1492664400"/>
    <n v="1495515600"/>
    <x v="0"/>
    <x v="0"/>
    <s v="theater/plays"/>
    <x v="3"/>
    <x v="3"/>
  </r>
  <r>
    <n v="488"/>
    <x v="482"/>
    <s v="Virtual secondary open architecture"/>
    <n v="5300"/>
    <n v="11663"/>
    <x v="1"/>
    <n v="2.2005660377358489"/>
    <n v="115"/>
    <x v="432"/>
    <x v="1"/>
    <s v="USD"/>
    <n v="1454479200"/>
    <n v="1455948000"/>
    <x v="0"/>
    <x v="0"/>
    <s v="theater/plays"/>
    <x v="3"/>
    <x v="3"/>
  </r>
  <r>
    <n v="489"/>
    <x v="483"/>
    <s v="Down-sized mobile time-frame"/>
    <n v="9200"/>
    <n v="9339"/>
    <x v="1"/>
    <n v="1.015108695652174"/>
    <n v="85"/>
    <x v="433"/>
    <x v="6"/>
    <s v="EUR"/>
    <n v="1281934800"/>
    <n v="1282366800"/>
    <x v="0"/>
    <x v="0"/>
    <s v="technology/wearables"/>
    <x v="2"/>
    <x v="8"/>
  </r>
  <r>
    <n v="490"/>
    <x v="484"/>
    <s v="Innovative disintermediate encryption"/>
    <n v="2400"/>
    <n v="4596"/>
    <x v="1"/>
    <n v="1.915"/>
    <n v="144"/>
    <x v="434"/>
    <x v="1"/>
    <s v="USD"/>
    <n v="1573970400"/>
    <n v="1574575200"/>
    <x v="0"/>
    <x v="0"/>
    <s v="journalism/audio"/>
    <x v="8"/>
    <x v="23"/>
  </r>
  <r>
    <n v="491"/>
    <x v="485"/>
    <s v="Universal contextually-based knowledgebase"/>
    <n v="56800"/>
    <n v="173437"/>
    <x v="1"/>
    <n v="3.0534683098591549"/>
    <n v="2443"/>
    <x v="435"/>
    <x v="1"/>
    <s v="USD"/>
    <n v="1372654800"/>
    <n v="1374901200"/>
    <x v="0"/>
    <x v="1"/>
    <s v="food/food trucks"/>
    <x v="0"/>
    <x v="0"/>
  </r>
  <r>
    <n v="492"/>
    <x v="486"/>
    <s v="Persevering interactive matrix"/>
    <n v="191000"/>
    <n v="45831"/>
    <x v="3"/>
    <n v="0.23995287958115183"/>
    <n v="595"/>
    <x v="436"/>
    <x v="1"/>
    <s v="USD"/>
    <n v="1275886800"/>
    <n v="1278910800"/>
    <x v="1"/>
    <x v="1"/>
    <s v="film &amp; video/shorts"/>
    <x v="4"/>
    <x v="12"/>
  </r>
  <r>
    <n v="493"/>
    <x v="487"/>
    <s v="Seamless background framework"/>
    <n v="900"/>
    <n v="6514"/>
    <x v="1"/>
    <n v="7.2377777777777776"/>
    <n v="64"/>
    <x v="437"/>
    <x v="1"/>
    <s v="USD"/>
    <n v="1561784400"/>
    <n v="1562907600"/>
    <x v="0"/>
    <x v="0"/>
    <s v="photography/photography books"/>
    <x v="7"/>
    <x v="14"/>
  </r>
  <r>
    <n v="494"/>
    <x v="488"/>
    <s v="Balanced upward-trending productivity"/>
    <n v="2500"/>
    <n v="13684"/>
    <x v="1"/>
    <n v="5.4736000000000002"/>
    <n v="268"/>
    <x v="438"/>
    <x v="1"/>
    <s v="USD"/>
    <n v="1332392400"/>
    <n v="1332478800"/>
    <x v="0"/>
    <x v="0"/>
    <s v="technology/wearables"/>
    <x v="2"/>
    <x v="8"/>
  </r>
  <r>
    <n v="495"/>
    <x v="489"/>
    <s v="Centralized clear-thinking solution"/>
    <n v="3200"/>
    <n v="13264"/>
    <x v="1"/>
    <n v="4.1449999999999996"/>
    <n v="195"/>
    <x v="439"/>
    <x v="3"/>
    <s v="DKK"/>
    <n v="1402376400"/>
    <n v="1402722000"/>
    <x v="0"/>
    <x v="0"/>
    <s v="theater/plays"/>
    <x v="3"/>
    <x v="3"/>
  </r>
  <r>
    <n v="496"/>
    <x v="490"/>
    <s v="Optimized bi-directional extranet"/>
    <n v="183800"/>
    <n v="1667"/>
    <x v="0"/>
    <n v="9.0696409140369975E-3"/>
    <n v="54"/>
    <x v="440"/>
    <x v="1"/>
    <s v="USD"/>
    <n v="1495342800"/>
    <n v="1496811600"/>
    <x v="0"/>
    <x v="0"/>
    <s v="film &amp; video/animation"/>
    <x v="4"/>
    <x v="10"/>
  </r>
  <r>
    <n v="497"/>
    <x v="491"/>
    <s v="Intuitive actuating benchmark"/>
    <n v="9800"/>
    <n v="3349"/>
    <x v="0"/>
    <n v="0.34173469387755101"/>
    <n v="120"/>
    <x v="441"/>
    <x v="1"/>
    <s v="USD"/>
    <n v="1482213600"/>
    <n v="1482213600"/>
    <x v="0"/>
    <x v="1"/>
    <s v="technology/wearables"/>
    <x v="2"/>
    <x v="8"/>
  </r>
  <r>
    <n v="498"/>
    <x v="492"/>
    <s v="Devolved background project"/>
    <n v="193400"/>
    <n v="46317"/>
    <x v="0"/>
    <n v="0.239488107549121"/>
    <n v="579"/>
    <x v="442"/>
    <x v="3"/>
    <s v="DKK"/>
    <n v="1420092000"/>
    <n v="1420264800"/>
    <x v="0"/>
    <x v="0"/>
    <s v="technology/web"/>
    <x v="2"/>
    <x v="2"/>
  </r>
  <r>
    <n v="499"/>
    <x v="493"/>
    <s v="Reverse-engineered executive emulation"/>
    <n v="163800"/>
    <n v="78743"/>
    <x v="0"/>
    <n v="0.48072649572649573"/>
    <n v="2072"/>
    <x v="32"/>
    <x v="1"/>
    <s v="USD"/>
    <n v="1458018000"/>
    <n v="1458450000"/>
    <x v="0"/>
    <x v="1"/>
    <s v="film &amp; video/documentary"/>
    <x v="4"/>
    <x v="4"/>
  </r>
  <r>
    <n v="500"/>
    <x v="494"/>
    <s v="Team-oriented clear-thinking matrix"/>
    <n v="100"/>
    <n v="0"/>
    <x v="0"/>
    <n v="0"/>
    <n v="0"/>
    <x v="0"/>
    <x v="1"/>
    <s v="USD"/>
    <n v="1367384400"/>
    <n v="1369803600"/>
    <x v="0"/>
    <x v="1"/>
    <s v="theater/plays"/>
    <x v="3"/>
    <x v="3"/>
  </r>
  <r>
    <n v="501"/>
    <x v="495"/>
    <s v="Focused coherent methodology"/>
    <n v="153600"/>
    <n v="107743"/>
    <x v="0"/>
    <n v="0.70145182291666663"/>
    <n v="1796"/>
    <x v="443"/>
    <x v="1"/>
    <s v="USD"/>
    <n v="1363064400"/>
    <n v="1363237200"/>
    <x v="0"/>
    <x v="0"/>
    <s v="film &amp; video/documentary"/>
    <x v="4"/>
    <x v="4"/>
  </r>
  <r>
    <n v="502"/>
    <x v="212"/>
    <s v="Reduced context-sensitive complexity"/>
    <n v="1300"/>
    <n v="6889"/>
    <x v="1"/>
    <n v="5.2992307692307694"/>
    <n v="186"/>
    <x v="444"/>
    <x v="2"/>
    <s v="AUD"/>
    <n v="1343365200"/>
    <n v="1345870800"/>
    <x v="0"/>
    <x v="1"/>
    <s v="games/video games"/>
    <x v="6"/>
    <x v="11"/>
  </r>
  <r>
    <n v="503"/>
    <x v="496"/>
    <s v="Decentralized 4thgeneration time-frame"/>
    <n v="25500"/>
    <n v="45983"/>
    <x v="1"/>
    <n v="1.8032549019607844"/>
    <n v="460"/>
    <x v="445"/>
    <x v="1"/>
    <s v="USD"/>
    <n v="1435726800"/>
    <n v="1437454800"/>
    <x v="0"/>
    <x v="0"/>
    <s v="film &amp; video/drama"/>
    <x v="4"/>
    <x v="6"/>
  </r>
  <r>
    <n v="504"/>
    <x v="497"/>
    <s v="De-engineered cohesive moderator"/>
    <n v="7500"/>
    <n v="6924"/>
    <x v="0"/>
    <n v="0.92320000000000002"/>
    <n v="62"/>
    <x v="446"/>
    <x v="6"/>
    <s v="EUR"/>
    <n v="1431925200"/>
    <n v="1432011600"/>
    <x v="0"/>
    <x v="0"/>
    <s v="music/rock"/>
    <x v="1"/>
    <x v="1"/>
  </r>
  <r>
    <n v="505"/>
    <x v="498"/>
    <s v="Ameliorated explicit parallelism"/>
    <n v="89900"/>
    <n v="12497"/>
    <x v="0"/>
    <n v="0.13901001112347053"/>
    <n v="347"/>
    <x v="447"/>
    <x v="1"/>
    <s v="USD"/>
    <n v="1362722400"/>
    <n v="1366347600"/>
    <x v="0"/>
    <x v="1"/>
    <s v="publishing/radio &amp; podcasts"/>
    <x v="5"/>
    <x v="15"/>
  </r>
  <r>
    <n v="506"/>
    <x v="499"/>
    <s v="Customizable background monitoring"/>
    <n v="18000"/>
    <n v="166874"/>
    <x v="1"/>
    <n v="9.2707777777777771"/>
    <n v="2528"/>
    <x v="320"/>
    <x v="1"/>
    <s v="USD"/>
    <n v="1511416800"/>
    <n v="1512885600"/>
    <x v="0"/>
    <x v="1"/>
    <s v="theater/plays"/>
    <x v="3"/>
    <x v="3"/>
  </r>
  <r>
    <n v="507"/>
    <x v="500"/>
    <s v="Compatible well-modulated budgetary management"/>
    <n v="2100"/>
    <n v="837"/>
    <x v="0"/>
    <n v="0.39857142857142858"/>
    <n v="19"/>
    <x v="448"/>
    <x v="1"/>
    <s v="USD"/>
    <n v="1365483600"/>
    <n v="1369717200"/>
    <x v="0"/>
    <x v="1"/>
    <s v="technology/web"/>
    <x v="2"/>
    <x v="2"/>
  </r>
  <r>
    <n v="508"/>
    <x v="501"/>
    <s v="Up-sized radical pricing structure"/>
    <n v="172700"/>
    <n v="193820"/>
    <x v="1"/>
    <n v="1.1222929936305732"/>
    <n v="3657"/>
    <x v="395"/>
    <x v="1"/>
    <s v="USD"/>
    <n v="1532840400"/>
    <n v="1534654800"/>
    <x v="0"/>
    <x v="0"/>
    <s v="theater/plays"/>
    <x v="3"/>
    <x v="3"/>
  </r>
  <r>
    <n v="509"/>
    <x v="173"/>
    <s v="Robust zero-defect project"/>
    <n v="168500"/>
    <n v="119510"/>
    <x v="0"/>
    <n v="0.70925816023738875"/>
    <n v="1258"/>
    <x v="449"/>
    <x v="1"/>
    <s v="USD"/>
    <n v="1336194000"/>
    <n v="1337058000"/>
    <x v="0"/>
    <x v="0"/>
    <s v="theater/plays"/>
    <x v="3"/>
    <x v="3"/>
  </r>
  <r>
    <n v="510"/>
    <x v="502"/>
    <s v="Re-engineered mobile task-force"/>
    <n v="7800"/>
    <n v="9289"/>
    <x v="1"/>
    <n v="1.1908974358974358"/>
    <n v="131"/>
    <x v="450"/>
    <x v="2"/>
    <s v="AUD"/>
    <n v="1527742800"/>
    <n v="1529816400"/>
    <x v="0"/>
    <x v="0"/>
    <s v="film &amp; video/drama"/>
    <x v="4"/>
    <x v="6"/>
  </r>
  <r>
    <n v="511"/>
    <x v="503"/>
    <s v="User-centric intangible neural-net"/>
    <n v="147800"/>
    <n v="35498"/>
    <x v="0"/>
    <n v="0.24017591339648173"/>
    <n v="362"/>
    <x v="451"/>
    <x v="1"/>
    <s v="USD"/>
    <n v="1564030800"/>
    <n v="1564894800"/>
    <x v="0"/>
    <x v="0"/>
    <s v="theater/plays"/>
    <x v="3"/>
    <x v="3"/>
  </r>
  <r>
    <n v="512"/>
    <x v="504"/>
    <s v="Organized explicit core"/>
    <n v="9100"/>
    <n v="12678"/>
    <x v="1"/>
    <n v="1.3931868131868133"/>
    <n v="239"/>
    <x v="452"/>
    <x v="1"/>
    <s v="USD"/>
    <n v="1404536400"/>
    <n v="1404622800"/>
    <x v="0"/>
    <x v="1"/>
    <s v="games/video games"/>
    <x v="6"/>
    <x v="11"/>
  </r>
  <r>
    <n v="513"/>
    <x v="505"/>
    <s v="Synchronized 6thgeneration adapter"/>
    <n v="8300"/>
    <n v="3260"/>
    <x v="3"/>
    <n v="0.39277108433734942"/>
    <n v="35"/>
    <x v="453"/>
    <x v="1"/>
    <s v="USD"/>
    <n v="1284008400"/>
    <n v="1284181200"/>
    <x v="0"/>
    <x v="0"/>
    <s v="film &amp; video/television"/>
    <x v="4"/>
    <x v="19"/>
  </r>
  <r>
    <n v="514"/>
    <x v="506"/>
    <s v="Centralized motivating capacity"/>
    <n v="138700"/>
    <n v="31123"/>
    <x v="3"/>
    <n v="0.22439077144917088"/>
    <n v="528"/>
    <x v="454"/>
    <x v="5"/>
    <s v="CHF"/>
    <n v="1386309600"/>
    <n v="1386741600"/>
    <x v="0"/>
    <x v="1"/>
    <s v="music/rock"/>
    <x v="1"/>
    <x v="1"/>
  </r>
  <r>
    <n v="515"/>
    <x v="507"/>
    <s v="Phased 24hour flexibility"/>
    <n v="8600"/>
    <n v="4797"/>
    <x v="0"/>
    <n v="0.55779069767441858"/>
    <n v="133"/>
    <x v="455"/>
    <x v="0"/>
    <s v="CAD"/>
    <n v="1324620000"/>
    <n v="1324792800"/>
    <x v="0"/>
    <x v="1"/>
    <s v="theater/plays"/>
    <x v="3"/>
    <x v="3"/>
  </r>
  <r>
    <n v="516"/>
    <x v="508"/>
    <s v="Exclusive 5thgeneration structure"/>
    <n v="125400"/>
    <n v="53324"/>
    <x v="0"/>
    <n v="0.42523125996810207"/>
    <n v="846"/>
    <x v="456"/>
    <x v="1"/>
    <s v="USD"/>
    <n v="1281070800"/>
    <n v="1284354000"/>
    <x v="0"/>
    <x v="0"/>
    <s v="publishing/nonfiction"/>
    <x v="5"/>
    <x v="9"/>
  </r>
  <r>
    <n v="517"/>
    <x v="509"/>
    <s v="Multi-tiered maximized orchestration"/>
    <n v="5900"/>
    <n v="6608"/>
    <x v="1"/>
    <n v="1.1200000000000001"/>
    <n v="78"/>
    <x v="457"/>
    <x v="1"/>
    <s v="USD"/>
    <n v="1493960400"/>
    <n v="1494392400"/>
    <x v="0"/>
    <x v="0"/>
    <s v="food/food trucks"/>
    <x v="0"/>
    <x v="0"/>
  </r>
  <r>
    <n v="518"/>
    <x v="510"/>
    <s v="Open-architected uniform instruction set"/>
    <n v="8800"/>
    <n v="622"/>
    <x v="0"/>
    <n v="7.0681818181818179E-2"/>
    <n v="10"/>
    <x v="458"/>
    <x v="1"/>
    <s v="USD"/>
    <n v="1519365600"/>
    <n v="1519538400"/>
    <x v="0"/>
    <x v="1"/>
    <s v="film &amp; video/animation"/>
    <x v="4"/>
    <x v="10"/>
  </r>
  <r>
    <n v="519"/>
    <x v="511"/>
    <s v="Exclusive asymmetric analyzer"/>
    <n v="177700"/>
    <n v="180802"/>
    <x v="1"/>
    <n v="1.0174563871693867"/>
    <n v="1773"/>
    <x v="230"/>
    <x v="1"/>
    <s v="USD"/>
    <n v="1420696800"/>
    <n v="1421906400"/>
    <x v="0"/>
    <x v="1"/>
    <s v="music/rock"/>
    <x v="1"/>
    <x v="1"/>
  </r>
  <r>
    <n v="520"/>
    <x v="512"/>
    <s v="Organic radical collaboration"/>
    <n v="800"/>
    <n v="3406"/>
    <x v="1"/>
    <n v="4.2575000000000003"/>
    <n v="32"/>
    <x v="459"/>
    <x v="1"/>
    <s v="USD"/>
    <n v="1555650000"/>
    <n v="1555909200"/>
    <x v="0"/>
    <x v="0"/>
    <s v="theater/plays"/>
    <x v="3"/>
    <x v="3"/>
  </r>
  <r>
    <n v="521"/>
    <x v="513"/>
    <s v="Function-based multi-state software"/>
    <n v="7600"/>
    <n v="11061"/>
    <x v="1"/>
    <n v="1.4553947368421052"/>
    <n v="369"/>
    <x v="460"/>
    <x v="1"/>
    <s v="USD"/>
    <n v="1471928400"/>
    <n v="1472446800"/>
    <x v="0"/>
    <x v="1"/>
    <s v="film &amp; video/drama"/>
    <x v="4"/>
    <x v="6"/>
  </r>
  <r>
    <n v="522"/>
    <x v="514"/>
    <s v="Innovative static budgetary management"/>
    <n v="50500"/>
    <n v="16389"/>
    <x v="0"/>
    <n v="0.32453465346534655"/>
    <n v="191"/>
    <x v="461"/>
    <x v="1"/>
    <s v="USD"/>
    <n v="1341291600"/>
    <n v="1342328400"/>
    <x v="0"/>
    <x v="0"/>
    <s v="film &amp; video/shorts"/>
    <x v="4"/>
    <x v="12"/>
  </r>
  <r>
    <n v="523"/>
    <x v="515"/>
    <s v="Triple-buffered holistic ability"/>
    <n v="900"/>
    <n v="6303"/>
    <x v="1"/>
    <n v="7.003333333333333"/>
    <n v="89"/>
    <x v="462"/>
    <x v="1"/>
    <s v="USD"/>
    <n v="1267682400"/>
    <n v="1268114400"/>
    <x v="0"/>
    <x v="0"/>
    <s v="film &amp; video/shorts"/>
    <x v="4"/>
    <x v="12"/>
  </r>
  <r>
    <n v="524"/>
    <x v="516"/>
    <s v="Diverse scalable superstructure"/>
    <n v="96700"/>
    <n v="81136"/>
    <x v="0"/>
    <n v="0.83904860392967939"/>
    <n v="1979"/>
    <x v="354"/>
    <x v="1"/>
    <s v="USD"/>
    <n v="1272258000"/>
    <n v="1273381200"/>
    <x v="0"/>
    <x v="0"/>
    <s v="theater/plays"/>
    <x v="3"/>
    <x v="3"/>
  </r>
  <r>
    <n v="525"/>
    <x v="517"/>
    <s v="Balanced leadingedge data-warehouse"/>
    <n v="2100"/>
    <n v="1768"/>
    <x v="0"/>
    <n v="0.84190476190476193"/>
    <n v="63"/>
    <x v="463"/>
    <x v="1"/>
    <s v="USD"/>
    <n v="1290492000"/>
    <n v="1290837600"/>
    <x v="0"/>
    <x v="0"/>
    <s v="technology/wearables"/>
    <x v="2"/>
    <x v="8"/>
  </r>
  <r>
    <n v="526"/>
    <x v="518"/>
    <s v="Digitized bandwidth-monitored open architecture"/>
    <n v="8300"/>
    <n v="12944"/>
    <x v="1"/>
    <n v="1.5595180722891566"/>
    <n v="147"/>
    <x v="464"/>
    <x v="1"/>
    <s v="USD"/>
    <n v="1451109600"/>
    <n v="1454306400"/>
    <x v="0"/>
    <x v="1"/>
    <s v="theater/plays"/>
    <x v="3"/>
    <x v="3"/>
  </r>
  <r>
    <n v="527"/>
    <x v="519"/>
    <s v="Enterprise-wide intermediate portal"/>
    <n v="189200"/>
    <n v="188480"/>
    <x v="0"/>
    <n v="0.99619450317124736"/>
    <n v="6080"/>
    <x v="8"/>
    <x v="0"/>
    <s v="CAD"/>
    <n v="1454652000"/>
    <n v="1457762400"/>
    <x v="0"/>
    <x v="0"/>
    <s v="film &amp; video/animation"/>
    <x v="4"/>
    <x v="10"/>
  </r>
  <r>
    <n v="528"/>
    <x v="520"/>
    <s v="Focused leadingedge matrix"/>
    <n v="9000"/>
    <n v="7227"/>
    <x v="0"/>
    <n v="0.80300000000000005"/>
    <n v="80"/>
    <x v="465"/>
    <x v="4"/>
    <s v="GBP"/>
    <n v="1385186400"/>
    <n v="1389074400"/>
    <x v="0"/>
    <x v="0"/>
    <s v="music/indie rock"/>
    <x v="1"/>
    <x v="7"/>
  </r>
  <r>
    <n v="529"/>
    <x v="521"/>
    <s v="Seamless logistical encryption"/>
    <n v="5100"/>
    <n v="574"/>
    <x v="0"/>
    <n v="0.11254901960784314"/>
    <n v="9"/>
    <x v="466"/>
    <x v="1"/>
    <s v="USD"/>
    <n v="1399698000"/>
    <n v="1402117200"/>
    <x v="0"/>
    <x v="0"/>
    <s v="games/video games"/>
    <x v="6"/>
    <x v="11"/>
  </r>
  <r>
    <n v="530"/>
    <x v="522"/>
    <s v="Stand-alone human-resource workforce"/>
    <n v="105000"/>
    <n v="96328"/>
    <x v="0"/>
    <n v="0.91740952380952379"/>
    <n v="1784"/>
    <x v="303"/>
    <x v="1"/>
    <s v="USD"/>
    <n v="1283230800"/>
    <n v="1284440400"/>
    <x v="0"/>
    <x v="1"/>
    <s v="publishing/fiction"/>
    <x v="5"/>
    <x v="13"/>
  </r>
  <r>
    <n v="531"/>
    <x v="523"/>
    <s v="Automated zero tolerance implementation"/>
    <n v="186700"/>
    <n v="178338"/>
    <x v="2"/>
    <n v="0.95521156936261387"/>
    <n v="3640"/>
    <x v="467"/>
    <x v="5"/>
    <s v="CHF"/>
    <n v="1384149600"/>
    <n v="1388988000"/>
    <x v="0"/>
    <x v="0"/>
    <s v="games/video games"/>
    <x v="6"/>
    <x v="11"/>
  </r>
  <r>
    <n v="532"/>
    <x v="524"/>
    <s v="Pre-emptive grid-enabled contingency"/>
    <n v="1600"/>
    <n v="8046"/>
    <x v="1"/>
    <n v="5.0287499999999996"/>
    <n v="126"/>
    <x v="468"/>
    <x v="0"/>
    <s v="CAD"/>
    <n v="1516860000"/>
    <n v="1516946400"/>
    <x v="0"/>
    <x v="0"/>
    <s v="theater/plays"/>
    <x v="3"/>
    <x v="3"/>
  </r>
  <r>
    <n v="533"/>
    <x v="525"/>
    <s v="Multi-lateral didactic encoding"/>
    <n v="115600"/>
    <n v="184086"/>
    <x v="1"/>
    <n v="1.5924394463667819"/>
    <n v="2218"/>
    <x v="469"/>
    <x v="4"/>
    <s v="GBP"/>
    <n v="1374642000"/>
    <n v="1377752400"/>
    <x v="0"/>
    <x v="0"/>
    <s v="music/indie rock"/>
    <x v="1"/>
    <x v="7"/>
  </r>
  <r>
    <n v="534"/>
    <x v="526"/>
    <s v="Self-enabling didactic orchestration"/>
    <n v="89100"/>
    <n v="13385"/>
    <x v="0"/>
    <n v="0.15022446689113356"/>
    <n v="243"/>
    <x v="160"/>
    <x v="1"/>
    <s v="USD"/>
    <n v="1534482000"/>
    <n v="1534568400"/>
    <x v="0"/>
    <x v="1"/>
    <s v="film &amp; video/drama"/>
    <x v="4"/>
    <x v="6"/>
  </r>
  <r>
    <n v="535"/>
    <x v="527"/>
    <s v="Profit-focused 24/7 data-warehouse"/>
    <n v="2600"/>
    <n v="12533"/>
    <x v="1"/>
    <n v="4.820384615384615"/>
    <n v="202"/>
    <x v="470"/>
    <x v="6"/>
    <s v="EUR"/>
    <n v="1528434000"/>
    <n v="1528606800"/>
    <x v="0"/>
    <x v="1"/>
    <s v="theater/plays"/>
    <x v="3"/>
    <x v="3"/>
  </r>
  <r>
    <n v="536"/>
    <x v="528"/>
    <s v="Enhanced methodical middleware"/>
    <n v="9800"/>
    <n v="14697"/>
    <x v="1"/>
    <n v="1.4996938775510205"/>
    <n v="140"/>
    <x v="471"/>
    <x v="6"/>
    <s v="EUR"/>
    <n v="1282626000"/>
    <n v="1284872400"/>
    <x v="0"/>
    <x v="0"/>
    <s v="publishing/fiction"/>
    <x v="5"/>
    <x v="13"/>
  </r>
  <r>
    <n v="537"/>
    <x v="529"/>
    <s v="Synchronized client-driven projection"/>
    <n v="84400"/>
    <n v="98935"/>
    <x v="1"/>
    <n v="1.1722156398104266"/>
    <n v="1052"/>
    <x v="472"/>
    <x v="3"/>
    <s v="DKK"/>
    <n v="1535605200"/>
    <n v="1537592400"/>
    <x v="1"/>
    <x v="1"/>
    <s v="film &amp; video/documentary"/>
    <x v="4"/>
    <x v="4"/>
  </r>
  <r>
    <n v="538"/>
    <x v="530"/>
    <s v="Networked didactic time-frame"/>
    <n v="151300"/>
    <n v="57034"/>
    <x v="0"/>
    <n v="0.37695968274950431"/>
    <n v="1296"/>
    <x v="159"/>
    <x v="1"/>
    <s v="USD"/>
    <n v="1379826000"/>
    <n v="1381208400"/>
    <x v="0"/>
    <x v="0"/>
    <s v="games/mobile games"/>
    <x v="6"/>
    <x v="20"/>
  </r>
  <r>
    <n v="539"/>
    <x v="531"/>
    <s v="Assimilated exuding toolset"/>
    <n v="9800"/>
    <n v="7120"/>
    <x v="0"/>
    <n v="0.72653061224489801"/>
    <n v="77"/>
    <x v="473"/>
    <x v="1"/>
    <s v="USD"/>
    <n v="1561957200"/>
    <n v="1562475600"/>
    <x v="0"/>
    <x v="1"/>
    <s v="food/food trucks"/>
    <x v="0"/>
    <x v="0"/>
  </r>
  <r>
    <n v="540"/>
    <x v="532"/>
    <s v="Front-line client-server secured line"/>
    <n v="5300"/>
    <n v="14097"/>
    <x v="1"/>
    <n v="2.6598113207547169"/>
    <n v="247"/>
    <x v="474"/>
    <x v="1"/>
    <s v="USD"/>
    <n v="1525496400"/>
    <n v="1527397200"/>
    <x v="0"/>
    <x v="0"/>
    <s v="photography/photography books"/>
    <x v="7"/>
    <x v="14"/>
  </r>
  <r>
    <n v="541"/>
    <x v="533"/>
    <s v="Polarized systemic Internet solution"/>
    <n v="178000"/>
    <n v="43086"/>
    <x v="0"/>
    <n v="0.24205617977528091"/>
    <n v="395"/>
    <x v="187"/>
    <x v="6"/>
    <s v="EUR"/>
    <n v="1433912400"/>
    <n v="1436158800"/>
    <x v="0"/>
    <x v="0"/>
    <s v="games/mobile games"/>
    <x v="6"/>
    <x v="20"/>
  </r>
  <r>
    <n v="542"/>
    <x v="534"/>
    <s v="Profit-focused exuding moderator"/>
    <n v="77000"/>
    <n v="1930"/>
    <x v="0"/>
    <n v="2.5064935064935064E-2"/>
    <n v="49"/>
    <x v="475"/>
    <x v="4"/>
    <s v="GBP"/>
    <n v="1453442400"/>
    <n v="1456034400"/>
    <x v="0"/>
    <x v="0"/>
    <s v="music/indie rock"/>
    <x v="1"/>
    <x v="7"/>
  </r>
  <r>
    <n v="543"/>
    <x v="535"/>
    <s v="Cross-group high-level moderator"/>
    <n v="84900"/>
    <n v="13864"/>
    <x v="0"/>
    <n v="0.1632979976442874"/>
    <n v="180"/>
    <x v="476"/>
    <x v="1"/>
    <s v="USD"/>
    <n v="1378875600"/>
    <n v="1380171600"/>
    <x v="0"/>
    <x v="0"/>
    <s v="games/video games"/>
    <x v="6"/>
    <x v="11"/>
  </r>
  <r>
    <n v="544"/>
    <x v="536"/>
    <s v="Public-key 3rdgeneration system engine"/>
    <n v="2800"/>
    <n v="7742"/>
    <x v="1"/>
    <n v="2.7650000000000001"/>
    <n v="84"/>
    <x v="477"/>
    <x v="1"/>
    <s v="USD"/>
    <n v="1452232800"/>
    <n v="1453356000"/>
    <x v="0"/>
    <x v="0"/>
    <s v="music/rock"/>
    <x v="1"/>
    <x v="1"/>
  </r>
  <r>
    <n v="545"/>
    <x v="537"/>
    <s v="Organized value-added access"/>
    <n v="184800"/>
    <n v="164109"/>
    <x v="0"/>
    <n v="0.88803571428571426"/>
    <n v="2690"/>
    <x v="478"/>
    <x v="1"/>
    <s v="USD"/>
    <n v="1577253600"/>
    <n v="1578981600"/>
    <x v="0"/>
    <x v="0"/>
    <s v="theater/plays"/>
    <x v="3"/>
    <x v="3"/>
  </r>
  <r>
    <n v="546"/>
    <x v="538"/>
    <s v="Cloned global Graphical User Interface"/>
    <n v="4200"/>
    <n v="6870"/>
    <x v="1"/>
    <n v="1.6357142857142857"/>
    <n v="88"/>
    <x v="479"/>
    <x v="1"/>
    <s v="USD"/>
    <n v="1537160400"/>
    <n v="1537419600"/>
    <x v="0"/>
    <x v="1"/>
    <s v="theater/plays"/>
    <x v="3"/>
    <x v="3"/>
  </r>
  <r>
    <n v="547"/>
    <x v="539"/>
    <s v="Focused solution-oriented matrix"/>
    <n v="1300"/>
    <n v="12597"/>
    <x v="1"/>
    <n v="9.69"/>
    <n v="156"/>
    <x v="480"/>
    <x v="1"/>
    <s v="USD"/>
    <n v="1422165600"/>
    <n v="1423202400"/>
    <x v="0"/>
    <x v="0"/>
    <s v="film &amp; video/drama"/>
    <x v="4"/>
    <x v="6"/>
  </r>
  <r>
    <n v="548"/>
    <x v="540"/>
    <s v="Monitored discrete toolset"/>
    <n v="66100"/>
    <n v="179074"/>
    <x v="1"/>
    <n v="2.7091376701966716"/>
    <n v="2985"/>
    <x v="443"/>
    <x v="1"/>
    <s v="USD"/>
    <n v="1459486800"/>
    <n v="1460610000"/>
    <x v="0"/>
    <x v="0"/>
    <s v="theater/plays"/>
    <x v="3"/>
    <x v="3"/>
  </r>
  <r>
    <n v="549"/>
    <x v="541"/>
    <s v="Business-focused intermediate system engine"/>
    <n v="29500"/>
    <n v="83843"/>
    <x v="1"/>
    <n v="2.8421355932203389"/>
    <n v="762"/>
    <x v="118"/>
    <x v="1"/>
    <s v="USD"/>
    <n v="1369717200"/>
    <n v="1370494800"/>
    <x v="0"/>
    <x v="0"/>
    <s v="technology/wearables"/>
    <x v="2"/>
    <x v="8"/>
  </r>
  <r>
    <n v="550"/>
    <x v="542"/>
    <s v="De-engineered disintermediate encoding"/>
    <n v="100"/>
    <n v="4"/>
    <x v="3"/>
    <n v="0.04"/>
    <n v="1"/>
    <x v="405"/>
    <x v="5"/>
    <s v="CHF"/>
    <n v="1330495200"/>
    <n v="1332306000"/>
    <x v="0"/>
    <x v="0"/>
    <s v="music/indie rock"/>
    <x v="1"/>
    <x v="7"/>
  </r>
  <r>
    <n v="551"/>
    <x v="543"/>
    <s v="Streamlined upward-trending analyzer"/>
    <n v="180100"/>
    <n v="105598"/>
    <x v="0"/>
    <n v="0.58632981676846196"/>
    <n v="2779"/>
    <x v="32"/>
    <x v="2"/>
    <s v="AUD"/>
    <n v="1419055200"/>
    <n v="1422511200"/>
    <x v="0"/>
    <x v="1"/>
    <s v="technology/web"/>
    <x v="2"/>
    <x v="2"/>
  </r>
  <r>
    <n v="552"/>
    <x v="544"/>
    <s v="Distributed human-resource policy"/>
    <n v="9000"/>
    <n v="8866"/>
    <x v="0"/>
    <n v="0.98511111111111116"/>
    <n v="92"/>
    <x v="481"/>
    <x v="1"/>
    <s v="USD"/>
    <n v="1480140000"/>
    <n v="1480312800"/>
    <x v="0"/>
    <x v="0"/>
    <s v="theater/plays"/>
    <x v="3"/>
    <x v="3"/>
  </r>
  <r>
    <n v="553"/>
    <x v="545"/>
    <s v="De-engineered 5thgeneration contingency"/>
    <n v="170600"/>
    <n v="75022"/>
    <x v="0"/>
    <n v="0.43975381008206332"/>
    <n v="1028"/>
    <x v="482"/>
    <x v="1"/>
    <s v="USD"/>
    <n v="1293948000"/>
    <n v="1294034400"/>
    <x v="0"/>
    <x v="0"/>
    <s v="music/rock"/>
    <x v="1"/>
    <x v="1"/>
  </r>
  <r>
    <n v="554"/>
    <x v="546"/>
    <s v="Multi-channeled upward-trending application"/>
    <n v="9500"/>
    <n v="14408"/>
    <x v="1"/>
    <n v="1.5166315789473683"/>
    <n v="554"/>
    <x v="483"/>
    <x v="0"/>
    <s v="CAD"/>
    <n v="1482127200"/>
    <n v="1482645600"/>
    <x v="0"/>
    <x v="0"/>
    <s v="music/indie rock"/>
    <x v="1"/>
    <x v="7"/>
  </r>
  <r>
    <n v="555"/>
    <x v="547"/>
    <s v="Organic maximized database"/>
    <n v="6300"/>
    <n v="14089"/>
    <x v="1"/>
    <n v="2.2363492063492063"/>
    <n v="135"/>
    <x v="484"/>
    <x v="3"/>
    <s v="DKK"/>
    <n v="1396414800"/>
    <n v="1399093200"/>
    <x v="0"/>
    <x v="0"/>
    <s v="music/rock"/>
    <x v="1"/>
    <x v="1"/>
  </r>
  <r>
    <n v="556"/>
    <x v="195"/>
    <s v="Grass-roots 24/7 attitude"/>
    <n v="5200"/>
    <n v="12467"/>
    <x v="1"/>
    <n v="2.3975"/>
    <n v="122"/>
    <x v="485"/>
    <x v="1"/>
    <s v="USD"/>
    <n v="1315285200"/>
    <n v="1315890000"/>
    <x v="0"/>
    <x v="1"/>
    <s v="publishing/translations"/>
    <x v="5"/>
    <x v="18"/>
  </r>
  <r>
    <n v="557"/>
    <x v="548"/>
    <s v="Team-oriented global strategy"/>
    <n v="6000"/>
    <n v="11960"/>
    <x v="1"/>
    <n v="1.9933333333333334"/>
    <n v="221"/>
    <x v="486"/>
    <x v="1"/>
    <s v="USD"/>
    <n v="1443762000"/>
    <n v="1444021200"/>
    <x v="0"/>
    <x v="1"/>
    <s v="film &amp; video/science fiction"/>
    <x v="4"/>
    <x v="22"/>
  </r>
  <r>
    <n v="558"/>
    <x v="549"/>
    <s v="Enhanced client-driven capacity"/>
    <n v="5800"/>
    <n v="7966"/>
    <x v="1"/>
    <n v="1.373448275862069"/>
    <n v="126"/>
    <x v="487"/>
    <x v="1"/>
    <s v="USD"/>
    <n v="1456293600"/>
    <n v="1460005200"/>
    <x v="0"/>
    <x v="0"/>
    <s v="theater/plays"/>
    <x v="3"/>
    <x v="3"/>
  </r>
  <r>
    <n v="559"/>
    <x v="550"/>
    <s v="Exclusive systematic productivity"/>
    <n v="105300"/>
    <n v="106321"/>
    <x v="1"/>
    <n v="1.009696106362773"/>
    <n v="1022"/>
    <x v="488"/>
    <x v="1"/>
    <s v="USD"/>
    <n v="1470114000"/>
    <n v="1470718800"/>
    <x v="0"/>
    <x v="0"/>
    <s v="theater/plays"/>
    <x v="3"/>
    <x v="3"/>
  </r>
  <r>
    <n v="560"/>
    <x v="551"/>
    <s v="Re-engineered radical policy"/>
    <n v="20000"/>
    <n v="158832"/>
    <x v="1"/>
    <n v="7.9416000000000002"/>
    <n v="3177"/>
    <x v="120"/>
    <x v="1"/>
    <s v="USD"/>
    <n v="1321596000"/>
    <n v="1325052000"/>
    <x v="0"/>
    <x v="0"/>
    <s v="film &amp; video/animation"/>
    <x v="4"/>
    <x v="10"/>
  </r>
  <r>
    <n v="561"/>
    <x v="552"/>
    <s v="Down-sized logistical adapter"/>
    <n v="3000"/>
    <n v="11091"/>
    <x v="1"/>
    <n v="3.6970000000000001"/>
    <n v="198"/>
    <x v="489"/>
    <x v="5"/>
    <s v="CHF"/>
    <n v="1318827600"/>
    <n v="1319000400"/>
    <x v="0"/>
    <x v="0"/>
    <s v="theater/plays"/>
    <x v="3"/>
    <x v="3"/>
  </r>
  <r>
    <n v="562"/>
    <x v="553"/>
    <s v="Configurable bandwidth-monitored throughput"/>
    <n v="9900"/>
    <n v="1269"/>
    <x v="0"/>
    <n v="0.12818181818181817"/>
    <n v="26"/>
    <x v="490"/>
    <x v="5"/>
    <s v="CHF"/>
    <n v="1552366800"/>
    <n v="1552539600"/>
    <x v="0"/>
    <x v="0"/>
    <s v="music/rock"/>
    <x v="1"/>
    <x v="1"/>
  </r>
  <r>
    <n v="563"/>
    <x v="554"/>
    <s v="Optional tangible pricing structure"/>
    <n v="3700"/>
    <n v="5107"/>
    <x v="1"/>
    <n v="1.3802702702702703"/>
    <n v="85"/>
    <x v="491"/>
    <x v="2"/>
    <s v="AUD"/>
    <n v="1542088800"/>
    <n v="1543816800"/>
    <x v="0"/>
    <x v="0"/>
    <s v="film &amp; video/documentary"/>
    <x v="4"/>
    <x v="4"/>
  </r>
  <r>
    <n v="564"/>
    <x v="555"/>
    <s v="Organic high-level implementation"/>
    <n v="168700"/>
    <n v="141393"/>
    <x v="0"/>
    <n v="0.83813278008298753"/>
    <n v="1790"/>
    <x v="492"/>
    <x v="1"/>
    <s v="USD"/>
    <n v="1426395600"/>
    <n v="1427086800"/>
    <x v="0"/>
    <x v="0"/>
    <s v="theater/plays"/>
    <x v="3"/>
    <x v="3"/>
  </r>
  <r>
    <n v="565"/>
    <x v="556"/>
    <s v="Decentralized logistical collaboration"/>
    <n v="94900"/>
    <n v="194166"/>
    <x v="1"/>
    <n v="2.0460063224446787"/>
    <n v="3596"/>
    <x v="493"/>
    <x v="1"/>
    <s v="USD"/>
    <n v="1321336800"/>
    <n v="1323064800"/>
    <x v="0"/>
    <x v="0"/>
    <s v="theater/plays"/>
    <x v="3"/>
    <x v="3"/>
  </r>
  <r>
    <n v="566"/>
    <x v="557"/>
    <s v="Advanced content-based installation"/>
    <n v="9300"/>
    <n v="4124"/>
    <x v="0"/>
    <n v="0.44344086021505374"/>
    <n v="37"/>
    <x v="494"/>
    <x v="1"/>
    <s v="USD"/>
    <n v="1456293600"/>
    <n v="1458277200"/>
    <x v="0"/>
    <x v="1"/>
    <s v="music/electric music"/>
    <x v="1"/>
    <x v="5"/>
  </r>
  <r>
    <n v="567"/>
    <x v="558"/>
    <s v="Distributed high-level open architecture"/>
    <n v="6800"/>
    <n v="14865"/>
    <x v="1"/>
    <n v="2.1860294117647059"/>
    <n v="244"/>
    <x v="495"/>
    <x v="1"/>
    <s v="USD"/>
    <n v="1404968400"/>
    <n v="1405141200"/>
    <x v="0"/>
    <x v="0"/>
    <s v="music/rock"/>
    <x v="1"/>
    <x v="1"/>
  </r>
  <r>
    <n v="568"/>
    <x v="559"/>
    <s v="Synergized zero tolerance help-desk"/>
    <n v="72400"/>
    <n v="134688"/>
    <x v="1"/>
    <n v="1.8603314917127072"/>
    <n v="5180"/>
    <x v="119"/>
    <x v="1"/>
    <s v="USD"/>
    <n v="1279170000"/>
    <n v="1283058000"/>
    <x v="0"/>
    <x v="0"/>
    <s v="theater/plays"/>
    <x v="3"/>
    <x v="3"/>
  </r>
  <r>
    <n v="569"/>
    <x v="560"/>
    <s v="Extended multi-tasking definition"/>
    <n v="20100"/>
    <n v="47705"/>
    <x v="1"/>
    <n v="2.3733830845771142"/>
    <n v="589"/>
    <x v="496"/>
    <x v="6"/>
    <s v="EUR"/>
    <n v="1294725600"/>
    <n v="1295762400"/>
    <x v="0"/>
    <x v="0"/>
    <s v="film &amp; video/animation"/>
    <x v="4"/>
    <x v="10"/>
  </r>
  <r>
    <n v="570"/>
    <x v="561"/>
    <s v="Realigned uniform knowledge user"/>
    <n v="31200"/>
    <n v="95364"/>
    <x v="1"/>
    <n v="3.0565384615384614"/>
    <n v="2725"/>
    <x v="33"/>
    <x v="1"/>
    <s v="USD"/>
    <n v="1419055200"/>
    <n v="1419573600"/>
    <x v="0"/>
    <x v="1"/>
    <s v="music/rock"/>
    <x v="1"/>
    <x v="1"/>
  </r>
  <r>
    <n v="571"/>
    <x v="562"/>
    <s v="Monitored grid-enabled model"/>
    <n v="3500"/>
    <n v="3295"/>
    <x v="0"/>
    <n v="0.94142857142857139"/>
    <n v="35"/>
    <x v="497"/>
    <x v="6"/>
    <s v="EUR"/>
    <n v="1434690000"/>
    <n v="1438750800"/>
    <x v="0"/>
    <x v="0"/>
    <s v="film &amp; video/shorts"/>
    <x v="4"/>
    <x v="12"/>
  </r>
  <r>
    <n v="572"/>
    <x v="563"/>
    <s v="Assimilated actuating policy"/>
    <n v="9000"/>
    <n v="4896"/>
    <x v="3"/>
    <n v="0.54400000000000004"/>
    <n v="94"/>
    <x v="498"/>
    <x v="1"/>
    <s v="USD"/>
    <n v="1443416400"/>
    <n v="1444798800"/>
    <x v="0"/>
    <x v="1"/>
    <s v="music/rock"/>
    <x v="1"/>
    <x v="1"/>
  </r>
  <r>
    <n v="573"/>
    <x v="564"/>
    <s v="Total incremental productivity"/>
    <n v="6700"/>
    <n v="7496"/>
    <x v="1"/>
    <n v="1.1188059701492536"/>
    <n v="300"/>
    <x v="499"/>
    <x v="1"/>
    <s v="USD"/>
    <n v="1399006800"/>
    <n v="1399179600"/>
    <x v="0"/>
    <x v="0"/>
    <s v="journalism/audio"/>
    <x v="8"/>
    <x v="23"/>
  </r>
  <r>
    <n v="574"/>
    <x v="565"/>
    <s v="Adaptive local task-force"/>
    <n v="2700"/>
    <n v="9967"/>
    <x v="1"/>
    <n v="3.6914814814814814"/>
    <n v="144"/>
    <x v="500"/>
    <x v="1"/>
    <s v="USD"/>
    <n v="1575698400"/>
    <n v="1576562400"/>
    <x v="0"/>
    <x v="1"/>
    <s v="food/food trucks"/>
    <x v="0"/>
    <x v="0"/>
  </r>
  <r>
    <n v="575"/>
    <x v="566"/>
    <s v="Universal zero-defect concept"/>
    <n v="83300"/>
    <n v="52421"/>
    <x v="0"/>
    <n v="0.62930372148859548"/>
    <n v="558"/>
    <x v="501"/>
    <x v="1"/>
    <s v="USD"/>
    <n v="1400562000"/>
    <n v="1400821200"/>
    <x v="0"/>
    <x v="1"/>
    <s v="theater/plays"/>
    <x v="3"/>
    <x v="3"/>
  </r>
  <r>
    <n v="576"/>
    <x v="567"/>
    <s v="Object-based bottom-line superstructure"/>
    <n v="9700"/>
    <n v="6298"/>
    <x v="0"/>
    <n v="0.6492783505154639"/>
    <n v="64"/>
    <x v="502"/>
    <x v="1"/>
    <s v="USD"/>
    <n v="1509512400"/>
    <n v="1510984800"/>
    <x v="0"/>
    <x v="0"/>
    <s v="theater/plays"/>
    <x v="3"/>
    <x v="3"/>
  </r>
  <r>
    <n v="577"/>
    <x v="568"/>
    <s v="Adaptive 24hour projection"/>
    <n v="8200"/>
    <n v="1546"/>
    <x v="3"/>
    <n v="0.18853658536585366"/>
    <n v="37"/>
    <x v="503"/>
    <x v="1"/>
    <s v="USD"/>
    <n v="1299823200"/>
    <n v="1302066000"/>
    <x v="0"/>
    <x v="0"/>
    <s v="music/jazz"/>
    <x v="1"/>
    <x v="17"/>
  </r>
  <r>
    <n v="578"/>
    <x v="569"/>
    <s v="Sharable radical toolset"/>
    <n v="96500"/>
    <n v="16168"/>
    <x v="0"/>
    <n v="0.1675440414507772"/>
    <n v="245"/>
    <x v="136"/>
    <x v="1"/>
    <s v="USD"/>
    <n v="1322719200"/>
    <n v="1322978400"/>
    <x v="0"/>
    <x v="0"/>
    <s v="film &amp; video/science fiction"/>
    <x v="4"/>
    <x v="22"/>
  </r>
  <r>
    <n v="579"/>
    <x v="570"/>
    <s v="Focused multimedia knowledgebase"/>
    <n v="6200"/>
    <n v="6269"/>
    <x v="1"/>
    <n v="1.0111290322580646"/>
    <n v="87"/>
    <x v="504"/>
    <x v="1"/>
    <s v="USD"/>
    <n v="1312693200"/>
    <n v="1313730000"/>
    <x v="0"/>
    <x v="0"/>
    <s v="music/jazz"/>
    <x v="1"/>
    <x v="17"/>
  </r>
  <r>
    <n v="580"/>
    <x v="251"/>
    <s v="Seamless 6thgeneration extranet"/>
    <n v="43800"/>
    <n v="149578"/>
    <x v="1"/>
    <n v="3.4150228310502282"/>
    <n v="3116"/>
    <x v="77"/>
    <x v="1"/>
    <s v="USD"/>
    <n v="1393394400"/>
    <n v="1394085600"/>
    <x v="0"/>
    <x v="0"/>
    <s v="theater/plays"/>
    <x v="3"/>
    <x v="3"/>
  </r>
  <r>
    <n v="581"/>
    <x v="571"/>
    <s v="Sharable mobile knowledgebase"/>
    <n v="6000"/>
    <n v="3841"/>
    <x v="0"/>
    <n v="0.64016666666666666"/>
    <n v="71"/>
    <x v="505"/>
    <x v="1"/>
    <s v="USD"/>
    <n v="1304053200"/>
    <n v="1305349200"/>
    <x v="0"/>
    <x v="0"/>
    <s v="technology/web"/>
    <x v="2"/>
    <x v="2"/>
  </r>
  <r>
    <n v="582"/>
    <x v="572"/>
    <s v="Cross-group global system engine"/>
    <n v="8700"/>
    <n v="4531"/>
    <x v="0"/>
    <n v="0.5208045977011494"/>
    <n v="42"/>
    <x v="506"/>
    <x v="1"/>
    <s v="USD"/>
    <n v="1433912400"/>
    <n v="1434344400"/>
    <x v="0"/>
    <x v="1"/>
    <s v="games/video games"/>
    <x v="6"/>
    <x v="11"/>
  </r>
  <r>
    <n v="583"/>
    <x v="573"/>
    <s v="Centralized clear-thinking conglomeration"/>
    <n v="18900"/>
    <n v="60934"/>
    <x v="1"/>
    <n v="3.2240211640211642"/>
    <n v="909"/>
    <x v="507"/>
    <x v="1"/>
    <s v="USD"/>
    <n v="1329717600"/>
    <n v="1331186400"/>
    <x v="0"/>
    <x v="0"/>
    <s v="film &amp; video/documentary"/>
    <x v="4"/>
    <x v="4"/>
  </r>
  <r>
    <n v="584"/>
    <x v="8"/>
    <s v="De-engineered cohesive system engine"/>
    <n v="86400"/>
    <n v="103255"/>
    <x v="1"/>
    <n v="1.1950810185185186"/>
    <n v="1613"/>
    <x v="508"/>
    <x v="1"/>
    <s v="USD"/>
    <n v="1335330000"/>
    <n v="1336539600"/>
    <x v="0"/>
    <x v="0"/>
    <s v="technology/web"/>
    <x v="2"/>
    <x v="2"/>
  </r>
  <r>
    <n v="585"/>
    <x v="574"/>
    <s v="Reactive analyzing function"/>
    <n v="8900"/>
    <n v="13065"/>
    <x v="1"/>
    <n v="1.4679775280898877"/>
    <n v="136"/>
    <x v="509"/>
    <x v="1"/>
    <s v="USD"/>
    <n v="1268888400"/>
    <n v="1269752400"/>
    <x v="0"/>
    <x v="0"/>
    <s v="publishing/translations"/>
    <x v="5"/>
    <x v="18"/>
  </r>
  <r>
    <n v="586"/>
    <x v="575"/>
    <s v="Robust hybrid budgetary management"/>
    <n v="700"/>
    <n v="6654"/>
    <x v="1"/>
    <n v="9.5057142857142853"/>
    <n v="130"/>
    <x v="510"/>
    <x v="1"/>
    <s v="USD"/>
    <n v="1289973600"/>
    <n v="1291615200"/>
    <x v="0"/>
    <x v="0"/>
    <s v="music/rock"/>
    <x v="1"/>
    <x v="1"/>
  </r>
  <r>
    <n v="587"/>
    <x v="576"/>
    <s v="Open-source analyzing monitoring"/>
    <n v="9400"/>
    <n v="6852"/>
    <x v="0"/>
    <n v="0.72893617021276591"/>
    <n v="156"/>
    <x v="275"/>
    <x v="0"/>
    <s v="CAD"/>
    <n v="1547877600"/>
    <n v="1552366800"/>
    <x v="0"/>
    <x v="1"/>
    <s v="food/food trucks"/>
    <x v="0"/>
    <x v="0"/>
  </r>
  <r>
    <n v="588"/>
    <x v="577"/>
    <s v="Up-sized discrete firmware"/>
    <n v="157600"/>
    <n v="124517"/>
    <x v="0"/>
    <n v="0.7900824873096447"/>
    <n v="1368"/>
    <x v="511"/>
    <x v="4"/>
    <s v="GBP"/>
    <n v="1269493200"/>
    <n v="1272171600"/>
    <x v="0"/>
    <x v="0"/>
    <s v="theater/plays"/>
    <x v="3"/>
    <x v="3"/>
  </r>
  <r>
    <n v="589"/>
    <x v="578"/>
    <s v="Exclusive intangible extranet"/>
    <n v="7900"/>
    <n v="5113"/>
    <x v="0"/>
    <n v="0.64721518987341775"/>
    <n v="102"/>
    <x v="512"/>
    <x v="1"/>
    <s v="USD"/>
    <n v="1436072400"/>
    <n v="1436677200"/>
    <x v="0"/>
    <x v="0"/>
    <s v="film &amp; video/documentary"/>
    <x v="4"/>
    <x v="4"/>
  </r>
  <r>
    <n v="590"/>
    <x v="579"/>
    <s v="Synergized analyzing process improvement"/>
    <n v="7100"/>
    <n v="5824"/>
    <x v="0"/>
    <n v="0.82028169014084507"/>
    <n v="86"/>
    <x v="513"/>
    <x v="2"/>
    <s v="AUD"/>
    <n v="1419141600"/>
    <n v="1420092000"/>
    <x v="0"/>
    <x v="0"/>
    <s v="publishing/radio &amp; podcasts"/>
    <x v="5"/>
    <x v="15"/>
  </r>
  <r>
    <n v="591"/>
    <x v="580"/>
    <s v="Realigned dedicated system engine"/>
    <n v="600"/>
    <n v="6226"/>
    <x v="1"/>
    <n v="10.376666666666667"/>
    <n v="102"/>
    <x v="63"/>
    <x v="1"/>
    <s v="USD"/>
    <n v="1279083600"/>
    <n v="1279947600"/>
    <x v="0"/>
    <x v="0"/>
    <s v="games/video games"/>
    <x v="6"/>
    <x v="11"/>
  </r>
  <r>
    <n v="592"/>
    <x v="581"/>
    <s v="Object-based bandwidth-monitored concept"/>
    <n v="156800"/>
    <n v="20243"/>
    <x v="0"/>
    <n v="0.12910076530612244"/>
    <n v="253"/>
    <x v="514"/>
    <x v="1"/>
    <s v="USD"/>
    <n v="1401426000"/>
    <n v="1402203600"/>
    <x v="0"/>
    <x v="0"/>
    <s v="theater/plays"/>
    <x v="3"/>
    <x v="3"/>
  </r>
  <r>
    <n v="593"/>
    <x v="582"/>
    <s v="Ameliorated client-driven open system"/>
    <n v="121600"/>
    <n v="188288"/>
    <x v="1"/>
    <n v="1.5484210526315789"/>
    <n v="4006"/>
    <x v="332"/>
    <x v="1"/>
    <s v="USD"/>
    <n v="1395810000"/>
    <n v="1396933200"/>
    <x v="0"/>
    <x v="0"/>
    <s v="film &amp; video/animation"/>
    <x v="4"/>
    <x v="10"/>
  </r>
  <r>
    <n v="594"/>
    <x v="583"/>
    <s v="Upgradable leadingedge Local Area Network"/>
    <n v="157300"/>
    <n v="11167"/>
    <x v="0"/>
    <n v="7.0991735537190084E-2"/>
    <n v="157"/>
    <x v="515"/>
    <x v="1"/>
    <s v="USD"/>
    <n v="1467003600"/>
    <n v="1467262800"/>
    <x v="0"/>
    <x v="1"/>
    <s v="theater/plays"/>
    <x v="3"/>
    <x v="3"/>
  </r>
  <r>
    <n v="595"/>
    <x v="584"/>
    <s v="Customizable intermediate data-warehouse"/>
    <n v="70300"/>
    <n v="146595"/>
    <x v="1"/>
    <n v="2.0852773826458035"/>
    <n v="1629"/>
    <x v="208"/>
    <x v="1"/>
    <s v="USD"/>
    <n v="1268715600"/>
    <n v="1270530000"/>
    <x v="0"/>
    <x v="1"/>
    <s v="theater/plays"/>
    <x v="3"/>
    <x v="3"/>
  </r>
  <r>
    <n v="596"/>
    <x v="585"/>
    <s v="Managed optimizing archive"/>
    <n v="7900"/>
    <n v="7875"/>
    <x v="0"/>
    <n v="0.99683544303797467"/>
    <n v="183"/>
    <x v="232"/>
    <x v="1"/>
    <s v="USD"/>
    <n v="1457157600"/>
    <n v="1457762400"/>
    <x v="0"/>
    <x v="1"/>
    <s v="film &amp; video/drama"/>
    <x v="4"/>
    <x v="6"/>
  </r>
  <r>
    <n v="597"/>
    <x v="586"/>
    <s v="Diverse systematic projection"/>
    <n v="73800"/>
    <n v="148779"/>
    <x v="1"/>
    <n v="2.0159756097560977"/>
    <n v="2188"/>
    <x v="128"/>
    <x v="1"/>
    <s v="USD"/>
    <n v="1573970400"/>
    <n v="1575525600"/>
    <x v="0"/>
    <x v="0"/>
    <s v="theater/plays"/>
    <x v="3"/>
    <x v="3"/>
  </r>
  <r>
    <n v="598"/>
    <x v="587"/>
    <s v="Up-sized web-enabled info-mediaries"/>
    <n v="108500"/>
    <n v="175868"/>
    <x v="1"/>
    <n v="1.6209032258064515"/>
    <n v="2409"/>
    <x v="516"/>
    <x v="6"/>
    <s v="EUR"/>
    <n v="1276578000"/>
    <n v="1279083600"/>
    <x v="0"/>
    <x v="0"/>
    <s v="music/rock"/>
    <x v="1"/>
    <x v="1"/>
  </r>
  <r>
    <n v="599"/>
    <x v="588"/>
    <s v="Persevering optimizing Graphical User Interface"/>
    <n v="140300"/>
    <n v="5112"/>
    <x v="0"/>
    <n v="3.6436208125445471E-2"/>
    <n v="82"/>
    <x v="517"/>
    <x v="3"/>
    <s v="DKK"/>
    <n v="1423720800"/>
    <n v="1424412000"/>
    <x v="0"/>
    <x v="0"/>
    <s v="film &amp; video/documentary"/>
    <x v="4"/>
    <x v="4"/>
  </r>
  <r>
    <n v="600"/>
    <x v="589"/>
    <s v="Cross-platform tertiary array"/>
    <n v="100"/>
    <n v="5"/>
    <x v="0"/>
    <n v="0.05"/>
    <n v="1"/>
    <x v="280"/>
    <x v="4"/>
    <s v="GBP"/>
    <n v="1375160400"/>
    <n v="1376197200"/>
    <x v="0"/>
    <x v="0"/>
    <s v="food/food trucks"/>
    <x v="0"/>
    <x v="0"/>
  </r>
  <r>
    <n v="601"/>
    <x v="590"/>
    <s v="Inverse neutral structure"/>
    <n v="6300"/>
    <n v="13018"/>
    <x v="1"/>
    <n v="2.0663492063492064"/>
    <n v="194"/>
    <x v="518"/>
    <x v="1"/>
    <s v="USD"/>
    <n v="1401426000"/>
    <n v="1402894800"/>
    <x v="1"/>
    <x v="0"/>
    <s v="technology/wearables"/>
    <x v="2"/>
    <x v="8"/>
  </r>
  <r>
    <n v="602"/>
    <x v="591"/>
    <s v="Quality-focused system-worthy support"/>
    <n v="71100"/>
    <n v="91176"/>
    <x v="1"/>
    <n v="1.2823628691983122"/>
    <n v="1140"/>
    <x v="519"/>
    <x v="1"/>
    <s v="USD"/>
    <n v="1433480400"/>
    <n v="1434430800"/>
    <x v="0"/>
    <x v="0"/>
    <s v="theater/plays"/>
    <x v="3"/>
    <x v="3"/>
  </r>
  <r>
    <n v="603"/>
    <x v="592"/>
    <s v="Vision-oriented 5thgeneration array"/>
    <n v="5300"/>
    <n v="6342"/>
    <x v="1"/>
    <n v="1.1966037735849056"/>
    <n v="102"/>
    <x v="520"/>
    <x v="1"/>
    <s v="USD"/>
    <n v="1555563600"/>
    <n v="1557896400"/>
    <x v="0"/>
    <x v="0"/>
    <s v="theater/plays"/>
    <x v="3"/>
    <x v="3"/>
  </r>
  <r>
    <n v="604"/>
    <x v="593"/>
    <s v="Cross-platform logistical circuit"/>
    <n v="88700"/>
    <n v="151438"/>
    <x v="1"/>
    <n v="1.7073055242390078"/>
    <n v="2857"/>
    <x v="47"/>
    <x v="1"/>
    <s v="USD"/>
    <n v="1295676000"/>
    <n v="1297490400"/>
    <x v="0"/>
    <x v="0"/>
    <s v="theater/plays"/>
    <x v="3"/>
    <x v="3"/>
  </r>
  <r>
    <n v="605"/>
    <x v="594"/>
    <s v="Profound solution-oriented matrix"/>
    <n v="3300"/>
    <n v="6178"/>
    <x v="1"/>
    <n v="1.8721212121212121"/>
    <n v="107"/>
    <x v="521"/>
    <x v="1"/>
    <s v="USD"/>
    <n v="1443848400"/>
    <n v="1447394400"/>
    <x v="0"/>
    <x v="0"/>
    <s v="publishing/nonfiction"/>
    <x v="5"/>
    <x v="9"/>
  </r>
  <r>
    <n v="606"/>
    <x v="595"/>
    <s v="Extended asynchronous initiative"/>
    <n v="3400"/>
    <n v="6405"/>
    <x v="1"/>
    <n v="1.8838235294117647"/>
    <n v="160"/>
    <x v="259"/>
    <x v="4"/>
    <s v="GBP"/>
    <n v="1457330400"/>
    <n v="1458277200"/>
    <x v="0"/>
    <x v="0"/>
    <s v="music/rock"/>
    <x v="1"/>
    <x v="1"/>
  </r>
  <r>
    <n v="607"/>
    <x v="596"/>
    <s v="Fundamental needs-based frame"/>
    <n v="137600"/>
    <n v="180667"/>
    <x v="1"/>
    <n v="1.3129869186046512"/>
    <n v="2230"/>
    <x v="239"/>
    <x v="1"/>
    <s v="USD"/>
    <n v="1395550800"/>
    <n v="1395723600"/>
    <x v="0"/>
    <x v="0"/>
    <s v="food/food trucks"/>
    <x v="0"/>
    <x v="0"/>
  </r>
  <r>
    <n v="608"/>
    <x v="597"/>
    <s v="Compatible full-range leverage"/>
    <n v="3900"/>
    <n v="11075"/>
    <x v="1"/>
    <n v="2.8397435897435899"/>
    <n v="316"/>
    <x v="184"/>
    <x v="1"/>
    <s v="USD"/>
    <n v="1551852000"/>
    <n v="1552197600"/>
    <x v="0"/>
    <x v="1"/>
    <s v="music/jazz"/>
    <x v="1"/>
    <x v="17"/>
  </r>
  <r>
    <n v="609"/>
    <x v="598"/>
    <s v="Upgradable holistic system engine"/>
    <n v="10000"/>
    <n v="12042"/>
    <x v="1"/>
    <n v="1.2041999999999999"/>
    <n v="117"/>
    <x v="522"/>
    <x v="1"/>
    <s v="USD"/>
    <n v="1547618400"/>
    <n v="1549087200"/>
    <x v="0"/>
    <x v="0"/>
    <s v="film &amp; video/science fiction"/>
    <x v="4"/>
    <x v="22"/>
  </r>
  <r>
    <n v="610"/>
    <x v="599"/>
    <s v="Stand-alone multi-state data-warehouse"/>
    <n v="42800"/>
    <n v="179356"/>
    <x v="1"/>
    <n v="4.1905607476635511"/>
    <n v="6406"/>
    <x v="127"/>
    <x v="1"/>
    <s v="USD"/>
    <n v="1355637600"/>
    <n v="1356847200"/>
    <x v="0"/>
    <x v="0"/>
    <s v="theater/plays"/>
    <x v="3"/>
    <x v="3"/>
  </r>
  <r>
    <n v="611"/>
    <x v="600"/>
    <s v="Multi-lateral maximized core"/>
    <n v="8200"/>
    <n v="1136"/>
    <x v="3"/>
    <n v="0.13853658536585367"/>
    <n v="15"/>
    <x v="523"/>
    <x v="1"/>
    <s v="USD"/>
    <n v="1374728400"/>
    <n v="1375765200"/>
    <x v="0"/>
    <x v="0"/>
    <s v="theater/plays"/>
    <x v="3"/>
    <x v="3"/>
  </r>
  <r>
    <n v="612"/>
    <x v="601"/>
    <s v="Innovative holistic hub"/>
    <n v="6200"/>
    <n v="8645"/>
    <x v="1"/>
    <n v="1.3943548387096774"/>
    <n v="192"/>
    <x v="524"/>
    <x v="1"/>
    <s v="USD"/>
    <n v="1287810000"/>
    <n v="1289800800"/>
    <x v="0"/>
    <x v="0"/>
    <s v="music/electric music"/>
    <x v="1"/>
    <x v="5"/>
  </r>
  <r>
    <n v="613"/>
    <x v="602"/>
    <s v="Reverse-engineered 24/7 methodology"/>
    <n v="1100"/>
    <n v="1914"/>
    <x v="1"/>
    <n v="1.74"/>
    <n v="26"/>
    <x v="525"/>
    <x v="0"/>
    <s v="CAD"/>
    <n v="1503723600"/>
    <n v="1504501200"/>
    <x v="0"/>
    <x v="0"/>
    <s v="theater/plays"/>
    <x v="3"/>
    <x v="3"/>
  </r>
  <r>
    <n v="614"/>
    <x v="603"/>
    <s v="Business-focused dynamic info-mediaries"/>
    <n v="26500"/>
    <n v="41205"/>
    <x v="1"/>
    <n v="1.5549056603773586"/>
    <n v="723"/>
    <x v="526"/>
    <x v="1"/>
    <s v="USD"/>
    <n v="1484114400"/>
    <n v="1485669600"/>
    <x v="0"/>
    <x v="0"/>
    <s v="theater/plays"/>
    <x v="3"/>
    <x v="3"/>
  </r>
  <r>
    <n v="615"/>
    <x v="604"/>
    <s v="Digitized clear-thinking installation"/>
    <n v="8500"/>
    <n v="14488"/>
    <x v="1"/>
    <n v="1.7044705882352942"/>
    <n v="170"/>
    <x v="527"/>
    <x v="6"/>
    <s v="EUR"/>
    <n v="1461906000"/>
    <n v="1462770000"/>
    <x v="0"/>
    <x v="0"/>
    <s v="theater/plays"/>
    <x v="3"/>
    <x v="3"/>
  </r>
  <r>
    <n v="616"/>
    <x v="605"/>
    <s v="Quality-focused 24/7 superstructure"/>
    <n v="6400"/>
    <n v="12129"/>
    <x v="1"/>
    <n v="1.8951562500000001"/>
    <n v="238"/>
    <x v="528"/>
    <x v="4"/>
    <s v="GBP"/>
    <n v="1379653200"/>
    <n v="1379739600"/>
    <x v="0"/>
    <x v="1"/>
    <s v="music/indie rock"/>
    <x v="1"/>
    <x v="7"/>
  </r>
  <r>
    <n v="617"/>
    <x v="606"/>
    <s v="Multi-channeled local intranet"/>
    <n v="1400"/>
    <n v="3496"/>
    <x v="1"/>
    <n v="2.4971428571428573"/>
    <n v="55"/>
    <x v="529"/>
    <x v="1"/>
    <s v="USD"/>
    <n v="1401858000"/>
    <n v="1402722000"/>
    <x v="0"/>
    <x v="0"/>
    <s v="theater/plays"/>
    <x v="3"/>
    <x v="3"/>
  </r>
  <r>
    <n v="618"/>
    <x v="607"/>
    <s v="Open-architected mobile emulation"/>
    <n v="198600"/>
    <n v="97037"/>
    <x v="0"/>
    <n v="0.48860523665659616"/>
    <n v="1198"/>
    <x v="530"/>
    <x v="1"/>
    <s v="USD"/>
    <n v="1367470800"/>
    <n v="1369285200"/>
    <x v="0"/>
    <x v="0"/>
    <s v="publishing/nonfiction"/>
    <x v="5"/>
    <x v="9"/>
  </r>
  <r>
    <n v="619"/>
    <x v="608"/>
    <s v="Ameliorated foreground methodology"/>
    <n v="195900"/>
    <n v="55757"/>
    <x v="0"/>
    <n v="0.28461970393057684"/>
    <n v="648"/>
    <x v="531"/>
    <x v="1"/>
    <s v="USD"/>
    <n v="1304658000"/>
    <n v="1304744400"/>
    <x v="1"/>
    <x v="1"/>
    <s v="theater/plays"/>
    <x v="3"/>
    <x v="3"/>
  </r>
  <r>
    <n v="620"/>
    <x v="609"/>
    <s v="Synergized well-modulated project"/>
    <n v="4300"/>
    <n v="11525"/>
    <x v="1"/>
    <n v="2.6802325581395348"/>
    <n v="128"/>
    <x v="532"/>
    <x v="2"/>
    <s v="AUD"/>
    <n v="1467954000"/>
    <n v="1468299600"/>
    <x v="0"/>
    <x v="0"/>
    <s v="photography/photography books"/>
    <x v="7"/>
    <x v="14"/>
  </r>
  <r>
    <n v="621"/>
    <x v="610"/>
    <s v="Extended context-sensitive forecast"/>
    <n v="25600"/>
    <n v="158669"/>
    <x v="1"/>
    <n v="6.1980078125000002"/>
    <n v="2144"/>
    <x v="533"/>
    <x v="1"/>
    <s v="USD"/>
    <n v="1473742800"/>
    <n v="1474174800"/>
    <x v="0"/>
    <x v="0"/>
    <s v="theater/plays"/>
    <x v="3"/>
    <x v="3"/>
  </r>
  <r>
    <n v="622"/>
    <x v="611"/>
    <s v="Total leadingedge neural-net"/>
    <n v="189000"/>
    <n v="5916"/>
    <x v="0"/>
    <n v="3.1301587301587303E-2"/>
    <n v="64"/>
    <x v="534"/>
    <x v="1"/>
    <s v="USD"/>
    <n v="1523768400"/>
    <n v="1526014800"/>
    <x v="0"/>
    <x v="0"/>
    <s v="music/indie rock"/>
    <x v="1"/>
    <x v="7"/>
  </r>
  <r>
    <n v="623"/>
    <x v="612"/>
    <s v="Organic actuating protocol"/>
    <n v="94300"/>
    <n v="150806"/>
    <x v="1"/>
    <n v="1.5992152704135738"/>
    <n v="2693"/>
    <x v="535"/>
    <x v="4"/>
    <s v="GBP"/>
    <n v="1437022800"/>
    <n v="1437454800"/>
    <x v="0"/>
    <x v="0"/>
    <s v="theater/plays"/>
    <x v="3"/>
    <x v="3"/>
  </r>
  <r>
    <n v="624"/>
    <x v="613"/>
    <s v="Down-sized national software"/>
    <n v="5100"/>
    <n v="14249"/>
    <x v="1"/>
    <n v="2.793921568627451"/>
    <n v="432"/>
    <x v="536"/>
    <x v="1"/>
    <s v="USD"/>
    <n v="1422165600"/>
    <n v="1422684000"/>
    <x v="0"/>
    <x v="0"/>
    <s v="photography/photography books"/>
    <x v="7"/>
    <x v="14"/>
  </r>
  <r>
    <n v="625"/>
    <x v="614"/>
    <s v="Organic upward-trending Graphical User Interface"/>
    <n v="7500"/>
    <n v="5803"/>
    <x v="0"/>
    <n v="0.77373333333333338"/>
    <n v="62"/>
    <x v="537"/>
    <x v="1"/>
    <s v="USD"/>
    <n v="1580104800"/>
    <n v="1581314400"/>
    <x v="0"/>
    <x v="0"/>
    <s v="theater/plays"/>
    <x v="3"/>
    <x v="3"/>
  </r>
  <r>
    <n v="626"/>
    <x v="615"/>
    <s v="Synergistic tertiary budgetary management"/>
    <n v="6400"/>
    <n v="13205"/>
    <x v="1"/>
    <n v="2.0632812500000002"/>
    <n v="189"/>
    <x v="340"/>
    <x v="1"/>
    <s v="USD"/>
    <n v="1285650000"/>
    <n v="1286427600"/>
    <x v="0"/>
    <x v="1"/>
    <s v="theater/plays"/>
    <x v="3"/>
    <x v="3"/>
  </r>
  <r>
    <n v="627"/>
    <x v="616"/>
    <s v="Open-architected incremental ability"/>
    <n v="1600"/>
    <n v="11108"/>
    <x v="1"/>
    <n v="6.9424999999999999"/>
    <n v="154"/>
    <x v="538"/>
    <x v="4"/>
    <s v="GBP"/>
    <n v="1276664400"/>
    <n v="1278738000"/>
    <x v="1"/>
    <x v="0"/>
    <s v="food/food trucks"/>
    <x v="0"/>
    <x v="0"/>
  </r>
  <r>
    <n v="628"/>
    <x v="617"/>
    <s v="Intuitive object-oriented task-force"/>
    <n v="1900"/>
    <n v="2884"/>
    <x v="1"/>
    <n v="1.5178947368421052"/>
    <n v="96"/>
    <x v="539"/>
    <x v="1"/>
    <s v="USD"/>
    <n v="1286168400"/>
    <n v="1286427600"/>
    <x v="0"/>
    <x v="0"/>
    <s v="music/indie rock"/>
    <x v="1"/>
    <x v="7"/>
  </r>
  <r>
    <n v="629"/>
    <x v="618"/>
    <s v="Multi-tiered executive toolset"/>
    <n v="85900"/>
    <n v="55476"/>
    <x v="0"/>
    <n v="0.64582072176949945"/>
    <n v="750"/>
    <x v="540"/>
    <x v="1"/>
    <s v="USD"/>
    <n v="1467781200"/>
    <n v="1467954000"/>
    <x v="0"/>
    <x v="1"/>
    <s v="theater/plays"/>
    <x v="3"/>
    <x v="3"/>
  </r>
  <r>
    <n v="630"/>
    <x v="619"/>
    <s v="Grass-roots directional workforce"/>
    <n v="9500"/>
    <n v="5973"/>
    <x v="3"/>
    <n v="0.62873684210526315"/>
    <n v="87"/>
    <x v="541"/>
    <x v="1"/>
    <s v="USD"/>
    <n v="1556686800"/>
    <n v="1557637200"/>
    <x v="0"/>
    <x v="1"/>
    <s v="theater/plays"/>
    <x v="3"/>
    <x v="3"/>
  </r>
  <r>
    <n v="631"/>
    <x v="620"/>
    <s v="Quality-focused real-time solution"/>
    <n v="59200"/>
    <n v="183756"/>
    <x v="1"/>
    <n v="3.1039864864864866"/>
    <n v="3063"/>
    <x v="443"/>
    <x v="1"/>
    <s v="USD"/>
    <n v="1553576400"/>
    <n v="1553922000"/>
    <x v="0"/>
    <x v="0"/>
    <s v="theater/plays"/>
    <x v="3"/>
    <x v="3"/>
  </r>
  <r>
    <n v="632"/>
    <x v="621"/>
    <s v="Reduced interactive matrix"/>
    <n v="72100"/>
    <n v="30902"/>
    <x v="2"/>
    <n v="0.42859916782246882"/>
    <n v="278"/>
    <x v="542"/>
    <x v="1"/>
    <s v="USD"/>
    <n v="1414904400"/>
    <n v="1416463200"/>
    <x v="0"/>
    <x v="0"/>
    <s v="theater/plays"/>
    <x v="3"/>
    <x v="3"/>
  </r>
  <r>
    <n v="633"/>
    <x v="622"/>
    <s v="Adaptive context-sensitive architecture"/>
    <n v="6700"/>
    <n v="5569"/>
    <x v="0"/>
    <n v="0.83119402985074631"/>
    <n v="105"/>
    <x v="543"/>
    <x v="1"/>
    <s v="USD"/>
    <n v="1446876000"/>
    <n v="1447221600"/>
    <x v="0"/>
    <x v="0"/>
    <s v="film &amp; video/animation"/>
    <x v="4"/>
    <x v="10"/>
  </r>
  <r>
    <n v="634"/>
    <x v="623"/>
    <s v="Polarized incremental portal"/>
    <n v="118200"/>
    <n v="92824"/>
    <x v="3"/>
    <n v="0.78531302876480547"/>
    <n v="1658"/>
    <x v="369"/>
    <x v="1"/>
    <s v="USD"/>
    <n v="1490418000"/>
    <n v="1491627600"/>
    <x v="0"/>
    <x v="0"/>
    <s v="film &amp; video/television"/>
    <x v="4"/>
    <x v="19"/>
  </r>
  <r>
    <n v="635"/>
    <x v="624"/>
    <s v="Reactive regional access"/>
    <n v="139000"/>
    <n v="158590"/>
    <x v="1"/>
    <n v="1.1409352517985611"/>
    <n v="2266"/>
    <x v="390"/>
    <x v="1"/>
    <s v="USD"/>
    <n v="1360389600"/>
    <n v="1363150800"/>
    <x v="0"/>
    <x v="0"/>
    <s v="film &amp; video/television"/>
    <x v="4"/>
    <x v="19"/>
  </r>
  <r>
    <n v="636"/>
    <x v="625"/>
    <s v="Stand-alone reciprocal frame"/>
    <n v="197700"/>
    <n v="127591"/>
    <x v="0"/>
    <n v="0.64537683358624176"/>
    <n v="2604"/>
    <x v="291"/>
    <x v="3"/>
    <s v="DKK"/>
    <n v="1326866400"/>
    <n v="1330754400"/>
    <x v="0"/>
    <x v="1"/>
    <s v="film &amp; video/animation"/>
    <x v="4"/>
    <x v="10"/>
  </r>
  <r>
    <n v="637"/>
    <x v="626"/>
    <s v="Open-architected 24/7 throughput"/>
    <n v="8500"/>
    <n v="6750"/>
    <x v="0"/>
    <n v="0.79411764705882348"/>
    <n v="65"/>
    <x v="544"/>
    <x v="1"/>
    <s v="USD"/>
    <n v="1479103200"/>
    <n v="1479794400"/>
    <x v="0"/>
    <x v="0"/>
    <s v="theater/plays"/>
    <x v="3"/>
    <x v="3"/>
  </r>
  <r>
    <n v="638"/>
    <x v="627"/>
    <s v="Monitored 24/7 approach"/>
    <n v="81600"/>
    <n v="9318"/>
    <x v="0"/>
    <n v="0.11419117647058824"/>
    <n v="94"/>
    <x v="289"/>
    <x v="1"/>
    <s v="USD"/>
    <n v="1280206800"/>
    <n v="1281243600"/>
    <x v="0"/>
    <x v="1"/>
    <s v="theater/plays"/>
    <x v="3"/>
    <x v="3"/>
  </r>
  <r>
    <n v="639"/>
    <x v="628"/>
    <s v="Upgradable explicit forecast"/>
    <n v="8600"/>
    <n v="4832"/>
    <x v="2"/>
    <n v="0.56186046511627907"/>
    <n v="45"/>
    <x v="545"/>
    <x v="1"/>
    <s v="USD"/>
    <n v="1532754000"/>
    <n v="1532754000"/>
    <x v="0"/>
    <x v="1"/>
    <s v="film &amp; video/drama"/>
    <x v="4"/>
    <x v="6"/>
  </r>
  <r>
    <n v="640"/>
    <x v="629"/>
    <s v="Pre-emptive context-sensitive support"/>
    <n v="119800"/>
    <n v="19769"/>
    <x v="0"/>
    <n v="0.16501669449081802"/>
    <n v="257"/>
    <x v="546"/>
    <x v="1"/>
    <s v="USD"/>
    <n v="1453096800"/>
    <n v="1453356000"/>
    <x v="0"/>
    <x v="0"/>
    <s v="theater/plays"/>
    <x v="3"/>
    <x v="3"/>
  </r>
  <r>
    <n v="641"/>
    <x v="630"/>
    <s v="Business-focused leadingedge instruction set"/>
    <n v="9400"/>
    <n v="11277"/>
    <x v="1"/>
    <n v="1.1996808510638297"/>
    <n v="194"/>
    <x v="547"/>
    <x v="5"/>
    <s v="CHF"/>
    <n v="1487570400"/>
    <n v="1489986000"/>
    <x v="0"/>
    <x v="0"/>
    <s v="theater/plays"/>
    <x v="3"/>
    <x v="3"/>
  </r>
  <r>
    <n v="642"/>
    <x v="631"/>
    <s v="Extended multi-state knowledge user"/>
    <n v="9200"/>
    <n v="13382"/>
    <x v="1"/>
    <n v="1.4545652173913044"/>
    <n v="129"/>
    <x v="548"/>
    <x v="0"/>
    <s v="CAD"/>
    <n v="1545026400"/>
    <n v="1545804000"/>
    <x v="0"/>
    <x v="0"/>
    <s v="technology/wearables"/>
    <x v="2"/>
    <x v="8"/>
  </r>
  <r>
    <n v="643"/>
    <x v="632"/>
    <s v="Future-proofed modular groupware"/>
    <n v="14900"/>
    <n v="32986"/>
    <x v="1"/>
    <n v="2.2138255033557046"/>
    <n v="375"/>
    <x v="130"/>
    <x v="1"/>
    <s v="USD"/>
    <n v="1488348000"/>
    <n v="1489899600"/>
    <x v="0"/>
    <x v="0"/>
    <s v="theater/plays"/>
    <x v="3"/>
    <x v="3"/>
  </r>
  <r>
    <n v="644"/>
    <x v="633"/>
    <s v="Distributed real-time algorithm"/>
    <n v="169400"/>
    <n v="81984"/>
    <x v="0"/>
    <n v="0.48396694214876035"/>
    <n v="2928"/>
    <x v="127"/>
    <x v="0"/>
    <s v="CAD"/>
    <n v="1545112800"/>
    <n v="1546495200"/>
    <x v="0"/>
    <x v="0"/>
    <s v="theater/plays"/>
    <x v="3"/>
    <x v="3"/>
  </r>
  <r>
    <n v="645"/>
    <x v="634"/>
    <s v="Multi-lateral heuristic throughput"/>
    <n v="192100"/>
    <n v="178483"/>
    <x v="0"/>
    <n v="0.92911504424778757"/>
    <n v="4697"/>
    <x v="32"/>
    <x v="1"/>
    <s v="USD"/>
    <n v="1537938000"/>
    <n v="1539752400"/>
    <x v="0"/>
    <x v="1"/>
    <s v="music/rock"/>
    <x v="1"/>
    <x v="1"/>
  </r>
  <r>
    <n v="646"/>
    <x v="635"/>
    <s v="Switchable reciprocal middleware"/>
    <n v="98700"/>
    <n v="87448"/>
    <x v="0"/>
    <n v="0.88599797365754818"/>
    <n v="2915"/>
    <x v="214"/>
    <x v="1"/>
    <s v="USD"/>
    <n v="1363150800"/>
    <n v="1364101200"/>
    <x v="0"/>
    <x v="0"/>
    <s v="games/video games"/>
    <x v="6"/>
    <x v="11"/>
  </r>
  <r>
    <n v="647"/>
    <x v="636"/>
    <s v="Inverse multimedia Graphic Interface"/>
    <n v="4500"/>
    <n v="1863"/>
    <x v="0"/>
    <n v="0.41399999999999998"/>
    <n v="18"/>
    <x v="549"/>
    <x v="1"/>
    <s v="USD"/>
    <n v="1523250000"/>
    <n v="1525323600"/>
    <x v="0"/>
    <x v="0"/>
    <s v="publishing/translations"/>
    <x v="5"/>
    <x v="18"/>
  </r>
  <r>
    <n v="648"/>
    <x v="637"/>
    <s v="Vision-oriented local contingency"/>
    <n v="98600"/>
    <n v="62174"/>
    <x v="3"/>
    <n v="0.63056795131845844"/>
    <n v="723"/>
    <x v="550"/>
    <x v="1"/>
    <s v="USD"/>
    <n v="1499317200"/>
    <n v="1500872400"/>
    <x v="1"/>
    <x v="0"/>
    <s v="food/food trucks"/>
    <x v="0"/>
    <x v="0"/>
  </r>
  <r>
    <n v="649"/>
    <x v="638"/>
    <s v="Reactive 6thgeneration hub"/>
    <n v="121700"/>
    <n v="59003"/>
    <x v="0"/>
    <n v="0.48482333607230893"/>
    <n v="602"/>
    <x v="234"/>
    <x v="5"/>
    <s v="CHF"/>
    <n v="1287550800"/>
    <n v="1288501200"/>
    <x v="1"/>
    <x v="1"/>
    <s v="theater/plays"/>
    <x v="3"/>
    <x v="3"/>
  </r>
  <r>
    <n v="650"/>
    <x v="639"/>
    <s v="Optional asymmetric success"/>
    <n v="100"/>
    <n v="2"/>
    <x v="0"/>
    <n v="0.02"/>
    <n v="1"/>
    <x v="49"/>
    <x v="1"/>
    <s v="USD"/>
    <n v="1404795600"/>
    <n v="1407128400"/>
    <x v="0"/>
    <x v="0"/>
    <s v="music/jazz"/>
    <x v="1"/>
    <x v="17"/>
  </r>
  <r>
    <n v="651"/>
    <x v="640"/>
    <s v="Digitized analyzing capacity"/>
    <n v="196700"/>
    <n v="174039"/>
    <x v="0"/>
    <n v="0.88479410269445857"/>
    <n v="3868"/>
    <x v="551"/>
    <x v="6"/>
    <s v="EUR"/>
    <n v="1393048800"/>
    <n v="1394344800"/>
    <x v="0"/>
    <x v="0"/>
    <s v="film &amp; video/shorts"/>
    <x v="4"/>
    <x v="12"/>
  </r>
  <r>
    <n v="652"/>
    <x v="641"/>
    <s v="Vision-oriented regional hub"/>
    <n v="10000"/>
    <n v="12684"/>
    <x v="1"/>
    <n v="1.2684"/>
    <n v="409"/>
    <x v="207"/>
    <x v="1"/>
    <s v="USD"/>
    <n v="1470373200"/>
    <n v="1474088400"/>
    <x v="0"/>
    <x v="0"/>
    <s v="technology/web"/>
    <x v="2"/>
    <x v="2"/>
  </r>
  <r>
    <n v="653"/>
    <x v="642"/>
    <s v="Monitored incremental info-mediaries"/>
    <n v="600"/>
    <n v="14033"/>
    <x v="1"/>
    <n v="23.388333333333332"/>
    <n v="234"/>
    <x v="552"/>
    <x v="1"/>
    <s v="USD"/>
    <n v="1460091600"/>
    <n v="1460264400"/>
    <x v="0"/>
    <x v="0"/>
    <s v="technology/web"/>
    <x v="2"/>
    <x v="2"/>
  </r>
  <r>
    <n v="654"/>
    <x v="643"/>
    <s v="Programmable static middleware"/>
    <n v="35000"/>
    <n v="177936"/>
    <x v="1"/>
    <n v="5.0838857142857146"/>
    <n v="3016"/>
    <x v="170"/>
    <x v="1"/>
    <s v="USD"/>
    <n v="1440392400"/>
    <n v="1440824400"/>
    <x v="0"/>
    <x v="0"/>
    <s v="music/metal"/>
    <x v="1"/>
    <x v="16"/>
  </r>
  <r>
    <n v="655"/>
    <x v="644"/>
    <s v="Multi-layered bottom-line encryption"/>
    <n v="6900"/>
    <n v="13212"/>
    <x v="1"/>
    <n v="1.9147826086956521"/>
    <n v="264"/>
    <x v="345"/>
    <x v="1"/>
    <s v="USD"/>
    <n v="1488434400"/>
    <n v="1489554000"/>
    <x v="1"/>
    <x v="0"/>
    <s v="photography/photography books"/>
    <x v="7"/>
    <x v="14"/>
  </r>
  <r>
    <n v="656"/>
    <x v="645"/>
    <s v="Vision-oriented systematic Graphical User Interface"/>
    <n v="118400"/>
    <n v="49879"/>
    <x v="0"/>
    <n v="0.42127533783783783"/>
    <n v="504"/>
    <x v="553"/>
    <x v="2"/>
    <s v="AUD"/>
    <n v="1514440800"/>
    <n v="1514872800"/>
    <x v="0"/>
    <x v="0"/>
    <s v="food/food trucks"/>
    <x v="0"/>
    <x v="0"/>
  </r>
  <r>
    <n v="657"/>
    <x v="646"/>
    <s v="Balanced optimal hardware"/>
    <n v="10000"/>
    <n v="824"/>
    <x v="0"/>
    <n v="8.2400000000000001E-2"/>
    <n v="14"/>
    <x v="554"/>
    <x v="1"/>
    <s v="USD"/>
    <n v="1514354400"/>
    <n v="1515736800"/>
    <x v="0"/>
    <x v="0"/>
    <s v="film &amp; video/science fiction"/>
    <x v="4"/>
    <x v="22"/>
  </r>
  <r>
    <n v="658"/>
    <x v="647"/>
    <s v="Self-enabling mission-critical success"/>
    <n v="52600"/>
    <n v="31594"/>
    <x v="3"/>
    <n v="0.60064638783269964"/>
    <n v="390"/>
    <x v="325"/>
    <x v="1"/>
    <s v="USD"/>
    <n v="1440910800"/>
    <n v="1442898000"/>
    <x v="0"/>
    <x v="0"/>
    <s v="music/rock"/>
    <x v="1"/>
    <x v="1"/>
  </r>
  <r>
    <n v="659"/>
    <x v="648"/>
    <s v="Grass-roots dynamic emulation"/>
    <n v="120700"/>
    <n v="57010"/>
    <x v="0"/>
    <n v="0.47232808616404309"/>
    <n v="750"/>
    <x v="555"/>
    <x v="4"/>
    <s v="GBP"/>
    <n v="1296108000"/>
    <n v="1296194400"/>
    <x v="0"/>
    <x v="0"/>
    <s v="film &amp; video/documentary"/>
    <x v="4"/>
    <x v="4"/>
  </r>
  <r>
    <n v="660"/>
    <x v="649"/>
    <s v="Fundamental disintermediate matrix"/>
    <n v="9100"/>
    <n v="7438"/>
    <x v="0"/>
    <n v="0.81736263736263737"/>
    <n v="77"/>
    <x v="556"/>
    <x v="1"/>
    <s v="USD"/>
    <n v="1440133200"/>
    <n v="1440910800"/>
    <x v="1"/>
    <x v="0"/>
    <s v="theater/plays"/>
    <x v="3"/>
    <x v="3"/>
  </r>
  <r>
    <n v="661"/>
    <x v="650"/>
    <s v="Right-sized secondary challenge"/>
    <n v="106800"/>
    <n v="57872"/>
    <x v="0"/>
    <n v="0.54187265917603"/>
    <n v="752"/>
    <x v="557"/>
    <x v="3"/>
    <s v="DKK"/>
    <n v="1332910800"/>
    <n v="1335502800"/>
    <x v="0"/>
    <x v="0"/>
    <s v="music/jazz"/>
    <x v="1"/>
    <x v="17"/>
  </r>
  <r>
    <n v="662"/>
    <x v="651"/>
    <s v="Implemented exuding software"/>
    <n v="9100"/>
    <n v="8906"/>
    <x v="0"/>
    <n v="0.97868131868131869"/>
    <n v="131"/>
    <x v="558"/>
    <x v="1"/>
    <s v="USD"/>
    <n v="1544335200"/>
    <n v="1544680800"/>
    <x v="0"/>
    <x v="0"/>
    <s v="theater/plays"/>
    <x v="3"/>
    <x v="3"/>
  </r>
  <r>
    <n v="663"/>
    <x v="652"/>
    <s v="Total optimizing software"/>
    <n v="10000"/>
    <n v="7724"/>
    <x v="0"/>
    <n v="0.77239999999999998"/>
    <n v="87"/>
    <x v="559"/>
    <x v="1"/>
    <s v="USD"/>
    <n v="1286427600"/>
    <n v="1288414800"/>
    <x v="0"/>
    <x v="0"/>
    <s v="theater/plays"/>
    <x v="3"/>
    <x v="3"/>
  </r>
  <r>
    <n v="664"/>
    <x v="327"/>
    <s v="Optional maximized attitude"/>
    <n v="79400"/>
    <n v="26571"/>
    <x v="0"/>
    <n v="0.33464735516372796"/>
    <n v="1063"/>
    <x v="372"/>
    <x v="1"/>
    <s v="USD"/>
    <n v="1329717600"/>
    <n v="1330581600"/>
    <x v="0"/>
    <x v="0"/>
    <s v="music/jazz"/>
    <x v="1"/>
    <x v="17"/>
  </r>
  <r>
    <n v="665"/>
    <x v="653"/>
    <s v="Customer-focused impactful extranet"/>
    <n v="5100"/>
    <n v="12219"/>
    <x v="1"/>
    <n v="2.3958823529411766"/>
    <n v="272"/>
    <x v="560"/>
    <x v="1"/>
    <s v="USD"/>
    <n v="1310187600"/>
    <n v="1311397200"/>
    <x v="0"/>
    <x v="1"/>
    <s v="film &amp; video/documentary"/>
    <x v="4"/>
    <x v="4"/>
  </r>
  <r>
    <n v="666"/>
    <x v="654"/>
    <s v="Cloned bottom-line success"/>
    <n v="3100"/>
    <n v="1985"/>
    <x v="3"/>
    <n v="0.64032258064516134"/>
    <n v="25"/>
    <x v="561"/>
    <x v="1"/>
    <s v="USD"/>
    <n v="1377838800"/>
    <n v="1378357200"/>
    <x v="0"/>
    <x v="1"/>
    <s v="theater/plays"/>
    <x v="3"/>
    <x v="3"/>
  </r>
  <r>
    <n v="667"/>
    <x v="655"/>
    <s v="Decentralized bandwidth-monitored ability"/>
    <n v="6900"/>
    <n v="12155"/>
    <x v="1"/>
    <n v="1.7615942028985507"/>
    <n v="419"/>
    <x v="562"/>
    <x v="1"/>
    <s v="USD"/>
    <n v="1410325200"/>
    <n v="1411102800"/>
    <x v="0"/>
    <x v="0"/>
    <s v="journalism/audio"/>
    <x v="8"/>
    <x v="23"/>
  </r>
  <r>
    <n v="668"/>
    <x v="656"/>
    <s v="Programmable leadingedge budgetary management"/>
    <n v="27500"/>
    <n v="5593"/>
    <x v="0"/>
    <n v="0.20338181818181819"/>
    <n v="76"/>
    <x v="563"/>
    <x v="1"/>
    <s v="USD"/>
    <n v="1343797200"/>
    <n v="1344834000"/>
    <x v="0"/>
    <x v="0"/>
    <s v="theater/plays"/>
    <x v="3"/>
    <x v="3"/>
  </r>
  <r>
    <n v="669"/>
    <x v="657"/>
    <s v="Upgradable bi-directional concept"/>
    <n v="48800"/>
    <n v="175020"/>
    <x v="1"/>
    <n v="3.5864754098360656"/>
    <n v="1621"/>
    <x v="564"/>
    <x v="6"/>
    <s v="EUR"/>
    <n v="1498453200"/>
    <n v="1499230800"/>
    <x v="0"/>
    <x v="0"/>
    <s v="theater/plays"/>
    <x v="3"/>
    <x v="3"/>
  </r>
  <r>
    <n v="670"/>
    <x v="635"/>
    <s v="Re-contextualized homogeneous flexibility"/>
    <n v="16200"/>
    <n v="75955"/>
    <x v="1"/>
    <n v="4.6885802469135802"/>
    <n v="1101"/>
    <x v="370"/>
    <x v="1"/>
    <s v="USD"/>
    <n v="1456380000"/>
    <n v="1457416800"/>
    <x v="0"/>
    <x v="0"/>
    <s v="music/indie rock"/>
    <x v="1"/>
    <x v="7"/>
  </r>
  <r>
    <n v="671"/>
    <x v="658"/>
    <s v="Monitored bi-directional standardization"/>
    <n v="97600"/>
    <n v="119127"/>
    <x v="1"/>
    <n v="1.220563524590164"/>
    <n v="1073"/>
    <x v="565"/>
    <x v="1"/>
    <s v="USD"/>
    <n v="1280552400"/>
    <n v="1280898000"/>
    <x v="0"/>
    <x v="1"/>
    <s v="theater/plays"/>
    <x v="3"/>
    <x v="3"/>
  </r>
  <r>
    <n v="672"/>
    <x v="659"/>
    <s v="Stand-alone grid-enabled leverage"/>
    <n v="197900"/>
    <n v="110689"/>
    <x v="0"/>
    <n v="0.55931783729156137"/>
    <n v="4428"/>
    <x v="372"/>
    <x v="2"/>
    <s v="AUD"/>
    <n v="1521608400"/>
    <n v="1522472400"/>
    <x v="0"/>
    <x v="0"/>
    <s v="theater/plays"/>
    <x v="3"/>
    <x v="3"/>
  </r>
  <r>
    <n v="673"/>
    <x v="660"/>
    <s v="Assimilated regional groupware"/>
    <n v="5600"/>
    <n v="2445"/>
    <x v="0"/>
    <n v="0.43660714285714286"/>
    <n v="58"/>
    <x v="566"/>
    <x v="6"/>
    <s v="EUR"/>
    <n v="1460696400"/>
    <n v="1462510800"/>
    <x v="0"/>
    <x v="0"/>
    <s v="music/indie rock"/>
    <x v="1"/>
    <x v="7"/>
  </r>
  <r>
    <n v="674"/>
    <x v="661"/>
    <s v="Up-sized 24hour instruction set"/>
    <n v="170700"/>
    <n v="57250"/>
    <x v="3"/>
    <n v="0.33538371411833628"/>
    <n v="1218"/>
    <x v="332"/>
    <x v="1"/>
    <s v="USD"/>
    <n v="1313730000"/>
    <n v="1317790800"/>
    <x v="0"/>
    <x v="0"/>
    <s v="photography/photography books"/>
    <x v="7"/>
    <x v="14"/>
  </r>
  <r>
    <n v="675"/>
    <x v="662"/>
    <s v="Right-sized web-enabled intranet"/>
    <n v="9700"/>
    <n v="11929"/>
    <x v="1"/>
    <n v="1.2297938144329896"/>
    <n v="331"/>
    <x v="567"/>
    <x v="1"/>
    <s v="USD"/>
    <n v="1568178000"/>
    <n v="1568782800"/>
    <x v="0"/>
    <x v="0"/>
    <s v="journalism/audio"/>
    <x v="8"/>
    <x v="23"/>
  </r>
  <r>
    <n v="676"/>
    <x v="663"/>
    <s v="Expanded needs-based orchestration"/>
    <n v="62300"/>
    <n v="118214"/>
    <x v="1"/>
    <n v="1.8974959871589085"/>
    <n v="1170"/>
    <x v="568"/>
    <x v="1"/>
    <s v="USD"/>
    <n v="1348635600"/>
    <n v="1349413200"/>
    <x v="0"/>
    <x v="0"/>
    <s v="photography/photography books"/>
    <x v="7"/>
    <x v="14"/>
  </r>
  <r>
    <n v="677"/>
    <x v="664"/>
    <s v="Organic system-worthy orchestration"/>
    <n v="5300"/>
    <n v="4432"/>
    <x v="0"/>
    <n v="0.83622641509433959"/>
    <n v="111"/>
    <x v="569"/>
    <x v="1"/>
    <s v="USD"/>
    <n v="1468126800"/>
    <n v="1472446800"/>
    <x v="0"/>
    <x v="0"/>
    <s v="publishing/fiction"/>
    <x v="5"/>
    <x v="13"/>
  </r>
  <r>
    <n v="678"/>
    <x v="665"/>
    <s v="Inverse static standardization"/>
    <n v="99500"/>
    <n v="17879"/>
    <x v="3"/>
    <n v="0.17968844221105529"/>
    <n v="215"/>
    <x v="570"/>
    <x v="1"/>
    <s v="USD"/>
    <n v="1547877600"/>
    <n v="1548050400"/>
    <x v="0"/>
    <x v="0"/>
    <s v="film &amp; video/drama"/>
    <x v="4"/>
    <x v="6"/>
  </r>
  <r>
    <n v="679"/>
    <x v="307"/>
    <s v="Synchronized motivating solution"/>
    <n v="1400"/>
    <n v="14511"/>
    <x v="1"/>
    <n v="10.365"/>
    <n v="363"/>
    <x v="270"/>
    <x v="1"/>
    <s v="USD"/>
    <n v="1571374800"/>
    <n v="1571806800"/>
    <x v="0"/>
    <x v="1"/>
    <s v="food/food trucks"/>
    <x v="0"/>
    <x v="0"/>
  </r>
  <r>
    <n v="680"/>
    <x v="666"/>
    <s v="Open-source 4thgeneration open system"/>
    <n v="145600"/>
    <n v="141822"/>
    <x v="0"/>
    <n v="0.97405219780219776"/>
    <n v="2955"/>
    <x v="211"/>
    <x v="1"/>
    <s v="USD"/>
    <n v="1576303200"/>
    <n v="1576476000"/>
    <x v="0"/>
    <x v="1"/>
    <s v="games/mobile games"/>
    <x v="6"/>
    <x v="20"/>
  </r>
  <r>
    <n v="681"/>
    <x v="667"/>
    <s v="Decentralized context-sensitive superstructure"/>
    <n v="184100"/>
    <n v="159037"/>
    <x v="0"/>
    <n v="0.86386203150461705"/>
    <n v="1657"/>
    <x v="571"/>
    <x v="1"/>
    <s v="USD"/>
    <n v="1324447200"/>
    <n v="1324965600"/>
    <x v="0"/>
    <x v="0"/>
    <s v="theater/plays"/>
    <x v="3"/>
    <x v="3"/>
  </r>
  <r>
    <n v="682"/>
    <x v="668"/>
    <s v="Compatible 5thgeneration concept"/>
    <n v="5400"/>
    <n v="8109"/>
    <x v="1"/>
    <n v="1.5016666666666667"/>
    <n v="103"/>
    <x v="572"/>
    <x v="1"/>
    <s v="USD"/>
    <n v="1386741600"/>
    <n v="1387519200"/>
    <x v="0"/>
    <x v="0"/>
    <s v="theater/plays"/>
    <x v="3"/>
    <x v="3"/>
  </r>
  <r>
    <n v="683"/>
    <x v="669"/>
    <s v="Virtual systemic intranet"/>
    <n v="2300"/>
    <n v="8244"/>
    <x v="1"/>
    <n v="3.5843478260869563"/>
    <n v="147"/>
    <x v="573"/>
    <x v="1"/>
    <s v="USD"/>
    <n v="1537074000"/>
    <n v="1537246800"/>
    <x v="0"/>
    <x v="0"/>
    <s v="theater/plays"/>
    <x v="3"/>
    <x v="3"/>
  </r>
  <r>
    <n v="684"/>
    <x v="670"/>
    <s v="Optimized systemic algorithm"/>
    <n v="1400"/>
    <n v="7600"/>
    <x v="1"/>
    <n v="5.4285714285714288"/>
    <n v="110"/>
    <x v="574"/>
    <x v="0"/>
    <s v="CAD"/>
    <n v="1277787600"/>
    <n v="1279515600"/>
    <x v="0"/>
    <x v="0"/>
    <s v="publishing/nonfiction"/>
    <x v="5"/>
    <x v="9"/>
  </r>
  <r>
    <n v="685"/>
    <x v="671"/>
    <s v="Customizable homogeneous firmware"/>
    <n v="140000"/>
    <n v="94501"/>
    <x v="0"/>
    <n v="0.67500714285714281"/>
    <n v="926"/>
    <x v="181"/>
    <x v="0"/>
    <s v="CAD"/>
    <n v="1440306000"/>
    <n v="1442379600"/>
    <x v="0"/>
    <x v="0"/>
    <s v="theater/plays"/>
    <x v="3"/>
    <x v="3"/>
  </r>
  <r>
    <n v="686"/>
    <x v="672"/>
    <s v="Front-line cohesive extranet"/>
    <n v="7500"/>
    <n v="14381"/>
    <x v="1"/>
    <n v="1.9174666666666667"/>
    <n v="134"/>
    <x v="575"/>
    <x v="1"/>
    <s v="USD"/>
    <n v="1522126800"/>
    <n v="1523077200"/>
    <x v="0"/>
    <x v="0"/>
    <s v="technology/wearables"/>
    <x v="2"/>
    <x v="8"/>
  </r>
  <r>
    <n v="687"/>
    <x v="673"/>
    <s v="Distributed holistic neural-net"/>
    <n v="1500"/>
    <n v="13980"/>
    <x v="1"/>
    <n v="9.32"/>
    <n v="269"/>
    <x v="576"/>
    <x v="1"/>
    <s v="USD"/>
    <n v="1489298400"/>
    <n v="1489554000"/>
    <x v="0"/>
    <x v="0"/>
    <s v="theater/plays"/>
    <x v="3"/>
    <x v="3"/>
  </r>
  <r>
    <n v="688"/>
    <x v="674"/>
    <s v="Devolved client-server monitoring"/>
    <n v="2900"/>
    <n v="12449"/>
    <x v="1"/>
    <n v="4.2927586206896553"/>
    <n v="175"/>
    <x v="577"/>
    <x v="1"/>
    <s v="USD"/>
    <n v="1547100000"/>
    <n v="1548482400"/>
    <x v="0"/>
    <x v="1"/>
    <s v="film &amp; video/television"/>
    <x v="4"/>
    <x v="19"/>
  </r>
  <r>
    <n v="689"/>
    <x v="675"/>
    <s v="Seamless directional capacity"/>
    <n v="7300"/>
    <n v="7348"/>
    <x v="1"/>
    <n v="1.0065753424657535"/>
    <n v="69"/>
    <x v="578"/>
    <x v="1"/>
    <s v="USD"/>
    <n v="1383022800"/>
    <n v="1384063200"/>
    <x v="0"/>
    <x v="0"/>
    <s v="technology/web"/>
    <x v="2"/>
    <x v="2"/>
  </r>
  <r>
    <n v="690"/>
    <x v="676"/>
    <s v="Polarized actuating implementation"/>
    <n v="3600"/>
    <n v="8158"/>
    <x v="1"/>
    <n v="2.266111111111111"/>
    <n v="190"/>
    <x v="579"/>
    <x v="1"/>
    <s v="USD"/>
    <n v="1322373600"/>
    <n v="1322892000"/>
    <x v="0"/>
    <x v="1"/>
    <s v="film &amp; video/documentary"/>
    <x v="4"/>
    <x v="4"/>
  </r>
  <r>
    <n v="691"/>
    <x v="677"/>
    <s v="Front-line disintermediate hub"/>
    <n v="5000"/>
    <n v="7119"/>
    <x v="1"/>
    <n v="1.4238"/>
    <n v="237"/>
    <x v="539"/>
    <x v="1"/>
    <s v="USD"/>
    <n v="1349240400"/>
    <n v="1350709200"/>
    <x v="1"/>
    <x v="1"/>
    <s v="film &amp; video/documentary"/>
    <x v="4"/>
    <x v="4"/>
  </r>
  <r>
    <n v="692"/>
    <x v="678"/>
    <s v="Decentralized 4thgeneration challenge"/>
    <n v="6000"/>
    <n v="5438"/>
    <x v="0"/>
    <n v="0.90633333333333332"/>
    <n v="77"/>
    <x v="580"/>
    <x v="4"/>
    <s v="GBP"/>
    <n v="1562648400"/>
    <n v="1564203600"/>
    <x v="0"/>
    <x v="0"/>
    <s v="music/rock"/>
    <x v="1"/>
    <x v="1"/>
  </r>
  <r>
    <n v="693"/>
    <x v="679"/>
    <s v="Reverse-engineered composite hierarchy"/>
    <n v="180400"/>
    <n v="115396"/>
    <x v="0"/>
    <n v="0.63966740576496672"/>
    <n v="1748"/>
    <x v="366"/>
    <x v="1"/>
    <s v="USD"/>
    <n v="1508216400"/>
    <n v="1509685200"/>
    <x v="0"/>
    <x v="0"/>
    <s v="theater/plays"/>
    <x v="3"/>
    <x v="3"/>
  </r>
  <r>
    <n v="694"/>
    <x v="680"/>
    <s v="Programmable tangible ability"/>
    <n v="9100"/>
    <n v="7656"/>
    <x v="0"/>
    <n v="0.84131868131868137"/>
    <n v="79"/>
    <x v="581"/>
    <x v="1"/>
    <s v="USD"/>
    <n v="1511762400"/>
    <n v="1514959200"/>
    <x v="0"/>
    <x v="0"/>
    <s v="theater/plays"/>
    <x v="3"/>
    <x v="3"/>
  </r>
  <r>
    <n v="695"/>
    <x v="681"/>
    <s v="Configurable full-range emulation"/>
    <n v="9200"/>
    <n v="12322"/>
    <x v="1"/>
    <n v="1.3393478260869565"/>
    <n v="196"/>
    <x v="378"/>
    <x v="6"/>
    <s v="EUR"/>
    <n v="1447480800"/>
    <n v="1448863200"/>
    <x v="1"/>
    <x v="0"/>
    <s v="music/rock"/>
    <x v="1"/>
    <x v="1"/>
  </r>
  <r>
    <n v="696"/>
    <x v="682"/>
    <s v="Total real-time hardware"/>
    <n v="164100"/>
    <n v="96888"/>
    <x v="0"/>
    <n v="0.59042047531992692"/>
    <n v="889"/>
    <x v="582"/>
    <x v="1"/>
    <s v="USD"/>
    <n v="1429506000"/>
    <n v="1429592400"/>
    <x v="0"/>
    <x v="1"/>
    <s v="theater/plays"/>
    <x v="3"/>
    <x v="3"/>
  </r>
  <r>
    <n v="697"/>
    <x v="683"/>
    <s v="Profound system-worthy functionalities"/>
    <n v="128900"/>
    <n v="196960"/>
    <x v="1"/>
    <n v="1.5280062063615205"/>
    <n v="7295"/>
    <x v="42"/>
    <x v="1"/>
    <s v="USD"/>
    <n v="1522472400"/>
    <n v="1522645200"/>
    <x v="0"/>
    <x v="0"/>
    <s v="music/electric music"/>
    <x v="1"/>
    <x v="5"/>
  </r>
  <r>
    <n v="698"/>
    <x v="684"/>
    <s v="Cloned hybrid focus group"/>
    <n v="42100"/>
    <n v="188057"/>
    <x v="1"/>
    <n v="4.466912114014252"/>
    <n v="2893"/>
    <x v="94"/>
    <x v="0"/>
    <s v="CAD"/>
    <n v="1322114400"/>
    <n v="1323324000"/>
    <x v="0"/>
    <x v="0"/>
    <s v="technology/wearables"/>
    <x v="2"/>
    <x v="8"/>
  </r>
  <r>
    <n v="699"/>
    <x v="196"/>
    <s v="Ergonomic dedicated focus group"/>
    <n v="7400"/>
    <n v="6245"/>
    <x v="0"/>
    <n v="0.8439189189189189"/>
    <n v="56"/>
    <x v="583"/>
    <x v="1"/>
    <s v="USD"/>
    <n v="1561438800"/>
    <n v="1561525200"/>
    <x v="0"/>
    <x v="0"/>
    <s v="film &amp; video/drama"/>
    <x v="4"/>
    <x v="6"/>
  </r>
  <r>
    <n v="700"/>
    <x v="685"/>
    <s v="Realigned zero administration paradigm"/>
    <n v="100"/>
    <n v="3"/>
    <x v="0"/>
    <n v="0.03"/>
    <n v="1"/>
    <x v="236"/>
    <x v="1"/>
    <s v="USD"/>
    <n v="1264399200"/>
    <n v="1265695200"/>
    <x v="0"/>
    <x v="0"/>
    <s v="technology/wearables"/>
    <x v="2"/>
    <x v="8"/>
  </r>
  <r>
    <n v="701"/>
    <x v="686"/>
    <s v="Open-source multi-tasking methodology"/>
    <n v="52000"/>
    <n v="91014"/>
    <x v="1"/>
    <n v="1.7502692307692307"/>
    <n v="820"/>
    <x v="584"/>
    <x v="1"/>
    <s v="USD"/>
    <n v="1301202000"/>
    <n v="1301806800"/>
    <x v="1"/>
    <x v="0"/>
    <s v="theater/plays"/>
    <x v="3"/>
    <x v="3"/>
  </r>
  <r>
    <n v="702"/>
    <x v="687"/>
    <s v="Object-based attitude-oriented analyzer"/>
    <n v="8700"/>
    <n v="4710"/>
    <x v="0"/>
    <n v="0.54137931034482756"/>
    <n v="83"/>
    <x v="585"/>
    <x v="1"/>
    <s v="USD"/>
    <n v="1374469200"/>
    <n v="1374901200"/>
    <x v="0"/>
    <x v="0"/>
    <s v="technology/wearables"/>
    <x v="2"/>
    <x v="8"/>
  </r>
  <r>
    <n v="703"/>
    <x v="688"/>
    <s v="Cross-platform tertiary hub"/>
    <n v="63400"/>
    <n v="197728"/>
    <x v="1"/>
    <n v="3.1187381703470032"/>
    <n v="2038"/>
    <x v="586"/>
    <x v="1"/>
    <s v="USD"/>
    <n v="1334984400"/>
    <n v="1336453200"/>
    <x v="1"/>
    <x v="1"/>
    <s v="publishing/translations"/>
    <x v="5"/>
    <x v="18"/>
  </r>
  <r>
    <n v="704"/>
    <x v="689"/>
    <s v="Seamless clear-thinking artificial intelligence"/>
    <n v="8700"/>
    <n v="10682"/>
    <x v="1"/>
    <n v="1.2278160919540231"/>
    <n v="116"/>
    <x v="587"/>
    <x v="1"/>
    <s v="USD"/>
    <n v="1467608400"/>
    <n v="1468904400"/>
    <x v="0"/>
    <x v="0"/>
    <s v="film &amp; video/animation"/>
    <x v="4"/>
    <x v="10"/>
  </r>
  <r>
    <n v="705"/>
    <x v="690"/>
    <s v="Centralized tangible success"/>
    <n v="169700"/>
    <n v="168048"/>
    <x v="0"/>
    <n v="0.99026517383618151"/>
    <n v="2025"/>
    <x v="588"/>
    <x v="4"/>
    <s v="GBP"/>
    <n v="1386741600"/>
    <n v="1387087200"/>
    <x v="0"/>
    <x v="0"/>
    <s v="publishing/nonfiction"/>
    <x v="5"/>
    <x v="9"/>
  </r>
  <r>
    <n v="706"/>
    <x v="691"/>
    <s v="Customer-focused multimedia methodology"/>
    <n v="108400"/>
    <n v="138586"/>
    <x v="1"/>
    <n v="1.278468634686347"/>
    <n v="1345"/>
    <x v="589"/>
    <x v="2"/>
    <s v="AUD"/>
    <n v="1546754400"/>
    <n v="1547445600"/>
    <x v="0"/>
    <x v="1"/>
    <s v="technology/web"/>
    <x v="2"/>
    <x v="2"/>
  </r>
  <r>
    <n v="707"/>
    <x v="692"/>
    <s v="Visionary maximized Local Area Network"/>
    <n v="7300"/>
    <n v="11579"/>
    <x v="1"/>
    <n v="1.5861643835616439"/>
    <n v="168"/>
    <x v="590"/>
    <x v="1"/>
    <s v="USD"/>
    <n v="1544248800"/>
    <n v="1547359200"/>
    <x v="0"/>
    <x v="0"/>
    <s v="film &amp; video/drama"/>
    <x v="4"/>
    <x v="6"/>
  </r>
  <r>
    <n v="708"/>
    <x v="693"/>
    <s v="Secured bifurcated intranet"/>
    <n v="1700"/>
    <n v="12020"/>
    <x v="1"/>
    <n v="7.0705882352941174"/>
    <n v="137"/>
    <x v="591"/>
    <x v="5"/>
    <s v="CHF"/>
    <n v="1495429200"/>
    <n v="1496293200"/>
    <x v="0"/>
    <x v="0"/>
    <s v="theater/plays"/>
    <x v="3"/>
    <x v="3"/>
  </r>
  <r>
    <n v="709"/>
    <x v="694"/>
    <s v="Grass-roots 4thgeneration product"/>
    <n v="9800"/>
    <n v="13954"/>
    <x v="1"/>
    <n v="1.4238775510204082"/>
    <n v="186"/>
    <x v="592"/>
    <x v="6"/>
    <s v="EUR"/>
    <n v="1334811600"/>
    <n v="1335416400"/>
    <x v="0"/>
    <x v="0"/>
    <s v="theater/plays"/>
    <x v="3"/>
    <x v="3"/>
  </r>
  <r>
    <n v="710"/>
    <x v="695"/>
    <s v="Reduced next generation info-mediaries"/>
    <n v="4300"/>
    <n v="6358"/>
    <x v="1"/>
    <n v="1.4786046511627906"/>
    <n v="125"/>
    <x v="593"/>
    <x v="1"/>
    <s v="USD"/>
    <n v="1531544400"/>
    <n v="1532149200"/>
    <x v="0"/>
    <x v="1"/>
    <s v="theater/plays"/>
    <x v="3"/>
    <x v="3"/>
  </r>
  <r>
    <n v="711"/>
    <x v="696"/>
    <s v="Customizable full-range artificial intelligence"/>
    <n v="6200"/>
    <n v="1260"/>
    <x v="0"/>
    <n v="0.20322580645161289"/>
    <n v="14"/>
    <x v="594"/>
    <x v="6"/>
    <s v="EUR"/>
    <n v="1453615200"/>
    <n v="1453788000"/>
    <x v="1"/>
    <x v="1"/>
    <s v="theater/plays"/>
    <x v="3"/>
    <x v="3"/>
  </r>
  <r>
    <n v="712"/>
    <x v="697"/>
    <s v="Programmable leadingedge contingency"/>
    <n v="800"/>
    <n v="14725"/>
    <x v="1"/>
    <n v="18.40625"/>
    <n v="202"/>
    <x v="595"/>
    <x v="1"/>
    <s v="USD"/>
    <n v="1467954000"/>
    <n v="1471496400"/>
    <x v="0"/>
    <x v="0"/>
    <s v="theater/plays"/>
    <x v="3"/>
    <x v="3"/>
  </r>
  <r>
    <n v="713"/>
    <x v="698"/>
    <s v="Multi-layered global groupware"/>
    <n v="6900"/>
    <n v="11174"/>
    <x v="1"/>
    <n v="1.6194202898550725"/>
    <n v="103"/>
    <x v="596"/>
    <x v="1"/>
    <s v="USD"/>
    <n v="1471842000"/>
    <n v="1472878800"/>
    <x v="0"/>
    <x v="0"/>
    <s v="publishing/radio &amp; podcasts"/>
    <x v="5"/>
    <x v="15"/>
  </r>
  <r>
    <n v="714"/>
    <x v="699"/>
    <s v="Switchable methodical superstructure"/>
    <n v="38500"/>
    <n v="182036"/>
    <x v="1"/>
    <n v="4.7282077922077921"/>
    <n v="1785"/>
    <x v="230"/>
    <x v="1"/>
    <s v="USD"/>
    <n v="1408424400"/>
    <n v="1408510800"/>
    <x v="0"/>
    <x v="0"/>
    <s v="music/rock"/>
    <x v="1"/>
    <x v="1"/>
  </r>
  <r>
    <n v="715"/>
    <x v="700"/>
    <s v="Expanded even-keeled portal"/>
    <n v="118000"/>
    <n v="28870"/>
    <x v="0"/>
    <n v="0.24466101694915254"/>
    <n v="656"/>
    <x v="159"/>
    <x v="1"/>
    <s v="USD"/>
    <n v="1281157200"/>
    <n v="1281589200"/>
    <x v="0"/>
    <x v="0"/>
    <s v="games/mobile games"/>
    <x v="6"/>
    <x v="20"/>
  </r>
  <r>
    <n v="716"/>
    <x v="701"/>
    <s v="Advanced modular moderator"/>
    <n v="2000"/>
    <n v="10353"/>
    <x v="1"/>
    <n v="5.1764999999999999"/>
    <n v="157"/>
    <x v="597"/>
    <x v="1"/>
    <s v="USD"/>
    <n v="1373432400"/>
    <n v="1375851600"/>
    <x v="0"/>
    <x v="1"/>
    <s v="theater/plays"/>
    <x v="3"/>
    <x v="3"/>
  </r>
  <r>
    <n v="717"/>
    <x v="702"/>
    <s v="Reverse-engineered well-modulated ability"/>
    <n v="5600"/>
    <n v="13868"/>
    <x v="1"/>
    <n v="2.4764285714285714"/>
    <n v="555"/>
    <x v="499"/>
    <x v="1"/>
    <s v="USD"/>
    <n v="1313989200"/>
    <n v="1315803600"/>
    <x v="0"/>
    <x v="0"/>
    <s v="film &amp; video/documentary"/>
    <x v="4"/>
    <x v="4"/>
  </r>
  <r>
    <n v="718"/>
    <x v="703"/>
    <s v="Expanded optimal pricing structure"/>
    <n v="8300"/>
    <n v="8317"/>
    <x v="1"/>
    <n v="1.0020481927710843"/>
    <n v="297"/>
    <x v="127"/>
    <x v="1"/>
    <s v="USD"/>
    <n v="1371445200"/>
    <n v="1373691600"/>
    <x v="0"/>
    <x v="0"/>
    <s v="technology/wearables"/>
    <x v="2"/>
    <x v="8"/>
  </r>
  <r>
    <n v="719"/>
    <x v="704"/>
    <s v="Down-sized uniform ability"/>
    <n v="6900"/>
    <n v="10557"/>
    <x v="1"/>
    <n v="1.53"/>
    <n v="123"/>
    <x v="598"/>
    <x v="1"/>
    <s v="USD"/>
    <n v="1338267600"/>
    <n v="1339218000"/>
    <x v="0"/>
    <x v="0"/>
    <s v="publishing/fiction"/>
    <x v="5"/>
    <x v="13"/>
  </r>
  <r>
    <n v="720"/>
    <x v="705"/>
    <s v="Multi-layered upward-trending conglomeration"/>
    <n v="8700"/>
    <n v="3227"/>
    <x v="3"/>
    <n v="0.37091954022988505"/>
    <n v="38"/>
    <x v="599"/>
    <x v="3"/>
    <s v="DKK"/>
    <n v="1519192800"/>
    <n v="1520402400"/>
    <x v="0"/>
    <x v="1"/>
    <s v="theater/plays"/>
    <x v="3"/>
    <x v="3"/>
  </r>
  <r>
    <n v="721"/>
    <x v="706"/>
    <s v="Open-architected systematic intranet"/>
    <n v="123600"/>
    <n v="5429"/>
    <x v="3"/>
    <n v="4.3923948220064728E-2"/>
    <n v="60"/>
    <x v="600"/>
    <x v="1"/>
    <s v="USD"/>
    <n v="1522818000"/>
    <n v="1523336400"/>
    <x v="0"/>
    <x v="0"/>
    <s v="music/rock"/>
    <x v="1"/>
    <x v="1"/>
  </r>
  <r>
    <n v="722"/>
    <x v="707"/>
    <s v="Proactive 24hour frame"/>
    <n v="48500"/>
    <n v="75906"/>
    <x v="1"/>
    <n v="1.5650721649484536"/>
    <n v="3036"/>
    <x v="372"/>
    <x v="1"/>
    <s v="USD"/>
    <n v="1509948000"/>
    <n v="1512280800"/>
    <x v="0"/>
    <x v="0"/>
    <s v="film &amp; video/documentary"/>
    <x v="4"/>
    <x v="4"/>
  </r>
  <r>
    <n v="723"/>
    <x v="708"/>
    <s v="Exclusive fresh-thinking model"/>
    <n v="4900"/>
    <n v="13250"/>
    <x v="1"/>
    <n v="2.704081632653061"/>
    <n v="144"/>
    <x v="601"/>
    <x v="2"/>
    <s v="AUD"/>
    <n v="1456898400"/>
    <n v="1458709200"/>
    <x v="0"/>
    <x v="0"/>
    <s v="theater/plays"/>
    <x v="3"/>
    <x v="3"/>
  </r>
  <r>
    <n v="724"/>
    <x v="709"/>
    <s v="Business-focused encompassing intranet"/>
    <n v="8400"/>
    <n v="11261"/>
    <x v="1"/>
    <n v="1.3405952380952382"/>
    <n v="121"/>
    <x v="602"/>
    <x v="4"/>
    <s v="GBP"/>
    <n v="1413954000"/>
    <n v="1414126800"/>
    <x v="0"/>
    <x v="1"/>
    <s v="theater/plays"/>
    <x v="3"/>
    <x v="3"/>
  </r>
  <r>
    <n v="725"/>
    <x v="710"/>
    <s v="Optional 6thgeneration access"/>
    <n v="193200"/>
    <n v="97369"/>
    <x v="0"/>
    <n v="0.50398033126293995"/>
    <n v="1596"/>
    <x v="478"/>
    <x v="1"/>
    <s v="USD"/>
    <n v="1416031200"/>
    <n v="1416204000"/>
    <x v="0"/>
    <x v="0"/>
    <s v="games/mobile games"/>
    <x v="6"/>
    <x v="20"/>
  </r>
  <r>
    <n v="726"/>
    <x v="711"/>
    <s v="Realigned web-enabled functionalities"/>
    <n v="54300"/>
    <n v="48227"/>
    <x v="3"/>
    <n v="0.88815837937384901"/>
    <n v="524"/>
    <x v="603"/>
    <x v="1"/>
    <s v="USD"/>
    <n v="1287982800"/>
    <n v="1288501200"/>
    <x v="0"/>
    <x v="1"/>
    <s v="theater/plays"/>
    <x v="3"/>
    <x v="3"/>
  </r>
  <r>
    <n v="727"/>
    <x v="712"/>
    <s v="Enterprise-wide multimedia software"/>
    <n v="8900"/>
    <n v="14685"/>
    <x v="1"/>
    <n v="1.65"/>
    <n v="181"/>
    <x v="604"/>
    <x v="1"/>
    <s v="USD"/>
    <n v="1547964000"/>
    <n v="1552971600"/>
    <x v="0"/>
    <x v="0"/>
    <s v="technology/web"/>
    <x v="2"/>
    <x v="2"/>
  </r>
  <r>
    <n v="728"/>
    <x v="713"/>
    <s v="Versatile mission-critical knowledgebase"/>
    <n v="4200"/>
    <n v="735"/>
    <x v="0"/>
    <n v="0.17499999999999999"/>
    <n v="10"/>
    <x v="605"/>
    <x v="1"/>
    <s v="USD"/>
    <n v="1464152400"/>
    <n v="1465102800"/>
    <x v="0"/>
    <x v="0"/>
    <s v="theater/plays"/>
    <x v="3"/>
    <x v="3"/>
  </r>
  <r>
    <n v="729"/>
    <x v="714"/>
    <s v="Multi-lateral object-oriented open system"/>
    <n v="5600"/>
    <n v="10397"/>
    <x v="1"/>
    <n v="1.8566071428571429"/>
    <n v="122"/>
    <x v="527"/>
    <x v="1"/>
    <s v="USD"/>
    <n v="1359957600"/>
    <n v="1360130400"/>
    <x v="0"/>
    <x v="0"/>
    <s v="film &amp; video/drama"/>
    <x v="4"/>
    <x v="6"/>
  </r>
  <r>
    <n v="730"/>
    <x v="715"/>
    <s v="Visionary system-worthy attitude"/>
    <n v="28800"/>
    <n v="118847"/>
    <x v="1"/>
    <n v="4.1266319444444441"/>
    <n v="1071"/>
    <x v="606"/>
    <x v="0"/>
    <s v="CAD"/>
    <n v="1432357200"/>
    <n v="1432875600"/>
    <x v="0"/>
    <x v="0"/>
    <s v="technology/wearables"/>
    <x v="2"/>
    <x v="8"/>
  </r>
  <r>
    <n v="731"/>
    <x v="716"/>
    <s v="Synergized content-based hierarchy"/>
    <n v="8000"/>
    <n v="7220"/>
    <x v="3"/>
    <n v="0.90249999999999997"/>
    <n v="219"/>
    <x v="607"/>
    <x v="1"/>
    <s v="USD"/>
    <n v="1500786000"/>
    <n v="1500872400"/>
    <x v="0"/>
    <x v="0"/>
    <s v="technology/web"/>
    <x v="2"/>
    <x v="2"/>
  </r>
  <r>
    <n v="732"/>
    <x v="717"/>
    <s v="Business-focused 24hour access"/>
    <n v="117000"/>
    <n v="107622"/>
    <x v="0"/>
    <n v="0.91984615384615387"/>
    <n v="1121"/>
    <x v="608"/>
    <x v="1"/>
    <s v="USD"/>
    <n v="1490158800"/>
    <n v="1492146000"/>
    <x v="0"/>
    <x v="1"/>
    <s v="music/rock"/>
    <x v="1"/>
    <x v="1"/>
  </r>
  <r>
    <n v="733"/>
    <x v="718"/>
    <s v="Automated hybrid orchestration"/>
    <n v="15800"/>
    <n v="83267"/>
    <x v="1"/>
    <n v="5.2700632911392402"/>
    <n v="980"/>
    <x v="609"/>
    <x v="1"/>
    <s v="USD"/>
    <n v="1406178000"/>
    <n v="1407301200"/>
    <x v="0"/>
    <x v="0"/>
    <s v="music/metal"/>
    <x v="1"/>
    <x v="16"/>
  </r>
  <r>
    <n v="734"/>
    <x v="719"/>
    <s v="Exclusive 5thgeneration leverage"/>
    <n v="4200"/>
    <n v="13404"/>
    <x v="1"/>
    <n v="3.1914285714285713"/>
    <n v="536"/>
    <x v="253"/>
    <x v="1"/>
    <s v="USD"/>
    <n v="1485583200"/>
    <n v="1486620000"/>
    <x v="0"/>
    <x v="1"/>
    <s v="theater/plays"/>
    <x v="3"/>
    <x v="3"/>
  </r>
  <r>
    <n v="735"/>
    <x v="720"/>
    <s v="Grass-roots zero administration alliance"/>
    <n v="37100"/>
    <n v="131404"/>
    <x v="1"/>
    <n v="3.5418867924528303"/>
    <n v="1991"/>
    <x v="610"/>
    <x v="1"/>
    <s v="USD"/>
    <n v="1459314000"/>
    <n v="1459918800"/>
    <x v="0"/>
    <x v="0"/>
    <s v="photography/photography books"/>
    <x v="7"/>
    <x v="14"/>
  </r>
  <r>
    <n v="736"/>
    <x v="721"/>
    <s v="Proactive heuristic orchestration"/>
    <n v="7700"/>
    <n v="2533"/>
    <x v="3"/>
    <n v="0.32896103896103895"/>
    <n v="29"/>
    <x v="611"/>
    <x v="1"/>
    <s v="USD"/>
    <n v="1424412000"/>
    <n v="1424757600"/>
    <x v="0"/>
    <x v="0"/>
    <s v="publishing/nonfiction"/>
    <x v="5"/>
    <x v="9"/>
  </r>
  <r>
    <n v="737"/>
    <x v="722"/>
    <s v="Function-based systematic Graphical User Interface"/>
    <n v="3700"/>
    <n v="5028"/>
    <x v="1"/>
    <n v="1.358918918918919"/>
    <n v="180"/>
    <x v="612"/>
    <x v="1"/>
    <s v="USD"/>
    <n v="1478844000"/>
    <n v="1479880800"/>
    <x v="0"/>
    <x v="0"/>
    <s v="music/indie rock"/>
    <x v="1"/>
    <x v="7"/>
  </r>
  <r>
    <n v="738"/>
    <x v="486"/>
    <s v="Extended zero administration software"/>
    <n v="74700"/>
    <n v="1557"/>
    <x v="0"/>
    <n v="2.0843373493975904E-2"/>
    <n v="15"/>
    <x v="613"/>
    <x v="1"/>
    <s v="USD"/>
    <n v="1416117600"/>
    <n v="1418018400"/>
    <x v="0"/>
    <x v="1"/>
    <s v="theater/plays"/>
    <x v="3"/>
    <x v="3"/>
  </r>
  <r>
    <n v="739"/>
    <x v="723"/>
    <s v="Multi-tiered discrete support"/>
    <n v="10000"/>
    <n v="6100"/>
    <x v="0"/>
    <n v="0.61"/>
    <n v="191"/>
    <x v="614"/>
    <x v="1"/>
    <s v="USD"/>
    <n v="1340946000"/>
    <n v="1341032400"/>
    <x v="0"/>
    <x v="0"/>
    <s v="music/indie rock"/>
    <x v="1"/>
    <x v="7"/>
  </r>
  <r>
    <n v="740"/>
    <x v="724"/>
    <s v="Phased system-worthy conglomeration"/>
    <n v="5300"/>
    <n v="1592"/>
    <x v="0"/>
    <n v="0.30037735849056602"/>
    <n v="16"/>
    <x v="615"/>
    <x v="1"/>
    <s v="USD"/>
    <n v="1486101600"/>
    <n v="1486360800"/>
    <x v="0"/>
    <x v="0"/>
    <s v="theater/plays"/>
    <x v="3"/>
    <x v="3"/>
  </r>
  <r>
    <n v="741"/>
    <x v="287"/>
    <s v="Balanced mobile alliance"/>
    <n v="1200"/>
    <n v="14150"/>
    <x v="1"/>
    <n v="11.791666666666666"/>
    <n v="130"/>
    <x v="616"/>
    <x v="1"/>
    <s v="USD"/>
    <n v="1274590800"/>
    <n v="1274677200"/>
    <x v="0"/>
    <x v="0"/>
    <s v="theater/plays"/>
    <x v="3"/>
    <x v="3"/>
  </r>
  <r>
    <n v="742"/>
    <x v="725"/>
    <s v="Reactive solution-oriented groupware"/>
    <n v="1200"/>
    <n v="13513"/>
    <x v="1"/>
    <n v="11.260833333333334"/>
    <n v="122"/>
    <x v="86"/>
    <x v="1"/>
    <s v="USD"/>
    <n v="1263880800"/>
    <n v="1267509600"/>
    <x v="0"/>
    <x v="0"/>
    <s v="music/electric music"/>
    <x v="1"/>
    <x v="5"/>
  </r>
  <r>
    <n v="743"/>
    <x v="726"/>
    <s v="Exclusive bandwidth-monitored orchestration"/>
    <n v="3900"/>
    <n v="504"/>
    <x v="0"/>
    <n v="0.12923076923076923"/>
    <n v="17"/>
    <x v="617"/>
    <x v="1"/>
    <s v="USD"/>
    <n v="1445403600"/>
    <n v="1445922000"/>
    <x v="0"/>
    <x v="1"/>
    <s v="theater/plays"/>
    <x v="3"/>
    <x v="3"/>
  </r>
  <r>
    <n v="744"/>
    <x v="727"/>
    <s v="Intuitive exuding initiative"/>
    <n v="2000"/>
    <n v="14240"/>
    <x v="1"/>
    <n v="7.12"/>
    <n v="140"/>
    <x v="618"/>
    <x v="1"/>
    <s v="USD"/>
    <n v="1533877200"/>
    <n v="1534050000"/>
    <x v="0"/>
    <x v="1"/>
    <s v="theater/plays"/>
    <x v="3"/>
    <x v="3"/>
  </r>
  <r>
    <n v="745"/>
    <x v="728"/>
    <s v="Streamlined needs-based knowledge user"/>
    <n v="6900"/>
    <n v="2091"/>
    <x v="0"/>
    <n v="0.30304347826086958"/>
    <n v="34"/>
    <x v="619"/>
    <x v="1"/>
    <s v="USD"/>
    <n v="1275195600"/>
    <n v="1277528400"/>
    <x v="0"/>
    <x v="0"/>
    <s v="technology/wearables"/>
    <x v="2"/>
    <x v="8"/>
  </r>
  <r>
    <n v="746"/>
    <x v="729"/>
    <s v="Automated system-worthy structure"/>
    <n v="55800"/>
    <n v="118580"/>
    <x v="1"/>
    <n v="2.1250896057347672"/>
    <n v="3388"/>
    <x v="33"/>
    <x v="1"/>
    <s v="USD"/>
    <n v="1318136400"/>
    <n v="1318568400"/>
    <x v="0"/>
    <x v="0"/>
    <s v="technology/web"/>
    <x v="2"/>
    <x v="2"/>
  </r>
  <r>
    <n v="747"/>
    <x v="730"/>
    <s v="Secured clear-thinking intranet"/>
    <n v="4900"/>
    <n v="11214"/>
    <x v="1"/>
    <n v="2.2885714285714287"/>
    <n v="280"/>
    <x v="620"/>
    <x v="1"/>
    <s v="USD"/>
    <n v="1283403600"/>
    <n v="1284354000"/>
    <x v="0"/>
    <x v="0"/>
    <s v="theater/plays"/>
    <x v="3"/>
    <x v="3"/>
  </r>
  <r>
    <n v="748"/>
    <x v="731"/>
    <s v="Cloned actuating architecture"/>
    <n v="194900"/>
    <n v="68137"/>
    <x v="3"/>
    <n v="0.34959979476654696"/>
    <n v="614"/>
    <x v="606"/>
    <x v="1"/>
    <s v="USD"/>
    <n v="1267423200"/>
    <n v="1269579600"/>
    <x v="0"/>
    <x v="1"/>
    <s v="film &amp; video/animation"/>
    <x v="4"/>
    <x v="10"/>
  </r>
  <r>
    <n v="749"/>
    <x v="732"/>
    <s v="Down-sized needs-based task-force"/>
    <n v="8600"/>
    <n v="13527"/>
    <x v="1"/>
    <n v="1.5729069767441861"/>
    <n v="366"/>
    <x v="621"/>
    <x v="6"/>
    <s v="EUR"/>
    <n v="1412744400"/>
    <n v="1413781200"/>
    <x v="0"/>
    <x v="1"/>
    <s v="technology/wearables"/>
    <x v="2"/>
    <x v="8"/>
  </r>
  <r>
    <n v="750"/>
    <x v="733"/>
    <s v="Extended responsive Internet solution"/>
    <n v="100"/>
    <n v="1"/>
    <x v="0"/>
    <n v="0.01"/>
    <n v="1"/>
    <x v="98"/>
    <x v="4"/>
    <s v="GBP"/>
    <n v="1277960400"/>
    <n v="1280120400"/>
    <x v="0"/>
    <x v="0"/>
    <s v="music/electric music"/>
    <x v="1"/>
    <x v="5"/>
  </r>
  <r>
    <n v="751"/>
    <x v="734"/>
    <s v="Universal value-added moderator"/>
    <n v="3600"/>
    <n v="8363"/>
    <x v="1"/>
    <n v="2.3230555555555554"/>
    <n v="270"/>
    <x v="622"/>
    <x v="1"/>
    <s v="USD"/>
    <n v="1458190800"/>
    <n v="1459486800"/>
    <x v="1"/>
    <x v="1"/>
    <s v="publishing/nonfiction"/>
    <x v="5"/>
    <x v="9"/>
  </r>
  <r>
    <n v="752"/>
    <x v="735"/>
    <s v="Sharable motivating emulation"/>
    <n v="5800"/>
    <n v="5362"/>
    <x v="3"/>
    <n v="0.92448275862068963"/>
    <n v="114"/>
    <x v="307"/>
    <x v="1"/>
    <s v="USD"/>
    <n v="1280984400"/>
    <n v="1282539600"/>
    <x v="0"/>
    <x v="1"/>
    <s v="theater/plays"/>
    <x v="3"/>
    <x v="3"/>
  </r>
  <r>
    <n v="753"/>
    <x v="736"/>
    <s v="Networked web-enabled product"/>
    <n v="4700"/>
    <n v="12065"/>
    <x v="1"/>
    <n v="2.5670212765957445"/>
    <n v="137"/>
    <x v="623"/>
    <x v="1"/>
    <s v="USD"/>
    <n v="1274590800"/>
    <n v="1275886800"/>
    <x v="0"/>
    <x v="0"/>
    <s v="photography/photography books"/>
    <x v="7"/>
    <x v="14"/>
  </r>
  <r>
    <n v="754"/>
    <x v="737"/>
    <s v="Advanced dedicated encoding"/>
    <n v="70400"/>
    <n v="118603"/>
    <x v="1"/>
    <n v="1.6847017045454546"/>
    <n v="3205"/>
    <x v="624"/>
    <x v="1"/>
    <s v="USD"/>
    <n v="1351400400"/>
    <n v="1355983200"/>
    <x v="0"/>
    <x v="0"/>
    <s v="theater/plays"/>
    <x v="3"/>
    <x v="3"/>
  </r>
  <r>
    <n v="755"/>
    <x v="738"/>
    <s v="Stand-alone multi-state project"/>
    <n v="4500"/>
    <n v="7496"/>
    <x v="1"/>
    <n v="1.6657777777777778"/>
    <n v="288"/>
    <x v="625"/>
    <x v="3"/>
    <s v="DKK"/>
    <n v="1514354400"/>
    <n v="1515391200"/>
    <x v="0"/>
    <x v="1"/>
    <s v="theater/plays"/>
    <x v="3"/>
    <x v="3"/>
  </r>
  <r>
    <n v="756"/>
    <x v="739"/>
    <s v="Customizable bi-directional monitoring"/>
    <n v="1300"/>
    <n v="10037"/>
    <x v="1"/>
    <n v="7.7207692307692311"/>
    <n v="148"/>
    <x v="626"/>
    <x v="1"/>
    <s v="USD"/>
    <n v="1421733600"/>
    <n v="1422252000"/>
    <x v="0"/>
    <x v="0"/>
    <s v="theater/plays"/>
    <x v="3"/>
    <x v="3"/>
  </r>
  <r>
    <n v="757"/>
    <x v="740"/>
    <s v="Profit-focused motivating function"/>
    <n v="1400"/>
    <n v="5696"/>
    <x v="1"/>
    <n v="4.0685714285714285"/>
    <n v="114"/>
    <x v="627"/>
    <x v="1"/>
    <s v="USD"/>
    <n v="1305176400"/>
    <n v="1305522000"/>
    <x v="0"/>
    <x v="0"/>
    <s v="film &amp; video/drama"/>
    <x v="4"/>
    <x v="6"/>
  </r>
  <r>
    <n v="758"/>
    <x v="741"/>
    <s v="Proactive systemic firmware"/>
    <n v="29600"/>
    <n v="167005"/>
    <x v="1"/>
    <n v="5.6420608108108112"/>
    <n v="1518"/>
    <x v="628"/>
    <x v="0"/>
    <s v="CAD"/>
    <n v="1414126800"/>
    <n v="1414904400"/>
    <x v="0"/>
    <x v="0"/>
    <s v="music/rock"/>
    <x v="1"/>
    <x v="1"/>
  </r>
  <r>
    <n v="759"/>
    <x v="742"/>
    <s v="Grass-roots upward-trending installation"/>
    <n v="167500"/>
    <n v="114615"/>
    <x v="0"/>
    <n v="0.6842686567164179"/>
    <n v="1274"/>
    <x v="629"/>
    <x v="1"/>
    <s v="USD"/>
    <n v="1517810400"/>
    <n v="1520402400"/>
    <x v="0"/>
    <x v="0"/>
    <s v="music/electric music"/>
    <x v="1"/>
    <x v="5"/>
  </r>
  <r>
    <n v="760"/>
    <x v="743"/>
    <s v="Virtual heuristic hub"/>
    <n v="48300"/>
    <n v="16592"/>
    <x v="0"/>
    <n v="0.34351966873706002"/>
    <n v="210"/>
    <x v="630"/>
    <x v="6"/>
    <s v="EUR"/>
    <n v="1564635600"/>
    <n v="1567141200"/>
    <x v="0"/>
    <x v="1"/>
    <s v="games/video games"/>
    <x v="6"/>
    <x v="11"/>
  </r>
  <r>
    <n v="761"/>
    <x v="744"/>
    <s v="Customizable leadingedge model"/>
    <n v="2200"/>
    <n v="14420"/>
    <x v="1"/>
    <n v="6.5545454545454547"/>
    <n v="166"/>
    <x v="631"/>
    <x v="1"/>
    <s v="USD"/>
    <n v="1500699600"/>
    <n v="1501131600"/>
    <x v="0"/>
    <x v="0"/>
    <s v="music/rock"/>
    <x v="1"/>
    <x v="1"/>
  </r>
  <r>
    <n v="762"/>
    <x v="307"/>
    <s v="Upgradable uniform service-desk"/>
    <n v="3500"/>
    <n v="6204"/>
    <x v="1"/>
    <n v="1.7725714285714285"/>
    <n v="100"/>
    <x v="470"/>
    <x v="2"/>
    <s v="AUD"/>
    <n v="1354082400"/>
    <n v="1355032800"/>
    <x v="0"/>
    <x v="0"/>
    <s v="music/jazz"/>
    <x v="1"/>
    <x v="17"/>
  </r>
  <r>
    <n v="763"/>
    <x v="745"/>
    <s v="Inverse client-driven product"/>
    <n v="5600"/>
    <n v="6338"/>
    <x v="1"/>
    <n v="1.1317857142857144"/>
    <n v="235"/>
    <x v="632"/>
    <x v="1"/>
    <s v="USD"/>
    <n v="1336453200"/>
    <n v="1339477200"/>
    <x v="0"/>
    <x v="1"/>
    <s v="theater/plays"/>
    <x v="3"/>
    <x v="3"/>
  </r>
  <r>
    <n v="764"/>
    <x v="746"/>
    <s v="Managed bandwidth-monitored system engine"/>
    <n v="1100"/>
    <n v="8010"/>
    <x v="1"/>
    <n v="7.2818181818181822"/>
    <n v="148"/>
    <x v="486"/>
    <x v="1"/>
    <s v="USD"/>
    <n v="1305262800"/>
    <n v="1305954000"/>
    <x v="0"/>
    <x v="0"/>
    <s v="music/rock"/>
    <x v="1"/>
    <x v="1"/>
  </r>
  <r>
    <n v="765"/>
    <x v="747"/>
    <s v="Advanced transitional help-desk"/>
    <n v="3900"/>
    <n v="8125"/>
    <x v="1"/>
    <n v="2.0833333333333335"/>
    <n v="198"/>
    <x v="633"/>
    <x v="1"/>
    <s v="USD"/>
    <n v="1492232400"/>
    <n v="1494392400"/>
    <x v="1"/>
    <x v="1"/>
    <s v="music/indie rock"/>
    <x v="1"/>
    <x v="7"/>
  </r>
  <r>
    <n v="766"/>
    <x v="748"/>
    <s v="De-engineered disintermediate encryption"/>
    <n v="43800"/>
    <n v="13653"/>
    <x v="0"/>
    <n v="0.31171232876712329"/>
    <n v="248"/>
    <x v="634"/>
    <x v="2"/>
    <s v="AUD"/>
    <n v="1537333200"/>
    <n v="1537419600"/>
    <x v="0"/>
    <x v="0"/>
    <s v="film &amp; video/science fiction"/>
    <x v="4"/>
    <x v="22"/>
  </r>
  <r>
    <n v="767"/>
    <x v="749"/>
    <s v="Upgradable attitude-oriented project"/>
    <n v="97200"/>
    <n v="55372"/>
    <x v="0"/>
    <n v="0.56967078189300413"/>
    <n v="513"/>
    <x v="635"/>
    <x v="1"/>
    <s v="USD"/>
    <n v="1444107600"/>
    <n v="1447999200"/>
    <x v="0"/>
    <x v="0"/>
    <s v="publishing/translations"/>
    <x v="5"/>
    <x v="18"/>
  </r>
  <r>
    <n v="768"/>
    <x v="750"/>
    <s v="Fundamental zero tolerance alliance"/>
    <n v="4800"/>
    <n v="11088"/>
    <x v="1"/>
    <n v="2.31"/>
    <n v="150"/>
    <x v="636"/>
    <x v="1"/>
    <s v="USD"/>
    <n v="1386741600"/>
    <n v="1388037600"/>
    <x v="0"/>
    <x v="0"/>
    <s v="theater/plays"/>
    <x v="3"/>
    <x v="3"/>
  </r>
  <r>
    <n v="769"/>
    <x v="751"/>
    <s v="Devolved 24hour forecast"/>
    <n v="125600"/>
    <n v="109106"/>
    <x v="0"/>
    <n v="0.86867834394904464"/>
    <n v="3410"/>
    <x v="637"/>
    <x v="1"/>
    <s v="USD"/>
    <n v="1376542800"/>
    <n v="1378789200"/>
    <x v="0"/>
    <x v="0"/>
    <s v="games/video games"/>
    <x v="6"/>
    <x v="11"/>
  </r>
  <r>
    <n v="770"/>
    <x v="752"/>
    <s v="User-centric attitude-oriented intranet"/>
    <n v="4300"/>
    <n v="11642"/>
    <x v="1"/>
    <n v="2.7074418604651163"/>
    <n v="216"/>
    <x v="638"/>
    <x v="6"/>
    <s v="EUR"/>
    <n v="1397451600"/>
    <n v="1398056400"/>
    <x v="0"/>
    <x v="1"/>
    <s v="theater/plays"/>
    <x v="3"/>
    <x v="3"/>
  </r>
  <r>
    <n v="771"/>
    <x v="753"/>
    <s v="Self-enabling 5thgeneration paradigm"/>
    <n v="5600"/>
    <n v="2769"/>
    <x v="3"/>
    <n v="0.49446428571428569"/>
    <n v="26"/>
    <x v="639"/>
    <x v="1"/>
    <s v="USD"/>
    <n v="1548482400"/>
    <n v="1550815200"/>
    <x v="0"/>
    <x v="0"/>
    <s v="theater/plays"/>
    <x v="3"/>
    <x v="3"/>
  </r>
  <r>
    <n v="772"/>
    <x v="754"/>
    <s v="Persistent 3rdgeneration moratorium"/>
    <n v="149600"/>
    <n v="169586"/>
    <x v="1"/>
    <n v="1.1335962566844919"/>
    <n v="5139"/>
    <x v="640"/>
    <x v="1"/>
    <s v="USD"/>
    <n v="1549692000"/>
    <n v="1550037600"/>
    <x v="0"/>
    <x v="0"/>
    <s v="music/indie rock"/>
    <x v="1"/>
    <x v="7"/>
  </r>
  <r>
    <n v="773"/>
    <x v="755"/>
    <s v="Cross-platform empowering project"/>
    <n v="53100"/>
    <n v="101185"/>
    <x v="1"/>
    <n v="1.9055555555555554"/>
    <n v="2353"/>
    <x v="194"/>
    <x v="1"/>
    <s v="USD"/>
    <n v="1492059600"/>
    <n v="1492923600"/>
    <x v="0"/>
    <x v="0"/>
    <s v="theater/plays"/>
    <x v="3"/>
    <x v="3"/>
  </r>
  <r>
    <n v="774"/>
    <x v="756"/>
    <s v="Polarized user-facing interface"/>
    <n v="5000"/>
    <n v="6775"/>
    <x v="1"/>
    <n v="1.355"/>
    <n v="78"/>
    <x v="641"/>
    <x v="6"/>
    <s v="EUR"/>
    <n v="1463979600"/>
    <n v="1467522000"/>
    <x v="0"/>
    <x v="0"/>
    <s v="technology/web"/>
    <x v="2"/>
    <x v="2"/>
  </r>
  <r>
    <n v="775"/>
    <x v="757"/>
    <s v="Customer-focused non-volatile framework"/>
    <n v="9400"/>
    <n v="968"/>
    <x v="0"/>
    <n v="0.10297872340425532"/>
    <n v="10"/>
    <x v="642"/>
    <x v="1"/>
    <s v="USD"/>
    <n v="1415253600"/>
    <n v="1416117600"/>
    <x v="0"/>
    <x v="0"/>
    <s v="music/rock"/>
    <x v="1"/>
    <x v="1"/>
  </r>
  <r>
    <n v="776"/>
    <x v="758"/>
    <s v="Synchronized multimedia frame"/>
    <n v="110800"/>
    <n v="72623"/>
    <x v="0"/>
    <n v="0.65544223826714798"/>
    <n v="2201"/>
    <x v="640"/>
    <x v="1"/>
    <s v="USD"/>
    <n v="1562216400"/>
    <n v="1563771600"/>
    <x v="0"/>
    <x v="0"/>
    <s v="theater/plays"/>
    <x v="3"/>
    <x v="3"/>
  </r>
  <r>
    <n v="777"/>
    <x v="759"/>
    <s v="Open-architected stable algorithm"/>
    <n v="93800"/>
    <n v="45987"/>
    <x v="0"/>
    <n v="0.49026652452025588"/>
    <n v="676"/>
    <x v="643"/>
    <x v="1"/>
    <s v="USD"/>
    <n v="1316754000"/>
    <n v="1319259600"/>
    <x v="0"/>
    <x v="0"/>
    <s v="theater/plays"/>
    <x v="3"/>
    <x v="3"/>
  </r>
  <r>
    <n v="778"/>
    <x v="760"/>
    <s v="Cross-platform optimizing website"/>
    <n v="1300"/>
    <n v="10243"/>
    <x v="1"/>
    <n v="7.8792307692307695"/>
    <n v="174"/>
    <x v="644"/>
    <x v="5"/>
    <s v="CHF"/>
    <n v="1313211600"/>
    <n v="1313643600"/>
    <x v="0"/>
    <x v="0"/>
    <s v="film &amp; video/animation"/>
    <x v="4"/>
    <x v="10"/>
  </r>
  <r>
    <n v="779"/>
    <x v="761"/>
    <s v="Public-key actuating projection"/>
    <n v="108700"/>
    <n v="87293"/>
    <x v="0"/>
    <n v="0.80306347746090156"/>
    <n v="831"/>
    <x v="13"/>
    <x v="1"/>
    <s v="USD"/>
    <n v="1439528400"/>
    <n v="1440306000"/>
    <x v="0"/>
    <x v="1"/>
    <s v="theater/plays"/>
    <x v="3"/>
    <x v="3"/>
  </r>
  <r>
    <n v="780"/>
    <x v="762"/>
    <s v="Implemented intangible instruction set"/>
    <n v="5100"/>
    <n v="5421"/>
    <x v="1"/>
    <n v="1.0629411764705883"/>
    <n v="164"/>
    <x v="645"/>
    <x v="1"/>
    <s v="USD"/>
    <n v="1469163600"/>
    <n v="1470805200"/>
    <x v="0"/>
    <x v="1"/>
    <s v="film &amp; video/drama"/>
    <x v="4"/>
    <x v="6"/>
  </r>
  <r>
    <n v="781"/>
    <x v="763"/>
    <s v="Cross-group interactive architecture"/>
    <n v="8700"/>
    <n v="4414"/>
    <x v="3"/>
    <n v="0.50735632183908042"/>
    <n v="56"/>
    <x v="646"/>
    <x v="5"/>
    <s v="CHF"/>
    <n v="1288501200"/>
    <n v="1292911200"/>
    <x v="0"/>
    <x v="0"/>
    <s v="theater/plays"/>
    <x v="3"/>
    <x v="3"/>
  </r>
  <r>
    <n v="782"/>
    <x v="764"/>
    <s v="Centralized asymmetric framework"/>
    <n v="5100"/>
    <n v="10981"/>
    <x v="1"/>
    <n v="2.153137254901961"/>
    <n v="161"/>
    <x v="647"/>
    <x v="1"/>
    <s v="USD"/>
    <n v="1298959200"/>
    <n v="1301374800"/>
    <x v="0"/>
    <x v="1"/>
    <s v="film &amp; video/animation"/>
    <x v="4"/>
    <x v="10"/>
  </r>
  <r>
    <n v="783"/>
    <x v="765"/>
    <s v="Down-sized systematic utilization"/>
    <n v="7400"/>
    <n v="10451"/>
    <x v="1"/>
    <n v="1.4122972972972974"/>
    <n v="138"/>
    <x v="523"/>
    <x v="1"/>
    <s v="USD"/>
    <n v="1387260000"/>
    <n v="1387864800"/>
    <x v="0"/>
    <x v="0"/>
    <s v="music/rock"/>
    <x v="1"/>
    <x v="1"/>
  </r>
  <r>
    <n v="784"/>
    <x v="766"/>
    <s v="Profound fault-tolerant model"/>
    <n v="88900"/>
    <n v="102535"/>
    <x v="1"/>
    <n v="1.1533745781777278"/>
    <n v="3308"/>
    <x v="8"/>
    <x v="1"/>
    <s v="USD"/>
    <n v="1457244000"/>
    <n v="1458190800"/>
    <x v="0"/>
    <x v="0"/>
    <s v="technology/web"/>
    <x v="2"/>
    <x v="2"/>
  </r>
  <r>
    <n v="785"/>
    <x v="767"/>
    <s v="Multi-channeled bi-directional moratorium"/>
    <n v="6700"/>
    <n v="12939"/>
    <x v="1"/>
    <n v="1.9311940298507462"/>
    <n v="127"/>
    <x v="648"/>
    <x v="2"/>
    <s v="AUD"/>
    <n v="1556341200"/>
    <n v="1559278800"/>
    <x v="0"/>
    <x v="1"/>
    <s v="film &amp; video/animation"/>
    <x v="4"/>
    <x v="10"/>
  </r>
  <r>
    <n v="786"/>
    <x v="768"/>
    <s v="Object-based content-based ability"/>
    <n v="1500"/>
    <n v="10946"/>
    <x v="1"/>
    <n v="7.2973333333333334"/>
    <n v="207"/>
    <x v="649"/>
    <x v="6"/>
    <s v="EUR"/>
    <n v="1522126800"/>
    <n v="1522731600"/>
    <x v="0"/>
    <x v="1"/>
    <s v="music/jazz"/>
    <x v="1"/>
    <x v="17"/>
  </r>
  <r>
    <n v="787"/>
    <x v="769"/>
    <s v="Progressive coherent secured line"/>
    <n v="61200"/>
    <n v="60994"/>
    <x v="0"/>
    <n v="0.99663398692810456"/>
    <n v="859"/>
    <x v="150"/>
    <x v="0"/>
    <s v="CAD"/>
    <n v="1305954000"/>
    <n v="1306731600"/>
    <x v="0"/>
    <x v="0"/>
    <s v="music/rock"/>
    <x v="1"/>
    <x v="1"/>
  </r>
  <r>
    <n v="788"/>
    <x v="770"/>
    <s v="Synchronized directional capability"/>
    <n v="3600"/>
    <n v="3174"/>
    <x v="2"/>
    <n v="0.88166666666666671"/>
    <n v="31"/>
    <x v="650"/>
    <x v="1"/>
    <s v="USD"/>
    <n v="1350709200"/>
    <n v="1352527200"/>
    <x v="0"/>
    <x v="0"/>
    <s v="film &amp; video/animation"/>
    <x v="4"/>
    <x v="10"/>
  </r>
  <r>
    <n v="789"/>
    <x v="771"/>
    <s v="Cross-platform composite migration"/>
    <n v="9000"/>
    <n v="3351"/>
    <x v="0"/>
    <n v="0.37233333333333335"/>
    <n v="45"/>
    <x v="651"/>
    <x v="1"/>
    <s v="USD"/>
    <n v="1401166800"/>
    <n v="1404363600"/>
    <x v="0"/>
    <x v="0"/>
    <s v="theater/plays"/>
    <x v="3"/>
    <x v="3"/>
  </r>
  <r>
    <n v="790"/>
    <x v="772"/>
    <s v="Operative local pricing structure"/>
    <n v="185900"/>
    <n v="56774"/>
    <x v="3"/>
    <n v="0.30540075309306081"/>
    <n v="1113"/>
    <x v="652"/>
    <x v="1"/>
    <s v="USD"/>
    <n v="1266127200"/>
    <n v="1266645600"/>
    <x v="0"/>
    <x v="0"/>
    <s v="theater/plays"/>
    <x v="3"/>
    <x v="3"/>
  </r>
  <r>
    <n v="791"/>
    <x v="773"/>
    <s v="Optional web-enabled extranet"/>
    <n v="2100"/>
    <n v="540"/>
    <x v="0"/>
    <n v="0.25714285714285712"/>
    <n v="6"/>
    <x v="594"/>
    <x v="1"/>
    <s v="USD"/>
    <n v="1481436000"/>
    <n v="1482818400"/>
    <x v="0"/>
    <x v="0"/>
    <s v="food/food trucks"/>
    <x v="0"/>
    <x v="0"/>
  </r>
  <r>
    <n v="792"/>
    <x v="774"/>
    <s v="Reduced 6thgeneration intranet"/>
    <n v="2000"/>
    <n v="680"/>
    <x v="0"/>
    <n v="0.34"/>
    <n v="7"/>
    <x v="653"/>
    <x v="1"/>
    <s v="USD"/>
    <n v="1372222800"/>
    <n v="1374642000"/>
    <x v="0"/>
    <x v="1"/>
    <s v="theater/plays"/>
    <x v="3"/>
    <x v="3"/>
  </r>
  <r>
    <n v="793"/>
    <x v="775"/>
    <s v="Networked disintermediate leverage"/>
    <n v="1100"/>
    <n v="13045"/>
    <x v="1"/>
    <n v="11.859090909090909"/>
    <n v="181"/>
    <x v="654"/>
    <x v="5"/>
    <s v="CHF"/>
    <n v="1372136400"/>
    <n v="1372482000"/>
    <x v="0"/>
    <x v="0"/>
    <s v="publishing/nonfiction"/>
    <x v="5"/>
    <x v="9"/>
  </r>
  <r>
    <n v="794"/>
    <x v="776"/>
    <s v="Optional optimal website"/>
    <n v="6600"/>
    <n v="8276"/>
    <x v="1"/>
    <n v="1.2539393939393939"/>
    <n v="110"/>
    <x v="655"/>
    <x v="1"/>
    <s v="USD"/>
    <n v="1513922400"/>
    <n v="1514959200"/>
    <x v="0"/>
    <x v="0"/>
    <s v="music/rock"/>
    <x v="1"/>
    <x v="1"/>
  </r>
  <r>
    <n v="795"/>
    <x v="777"/>
    <s v="Stand-alone asynchronous functionalities"/>
    <n v="7100"/>
    <n v="1022"/>
    <x v="0"/>
    <n v="0.14394366197183098"/>
    <n v="31"/>
    <x v="607"/>
    <x v="1"/>
    <s v="USD"/>
    <n v="1477976400"/>
    <n v="1478235600"/>
    <x v="0"/>
    <x v="0"/>
    <s v="film &amp; video/drama"/>
    <x v="4"/>
    <x v="6"/>
  </r>
  <r>
    <n v="796"/>
    <x v="778"/>
    <s v="Profound full-range open system"/>
    <n v="7800"/>
    <n v="4275"/>
    <x v="0"/>
    <n v="0.54807692307692313"/>
    <n v="78"/>
    <x v="656"/>
    <x v="1"/>
    <s v="USD"/>
    <n v="1407474000"/>
    <n v="1408078800"/>
    <x v="0"/>
    <x v="1"/>
    <s v="games/mobile games"/>
    <x v="6"/>
    <x v="20"/>
  </r>
  <r>
    <n v="797"/>
    <x v="779"/>
    <s v="Optional tangible utilization"/>
    <n v="7600"/>
    <n v="8332"/>
    <x v="1"/>
    <n v="1.0963157894736841"/>
    <n v="185"/>
    <x v="657"/>
    <x v="1"/>
    <s v="USD"/>
    <n v="1546149600"/>
    <n v="1548136800"/>
    <x v="0"/>
    <x v="0"/>
    <s v="technology/web"/>
    <x v="2"/>
    <x v="2"/>
  </r>
  <r>
    <n v="798"/>
    <x v="780"/>
    <s v="Seamless maximized product"/>
    <n v="3400"/>
    <n v="6408"/>
    <x v="1"/>
    <n v="1.8847058823529412"/>
    <n v="121"/>
    <x v="658"/>
    <x v="1"/>
    <s v="USD"/>
    <n v="1338440400"/>
    <n v="1340859600"/>
    <x v="0"/>
    <x v="1"/>
    <s v="theater/plays"/>
    <x v="3"/>
    <x v="3"/>
  </r>
  <r>
    <n v="799"/>
    <x v="781"/>
    <s v="Devolved tertiary time-frame"/>
    <n v="84500"/>
    <n v="73522"/>
    <x v="0"/>
    <n v="0.87008284023668636"/>
    <n v="1225"/>
    <x v="659"/>
    <x v="4"/>
    <s v="GBP"/>
    <n v="1454133600"/>
    <n v="1454479200"/>
    <x v="0"/>
    <x v="0"/>
    <s v="theater/plays"/>
    <x v="3"/>
    <x v="3"/>
  </r>
  <r>
    <n v="800"/>
    <x v="782"/>
    <s v="Centralized regional function"/>
    <n v="100"/>
    <n v="1"/>
    <x v="0"/>
    <n v="0.01"/>
    <n v="1"/>
    <x v="98"/>
    <x v="5"/>
    <s v="CHF"/>
    <n v="1434085200"/>
    <n v="1434430800"/>
    <x v="0"/>
    <x v="0"/>
    <s v="music/rock"/>
    <x v="1"/>
    <x v="1"/>
  </r>
  <r>
    <n v="801"/>
    <x v="783"/>
    <s v="User-friendly high-level initiative"/>
    <n v="2300"/>
    <n v="4667"/>
    <x v="1"/>
    <n v="2.0291304347826089"/>
    <n v="106"/>
    <x v="660"/>
    <x v="1"/>
    <s v="USD"/>
    <n v="1577772000"/>
    <n v="1579672800"/>
    <x v="0"/>
    <x v="1"/>
    <s v="photography/photography books"/>
    <x v="7"/>
    <x v="14"/>
  </r>
  <r>
    <n v="802"/>
    <x v="784"/>
    <s v="Reverse-engineered zero-defect infrastructure"/>
    <n v="6200"/>
    <n v="12216"/>
    <x v="1"/>
    <n v="1.9703225806451612"/>
    <n v="142"/>
    <x v="661"/>
    <x v="1"/>
    <s v="USD"/>
    <n v="1562216400"/>
    <n v="1562389200"/>
    <x v="0"/>
    <x v="0"/>
    <s v="photography/photography books"/>
    <x v="7"/>
    <x v="14"/>
  </r>
  <r>
    <n v="803"/>
    <x v="785"/>
    <s v="Stand-alone background customer loyalty"/>
    <n v="6100"/>
    <n v="6527"/>
    <x v="1"/>
    <n v="1.07"/>
    <n v="233"/>
    <x v="662"/>
    <x v="1"/>
    <s v="USD"/>
    <n v="1548568800"/>
    <n v="1551506400"/>
    <x v="0"/>
    <x v="0"/>
    <s v="theater/plays"/>
    <x v="3"/>
    <x v="3"/>
  </r>
  <r>
    <n v="804"/>
    <x v="786"/>
    <s v="Business-focused discrete software"/>
    <n v="2600"/>
    <n v="6987"/>
    <x v="1"/>
    <n v="2.6873076923076922"/>
    <n v="218"/>
    <x v="663"/>
    <x v="1"/>
    <s v="USD"/>
    <n v="1514872800"/>
    <n v="1516600800"/>
    <x v="0"/>
    <x v="0"/>
    <s v="music/rock"/>
    <x v="1"/>
    <x v="1"/>
  </r>
  <r>
    <n v="805"/>
    <x v="787"/>
    <s v="Advanced intermediate Graphic Interface"/>
    <n v="9700"/>
    <n v="4932"/>
    <x v="0"/>
    <n v="0.50845360824742269"/>
    <n v="67"/>
    <x v="664"/>
    <x v="2"/>
    <s v="AUD"/>
    <n v="1416031200"/>
    <n v="1420437600"/>
    <x v="0"/>
    <x v="0"/>
    <s v="film &amp; video/documentary"/>
    <x v="4"/>
    <x v="4"/>
  </r>
  <r>
    <n v="806"/>
    <x v="788"/>
    <s v="Adaptive holistic hub"/>
    <n v="700"/>
    <n v="8262"/>
    <x v="1"/>
    <n v="11.802857142857142"/>
    <n v="76"/>
    <x v="665"/>
    <x v="1"/>
    <s v="USD"/>
    <n v="1330927200"/>
    <n v="1332997200"/>
    <x v="0"/>
    <x v="1"/>
    <s v="film &amp; video/drama"/>
    <x v="4"/>
    <x v="6"/>
  </r>
  <r>
    <n v="807"/>
    <x v="789"/>
    <s v="Automated uniform concept"/>
    <n v="700"/>
    <n v="1848"/>
    <x v="1"/>
    <n v="2.64"/>
    <n v="43"/>
    <x v="666"/>
    <x v="1"/>
    <s v="USD"/>
    <n v="1571115600"/>
    <n v="1574920800"/>
    <x v="0"/>
    <x v="1"/>
    <s v="theater/plays"/>
    <x v="3"/>
    <x v="3"/>
  </r>
  <r>
    <n v="808"/>
    <x v="790"/>
    <s v="Enhanced regional flexibility"/>
    <n v="5200"/>
    <n v="1583"/>
    <x v="0"/>
    <n v="0.30442307692307691"/>
    <n v="19"/>
    <x v="667"/>
    <x v="1"/>
    <s v="USD"/>
    <n v="1463461200"/>
    <n v="1464930000"/>
    <x v="0"/>
    <x v="0"/>
    <s v="food/food trucks"/>
    <x v="0"/>
    <x v="0"/>
  </r>
  <r>
    <n v="809"/>
    <x v="764"/>
    <s v="Public-key bottom-line algorithm"/>
    <n v="140800"/>
    <n v="88536"/>
    <x v="0"/>
    <n v="0.62880681818181816"/>
    <n v="2108"/>
    <x v="162"/>
    <x v="5"/>
    <s v="CHF"/>
    <n v="1344920400"/>
    <n v="1345006800"/>
    <x v="0"/>
    <x v="0"/>
    <s v="film &amp; video/documentary"/>
    <x v="4"/>
    <x v="4"/>
  </r>
  <r>
    <n v="810"/>
    <x v="791"/>
    <s v="Multi-layered intangible instruction set"/>
    <n v="6400"/>
    <n v="12360"/>
    <x v="1"/>
    <n v="1.9312499999999999"/>
    <n v="221"/>
    <x v="668"/>
    <x v="1"/>
    <s v="USD"/>
    <n v="1511848800"/>
    <n v="1512712800"/>
    <x v="0"/>
    <x v="1"/>
    <s v="theater/plays"/>
    <x v="3"/>
    <x v="3"/>
  </r>
  <r>
    <n v="811"/>
    <x v="792"/>
    <s v="Fundamental methodical emulation"/>
    <n v="92500"/>
    <n v="71320"/>
    <x v="0"/>
    <n v="0.77102702702702708"/>
    <n v="679"/>
    <x v="669"/>
    <x v="1"/>
    <s v="USD"/>
    <n v="1452319200"/>
    <n v="1452492000"/>
    <x v="0"/>
    <x v="1"/>
    <s v="games/video games"/>
    <x v="6"/>
    <x v="11"/>
  </r>
  <r>
    <n v="812"/>
    <x v="793"/>
    <s v="Expanded value-added hardware"/>
    <n v="59700"/>
    <n v="134640"/>
    <x v="1"/>
    <n v="2.2552763819095478"/>
    <n v="2805"/>
    <x v="77"/>
    <x v="0"/>
    <s v="CAD"/>
    <n v="1523854800"/>
    <n v="1524286800"/>
    <x v="0"/>
    <x v="0"/>
    <s v="publishing/nonfiction"/>
    <x v="5"/>
    <x v="9"/>
  </r>
  <r>
    <n v="813"/>
    <x v="794"/>
    <s v="Diverse high-level attitude"/>
    <n v="3200"/>
    <n v="7661"/>
    <x v="1"/>
    <n v="2.3940625"/>
    <n v="68"/>
    <x v="670"/>
    <x v="1"/>
    <s v="USD"/>
    <n v="1346043600"/>
    <n v="1346907600"/>
    <x v="0"/>
    <x v="0"/>
    <s v="games/video games"/>
    <x v="6"/>
    <x v="11"/>
  </r>
  <r>
    <n v="814"/>
    <x v="795"/>
    <s v="Visionary 24hour analyzer"/>
    <n v="3200"/>
    <n v="2950"/>
    <x v="0"/>
    <n v="0.921875"/>
    <n v="36"/>
    <x v="671"/>
    <x v="3"/>
    <s v="DKK"/>
    <n v="1464325200"/>
    <n v="1464498000"/>
    <x v="0"/>
    <x v="1"/>
    <s v="music/rock"/>
    <x v="1"/>
    <x v="1"/>
  </r>
  <r>
    <n v="815"/>
    <x v="796"/>
    <s v="Centralized bandwidth-monitored leverage"/>
    <n v="9000"/>
    <n v="11721"/>
    <x v="1"/>
    <n v="1.3023333333333333"/>
    <n v="183"/>
    <x v="672"/>
    <x v="0"/>
    <s v="CAD"/>
    <n v="1511935200"/>
    <n v="1514181600"/>
    <x v="0"/>
    <x v="0"/>
    <s v="music/rock"/>
    <x v="1"/>
    <x v="1"/>
  </r>
  <r>
    <n v="816"/>
    <x v="797"/>
    <s v="Ergonomic mission-critical moratorium"/>
    <n v="2300"/>
    <n v="14150"/>
    <x v="1"/>
    <n v="6.1521739130434785"/>
    <n v="133"/>
    <x v="673"/>
    <x v="1"/>
    <s v="USD"/>
    <n v="1392012000"/>
    <n v="1392184800"/>
    <x v="1"/>
    <x v="1"/>
    <s v="theater/plays"/>
    <x v="3"/>
    <x v="3"/>
  </r>
  <r>
    <n v="817"/>
    <x v="798"/>
    <s v="Front-line intermediate moderator"/>
    <n v="51300"/>
    <n v="189192"/>
    <x v="1"/>
    <n v="3.687953216374269"/>
    <n v="2489"/>
    <x v="555"/>
    <x v="6"/>
    <s v="EUR"/>
    <n v="1556946000"/>
    <n v="1559365200"/>
    <x v="0"/>
    <x v="1"/>
    <s v="publishing/nonfiction"/>
    <x v="5"/>
    <x v="9"/>
  </r>
  <r>
    <n v="818"/>
    <x v="311"/>
    <s v="Automated local secured line"/>
    <n v="700"/>
    <n v="7664"/>
    <x v="1"/>
    <n v="10.948571428571428"/>
    <n v="69"/>
    <x v="674"/>
    <x v="1"/>
    <s v="USD"/>
    <n v="1548050400"/>
    <n v="1549173600"/>
    <x v="0"/>
    <x v="1"/>
    <s v="theater/plays"/>
    <x v="3"/>
    <x v="3"/>
  </r>
  <r>
    <n v="819"/>
    <x v="799"/>
    <s v="Integrated bandwidth-monitored alliance"/>
    <n v="8900"/>
    <n v="4509"/>
    <x v="0"/>
    <n v="0.50662921348314605"/>
    <n v="47"/>
    <x v="675"/>
    <x v="1"/>
    <s v="USD"/>
    <n v="1353736800"/>
    <n v="1355032800"/>
    <x v="1"/>
    <x v="0"/>
    <s v="games/video games"/>
    <x v="6"/>
    <x v="11"/>
  </r>
  <r>
    <n v="820"/>
    <x v="800"/>
    <s v="Cross-group heuristic forecast"/>
    <n v="1500"/>
    <n v="12009"/>
    <x v="1"/>
    <n v="8.0060000000000002"/>
    <n v="279"/>
    <x v="676"/>
    <x v="4"/>
    <s v="GBP"/>
    <n v="1532840400"/>
    <n v="1533963600"/>
    <x v="0"/>
    <x v="1"/>
    <s v="music/rock"/>
    <x v="1"/>
    <x v="1"/>
  </r>
  <r>
    <n v="821"/>
    <x v="801"/>
    <s v="Extended impactful secured line"/>
    <n v="4900"/>
    <n v="14273"/>
    <x v="1"/>
    <n v="2.9128571428571428"/>
    <n v="210"/>
    <x v="677"/>
    <x v="1"/>
    <s v="USD"/>
    <n v="1488261600"/>
    <n v="1489381200"/>
    <x v="0"/>
    <x v="0"/>
    <s v="film &amp; video/documentary"/>
    <x v="4"/>
    <x v="4"/>
  </r>
  <r>
    <n v="822"/>
    <x v="802"/>
    <s v="Distributed optimizing protocol"/>
    <n v="54000"/>
    <n v="188982"/>
    <x v="1"/>
    <n v="3.4996666666666667"/>
    <n v="2100"/>
    <x v="208"/>
    <x v="1"/>
    <s v="USD"/>
    <n v="1393567200"/>
    <n v="1395032400"/>
    <x v="0"/>
    <x v="0"/>
    <s v="music/rock"/>
    <x v="1"/>
    <x v="1"/>
  </r>
  <r>
    <n v="823"/>
    <x v="803"/>
    <s v="Secured well-modulated system engine"/>
    <n v="4100"/>
    <n v="14640"/>
    <x v="1"/>
    <n v="3.5707317073170732"/>
    <n v="252"/>
    <x v="678"/>
    <x v="1"/>
    <s v="USD"/>
    <n v="1410325200"/>
    <n v="1412485200"/>
    <x v="1"/>
    <x v="1"/>
    <s v="music/rock"/>
    <x v="1"/>
    <x v="1"/>
  </r>
  <r>
    <n v="824"/>
    <x v="804"/>
    <s v="Streamlined national benchmark"/>
    <n v="85000"/>
    <n v="107516"/>
    <x v="1"/>
    <n v="1.2648941176470587"/>
    <n v="1280"/>
    <x v="679"/>
    <x v="1"/>
    <s v="USD"/>
    <n v="1276923600"/>
    <n v="1279688400"/>
    <x v="0"/>
    <x v="1"/>
    <s v="publishing/nonfiction"/>
    <x v="5"/>
    <x v="9"/>
  </r>
  <r>
    <n v="825"/>
    <x v="805"/>
    <s v="Open-architected 24/7 infrastructure"/>
    <n v="3600"/>
    <n v="13950"/>
    <x v="1"/>
    <n v="3.875"/>
    <n v="157"/>
    <x v="680"/>
    <x v="4"/>
    <s v="GBP"/>
    <n v="1500958800"/>
    <n v="1501995600"/>
    <x v="0"/>
    <x v="0"/>
    <s v="film &amp; video/shorts"/>
    <x v="4"/>
    <x v="12"/>
  </r>
  <r>
    <n v="826"/>
    <x v="806"/>
    <s v="Digitized 6thgeneration Local Area Network"/>
    <n v="2800"/>
    <n v="12797"/>
    <x v="1"/>
    <n v="4.5703571428571426"/>
    <n v="194"/>
    <x v="681"/>
    <x v="1"/>
    <s v="USD"/>
    <n v="1292220000"/>
    <n v="1294639200"/>
    <x v="0"/>
    <x v="1"/>
    <s v="theater/plays"/>
    <x v="3"/>
    <x v="3"/>
  </r>
  <r>
    <n v="827"/>
    <x v="807"/>
    <s v="Innovative actuating artificial intelligence"/>
    <n v="2300"/>
    <n v="6134"/>
    <x v="1"/>
    <n v="2.6669565217391304"/>
    <n v="82"/>
    <x v="682"/>
    <x v="2"/>
    <s v="AUD"/>
    <n v="1304398800"/>
    <n v="1305435600"/>
    <x v="0"/>
    <x v="1"/>
    <s v="film &amp; video/drama"/>
    <x v="4"/>
    <x v="6"/>
  </r>
  <r>
    <n v="828"/>
    <x v="808"/>
    <s v="Cross-platform reciprocal budgetary management"/>
    <n v="7100"/>
    <n v="4899"/>
    <x v="0"/>
    <n v="0.69"/>
    <n v="70"/>
    <x v="390"/>
    <x v="1"/>
    <s v="USD"/>
    <n v="1535432400"/>
    <n v="1537592400"/>
    <x v="0"/>
    <x v="0"/>
    <s v="theater/plays"/>
    <x v="3"/>
    <x v="3"/>
  </r>
  <r>
    <n v="829"/>
    <x v="809"/>
    <s v="Vision-oriented scalable portal"/>
    <n v="9600"/>
    <n v="4929"/>
    <x v="0"/>
    <n v="0.51343749999999999"/>
    <n v="154"/>
    <x v="178"/>
    <x v="1"/>
    <s v="USD"/>
    <n v="1433826000"/>
    <n v="1435122000"/>
    <x v="0"/>
    <x v="0"/>
    <s v="theater/plays"/>
    <x v="3"/>
    <x v="3"/>
  </r>
  <r>
    <n v="830"/>
    <x v="810"/>
    <s v="Persevering zero administration knowledge user"/>
    <n v="121600"/>
    <n v="1424"/>
    <x v="0"/>
    <n v="1.1710526315789473E-2"/>
    <n v="22"/>
    <x v="683"/>
    <x v="1"/>
    <s v="USD"/>
    <n v="1514959200"/>
    <n v="1520056800"/>
    <x v="0"/>
    <x v="0"/>
    <s v="theater/plays"/>
    <x v="3"/>
    <x v="3"/>
  </r>
  <r>
    <n v="831"/>
    <x v="811"/>
    <s v="Front-line bottom-line Graphic Interface"/>
    <n v="97100"/>
    <n v="105817"/>
    <x v="1"/>
    <n v="1.089773429454171"/>
    <n v="4233"/>
    <x v="372"/>
    <x v="1"/>
    <s v="USD"/>
    <n v="1332738000"/>
    <n v="1335675600"/>
    <x v="0"/>
    <x v="0"/>
    <s v="photography/photography books"/>
    <x v="7"/>
    <x v="14"/>
  </r>
  <r>
    <n v="832"/>
    <x v="812"/>
    <s v="Synergized fault-tolerant hierarchy"/>
    <n v="43200"/>
    <n v="136156"/>
    <x v="1"/>
    <n v="3.1517592592592591"/>
    <n v="1297"/>
    <x v="471"/>
    <x v="3"/>
    <s v="DKK"/>
    <n v="1445490000"/>
    <n v="1448431200"/>
    <x v="1"/>
    <x v="0"/>
    <s v="publishing/translations"/>
    <x v="5"/>
    <x v="18"/>
  </r>
  <r>
    <n v="833"/>
    <x v="813"/>
    <s v="Expanded asynchronous groupware"/>
    <n v="6800"/>
    <n v="10723"/>
    <x v="1"/>
    <n v="1.5769117647058823"/>
    <n v="165"/>
    <x v="218"/>
    <x v="3"/>
    <s v="DKK"/>
    <n v="1297663200"/>
    <n v="1298613600"/>
    <x v="0"/>
    <x v="0"/>
    <s v="publishing/translations"/>
    <x v="5"/>
    <x v="18"/>
  </r>
  <r>
    <n v="834"/>
    <x v="814"/>
    <s v="Expanded fault-tolerant emulation"/>
    <n v="7300"/>
    <n v="11228"/>
    <x v="1"/>
    <n v="1.5380821917808218"/>
    <n v="119"/>
    <x v="326"/>
    <x v="1"/>
    <s v="USD"/>
    <n v="1371963600"/>
    <n v="1372482000"/>
    <x v="0"/>
    <x v="0"/>
    <s v="theater/plays"/>
    <x v="3"/>
    <x v="3"/>
  </r>
  <r>
    <n v="835"/>
    <x v="815"/>
    <s v="Future-proofed 24hour model"/>
    <n v="86200"/>
    <n v="77355"/>
    <x v="0"/>
    <n v="0.89738979118329465"/>
    <n v="1758"/>
    <x v="112"/>
    <x v="1"/>
    <s v="USD"/>
    <n v="1425103200"/>
    <n v="1425621600"/>
    <x v="0"/>
    <x v="0"/>
    <s v="technology/web"/>
    <x v="2"/>
    <x v="2"/>
  </r>
  <r>
    <n v="836"/>
    <x v="816"/>
    <s v="Optimized didactic intranet"/>
    <n v="8100"/>
    <n v="6086"/>
    <x v="0"/>
    <n v="0.75135802469135804"/>
    <n v="94"/>
    <x v="684"/>
    <x v="1"/>
    <s v="USD"/>
    <n v="1265349600"/>
    <n v="1266300000"/>
    <x v="0"/>
    <x v="0"/>
    <s v="music/indie rock"/>
    <x v="1"/>
    <x v="7"/>
  </r>
  <r>
    <n v="837"/>
    <x v="817"/>
    <s v="Right-sized dedicated standardization"/>
    <n v="17700"/>
    <n v="150960"/>
    <x v="1"/>
    <n v="8.5288135593220336"/>
    <n v="1797"/>
    <x v="685"/>
    <x v="1"/>
    <s v="USD"/>
    <n v="1301202000"/>
    <n v="1305867600"/>
    <x v="0"/>
    <x v="0"/>
    <s v="music/jazz"/>
    <x v="1"/>
    <x v="17"/>
  </r>
  <r>
    <n v="838"/>
    <x v="818"/>
    <s v="Vision-oriented high-level extranet"/>
    <n v="6400"/>
    <n v="8890"/>
    <x v="1"/>
    <n v="1.3890625000000001"/>
    <n v="261"/>
    <x v="686"/>
    <x v="1"/>
    <s v="USD"/>
    <n v="1538024400"/>
    <n v="1538802000"/>
    <x v="0"/>
    <x v="0"/>
    <s v="theater/plays"/>
    <x v="3"/>
    <x v="3"/>
  </r>
  <r>
    <n v="839"/>
    <x v="819"/>
    <s v="Organized scalable initiative"/>
    <n v="7700"/>
    <n v="14644"/>
    <x v="1"/>
    <n v="1.9018181818181819"/>
    <n v="157"/>
    <x v="687"/>
    <x v="1"/>
    <s v="USD"/>
    <n v="1395032400"/>
    <n v="1398920400"/>
    <x v="0"/>
    <x v="1"/>
    <s v="film &amp; video/documentary"/>
    <x v="4"/>
    <x v="4"/>
  </r>
  <r>
    <n v="840"/>
    <x v="820"/>
    <s v="Enhanced regional moderator"/>
    <n v="116300"/>
    <n v="116583"/>
    <x v="1"/>
    <n v="1.0024333619948409"/>
    <n v="3533"/>
    <x v="640"/>
    <x v="1"/>
    <s v="USD"/>
    <n v="1405486800"/>
    <n v="1405659600"/>
    <x v="0"/>
    <x v="1"/>
    <s v="theater/plays"/>
    <x v="3"/>
    <x v="3"/>
  </r>
  <r>
    <n v="841"/>
    <x v="821"/>
    <s v="Automated even-keeled emulation"/>
    <n v="9100"/>
    <n v="12991"/>
    <x v="1"/>
    <n v="1.4275824175824177"/>
    <n v="155"/>
    <x v="688"/>
    <x v="1"/>
    <s v="USD"/>
    <n v="1455861600"/>
    <n v="1457244000"/>
    <x v="0"/>
    <x v="0"/>
    <s v="technology/web"/>
    <x v="2"/>
    <x v="2"/>
  </r>
  <r>
    <n v="842"/>
    <x v="822"/>
    <s v="Reverse-engineered multi-tasking product"/>
    <n v="1500"/>
    <n v="8447"/>
    <x v="1"/>
    <n v="5.6313333333333331"/>
    <n v="132"/>
    <x v="310"/>
    <x v="6"/>
    <s v="EUR"/>
    <n v="1529038800"/>
    <n v="1529298000"/>
    <x v="0"/>
    <x v="0"/>
    <s v="technology/wearables"/>
    <x v="2"/>
    <x v="8"/>
  </r>
  <r>
    <n v="843"/>
    <x v="823"/>
    <s v="De-engineered next generation parallelism"/>
    <n v="8800"/>
    <n v="2703"/>
    <x v="0"/>
    <n v="0.30715909090909088"/>
    <n v="33"/>
    <x v="689"/>
    <x v="1"/>
    <s v="USD"/>
    <n v="1535259600"/>
    <n v="1535778000"/>
    <x v="0"/>
    <x v="0"/>
    <s v="photography/photography books"/>
    <x v="7"/>
    <x v="14"/>
  </r>
  <r>
    <n v="844"/>
    <x v="824"/>
    <s v="Intuitive cohesive groupware"/>
    <n v="8800"/>
    <n v="8747"/>
    <x v="3"/>
    <n v="0.99397727272727276"/>
    <n v="94"/>
    <x v="690"/>
    <x v="1"/>
    <s v="USD"/>
    <n v="1327212000"/>
    <n v="1327471200"/>
    <x v="0"/>
    <x v="0"/>
    <s v="film &amp; video/documentary"/>
    <x v="4"/>
    <x v="4"/>
  </r>
  <r>
    <n v="845"/>
    <x v="825"/>
    <s v="Up-sized high-level access"/>
    <n v="69900"/>
    <n v="138087"/>
    <x v="1"/>
    <n v="1.9754935622317598"/>
    <n v="1354"/>
    <x v="230"/>
    <x v="4"/>
    <s v="GBP"/>
    <n v="1526360400"/>
    <n v="1529557200"/>
    <x v="0"/>
    <x v="0"/>
    <s v="technology/web"/>
    <x v="2"/>
    <x v="2"/>
  </r>
  <r>
    <n v="846"/>
    <x v="826"/>
    <s v="Phased empowering success"/>
    <n v="1000"/>
    <n v="5085"/>
    <x v="1"/>
    <n v="5.085"/>
    <n v="48"/>
    <x v="691"/>
    <x v="1"/>
    <s v="USD"/>
    <n v="1532149200"/>
    <n v="1535259600"/>
    <x v="1"/>
    <x v="1"/>
    <s v="technology/web"/>
    <x v="2"/>
    <x v="2"/>
  </r>
  <r>
    <n v="847"/>
    <x v="827"/>
    <s v="Distributed actuating project"/>
    <n v="4700"/>
    <n v="11174"/>
    <x v="1"/>
    <n v="2.3774468085106384"/>
    <n v="110"/>
    <x v="692"/>
    <x v="1"/>
    <s v="USD"/>
    <n v="1515304800"/>
    <n v="1515564000"/>
    <x v="0"/>
    <x v="0"/>
    <s v="food/food trucks"/>
    <x v="0"/>
    <x v="0"/>
  </r>
  <r>
    <n v="848"/>
    <x v="828"/>
    <s v="Robust motivating orchestration"/>
    <n v="3200"/>
    <n v="10831"/>
    <x v="1"/>
    <n v="3.3846875000000001"/>
    <n v="172"/>
    <x v="387"/>
    <x v="1"/>
    <s v="USD"/>
    <n v="1276318800"/>
    <n v="1277096400"/>
    <x v="0"/>
    <x v="0"/>
    <s v="film &amp; video/drama"/>
    <x v="4"/>
    <x v="6"/>
  </r>
  <r>
    <n v="849"/>
    <x v="829"/>
    <s v="Vision-oriented uniform instruction set"/>
    <n v="6700"/>
    <n v="8917"/>
    <x v="1"/>
    <n v="1.3308955223880596"/>
    <n v="307"/>
    <x v="693"/>
    <x v="1"/>
    <s v="USD"/>
    <n v="1328767200"/>
    <n v="1329026400"/>
    <x v="0"/>
    <x v="1"/>
    <s v="music/indie rock"/>
    <x v="1"/>
    <x v="7"/>
  </r>
  <r>
    <n v="850"/>
    <x v="830"/>
    <s v="Cross-group upward-trending hierarchy"/>
    <n v="100"/>
    <n v="1"/>
    <x v="0"/>
    <n v="0.01"/>
    <n v="1"/>
    <x v="98"/>
    <x v="1"/>
    <s v="USD"/>
    <n v="1321682400"/>
    <n v="1322978400"/>
    <x v="1"/>
    <x v="0"/>
    <s v="music/rock"/>
    <x v="1"/>
    <x v="1"/>
  </r>
  <r>
    <n v="851"/>
    <x v="831"/>
    <s v="Object-based needs-based info-mediaries"/>
    <n v="6000"/>
    <n v="12468"/>
    <x v="1"/>
    <n v="2.0779999999999998"/>
    <n v="160"/>
    <x v="244"/>
    <x v="1"/>
    <s v="USD"/>
    <n v="1335934800"/>
    <n v="1338786000"/>
    <x v="0"/>
    <x v="0"/>
    <s v="music/electric music"/>
    <x v="1"/>
    <x v="5"/>
  </r>
  <r>
    <n v="852"/>
    <x v="832"/>
    <s v="Open-source reciprocal standardization"/>
    <n v="4900"/>
    <n v="2505"/>
    <x v="0"/>
    <n v="0.51122448979591839"/>
    <n v="31"/>
    <x v="694"/>
    <x v="1"/>
    <s v="USD"/>
    <n v="1310792400"/>
    <n v="1311656400"/>
    <x v="0"/>
    <x v="1"/>
    <s v="games/video games"/>
    <x v="6"/>
    <x v="11"/>
  </r>
  <r>
    <n v="853"/>
    <x v="833"/>
    <s v="Secured well-modulated projection"/>
    <n v="17100"/>
    <n v="111502"/>
    <x v="1"/>
    <n v="6.5205847953216374"/>
    <n v="1467"/>
    <x v="555"/>
    <x v="0"/>
    <s v="CAD"/>
    <n v="1308546000"/>
    <n v="1308978000"/>
    <x v="0"/>
    <x v="1"/>
    <s v="music/indie rock"/>
    <x v="1"/>
    <x v="7"/>
  </r>
  <r>
    <n v="854"/>
    <x v="834"/>
    <s v="Multi-channeled secondary middleware"/>
    <n v="171000"/>
    <n v="194309"/>
    <x v="1"/>
    <n v="1.1363099415204678"/>
    <n v="2662"/>
    <x v="695"/>
    <x v="0"/>
    <s v="CAD"/>
    <n v="1574056800"/>
    <n v="1576389600"/>
    <x v="0"/>
    <x v="0"/>
    <s v="publishing/fiction"/>
    <x v="5"/>
    <x v="13"/>
  </r>
  <r>
    <n v="855"/>
    <x v="835"/>
    <s v="Horizontal clear-thinking framework"/>
    <n v="23400"/>
    <n v="23956"/>
    <x v="1"/>
    <n v="1.0237606837606839"/>
    <n v="452"/>
    <x v="395"/>
    <x v="2"/>
    <s v="AUD"/>
    <n v="1308373200"/>
    <n v="1311051600"/>
    <x v="0"/>
    <x v="0"/>
    <s v="theater/plays"/>
    <x v="3"/>
    <x v="3"/>
  </r>
  <r>
    <n v="856"/>
    <x v="764"/>
    <s v="Profound composite core"/>
    <n v="2400"/>
    <n v="8558"/>
    <x v="1"/>
    <n v="3.5658333333333334"/>
    <n v="158"/>
    <x v="696"/>
    <x v="1"/>
    <s v="USD"/>
    <n v="1335243600"/>
    <n v="1336712400"/>
    <x v="0"/>
    <x v="0"/>
    <s v="food/food trucks"/>
    <x v="0"/>
    <x v="0"/>
  </r>
  <r>
    <n v="857"/>
    <x v="836"/>
    <s v="Programmable disintermediate matrices"/>
    <n v="5300"/>
    <n v="7413"/>
    <x v="1"/>
    <n v="1.3986792452830188"/>
    <n v="225"/>
    <x v="697"/>
    <x v="5"/>
    <s v="CHF"/>
    <n v="1328421600"/>
    <n v="1330408800"/>
    <x v="1"/>
    <x v="0"/>
    <s v="film &amp; video/shorts"/>
    <x v="4"/>
    <x v="12"/>
  </r>
  <r>
    <n v="858"/>
    <x v="837"/>
    <s v="Realigned 5thgeneration knowledge user"/>
    <n v="4000"/>
    <n v="2778"/>
    <x v="0"/>
    <n v="0.69450000000000001"/>
    <n v="35"/>
    <x v="698"/>
    <x v="1"/>
    <s v="USD"/>
    <n v="1524286800"/>
    <n v="1524891600"/>
    <x v="1"/>
    <x v="0"/>
    <s v="food/food trucks"/>
    <x v="0"/>
    <x v="0"/>
  </r>
  <r>
    <n v="859"/>
    <x v="838"/>
    <s v="Multi-layered upward-trending groupware"/>
    <n v="7300"/>
    <n v="2594"/>
    <x v="0"/>
    <n v="0.35534246575342465"/>
    <n v="63"/>
    <x v="699"/>
    <x v="1"/>
    <s v="USD"/>
    <n v="1362117600"/>
    <n v="1363669200"/>
    <x v="0"/>
    <x v="1"/>
    <s v="theater/plays"/>
    <x v="3"/>
    <x v="3"/>
  </r>
  <r>
    <n v="860"/>
    <x v="839"/>
    <s v="Re-contextualized leadingedge firmware"/>
    <n v="2000"/>
    <n v="5033"/>
    <x v="1"/>
    <n v="2.5165000000000002"/>
    <n v="65"/>
    <x v="700"/>
    <x v="1"/>
    <s v="USD"/>
    <n v="1550556000"/>
    <n v="1551420000"/>
    <x v="0"/>
    <x v="1"/>
    <s v="technology/wearables"/>
    <x v="2"/>
    <x v="8"/>
  </r>
  <r>
    <n v="861"/>
    <x v="840"/>
    <s v="Devolved disintermediate analyzer"/>
    <n v="8800"/>
    <n v="9317"/>
    <x v="1"/>
    <n v="1.0587500000000001"/>
    <n v="163"/>
    <x v="701"/>
    <x v="1"/>
    <s v="USD"/>
    <n v="1269147600"/>
    <n v="1269838800"/>
    <x v="0"/>
    <x v="0"/>
    <s v="theater/plays"/>
    <x v="3"/>
    <x v="3"/>
  </r>
  <r>
    <n v="862"/>
    <x v="841"/>
    <s v="Profound disintermediate open system"/>
    <n v="3500"/>
    <n v="6560"/>
    <x v="1"/>
    <n v="1.8742857142857143"/>
    <n v="85"/>
    <x v="702"/>
    <x v="1"/>
    <s v="USD"/>
    <n v="1312174800"/>
    <n v="1312520400"/>
    <x v="0"/>
    <x v="0"/>
    <s v="theater/plays"/>
    <x v="3"/>
    <x v="3"/>
  </r>
  <r>
    <n v="863"/>
    <x v="842"/>
    <s v="Automated reciprocal protocol"/>
    <n v="1400"/>
    <n v="5415"/>
    <x v="1"/>
    <n v="3.8678571428571429"/>
    <n v="217"/>
    <x v="703"/>
    <x v="1"/>
    <s v="USD"/>
    <n v="1434517200"/>
    <n v="1436504400"/>
    <x v="0"/>
    <x v="1"/>
    <s v="film &amp; video/television"/>
    <x v="4"/>
    <x v="19"/>
  </r>
  <r>
    <n v="864"/>
    <x v="843"/>
    <s v="Automated static workforce"/>
    <n v="4200"/>
    <n v="14577"/>
    <x v="1"/>
    <n v="3.4707142857142856"/>
    <n v="150"/>
    <x v="704"/>
    <x v="1"/>
    <s v="USD"/>
    <n v="1471582800"/>
    <n v="1472014800"/>
    <x v="0"/>
    <x v="0"/>
    <s v="film &amp; video/shorts"/>
    <x v="4"/>
    <x v="12"/>
  </r>
  <r>
    <n v="865"/>
    <x v="844"/>
    <s v="Horizontal attitude-oriented help-desk"/>
    <n v="81000"/>
    <n v="150515"/>
    <x v="1"/>
    <n v="1.8582098765432098"/>
    <n v="3272"/>
    <x v="705"/>
    <x v="1"/>
    <s v="USD"/>
    <n v="1410757200"/>
    <n v="1411534800"/>
    <x v="0"/>
    <x v="0"/>
    <s v="theater/plays"/>
    <x v="3"/>
    <x v="3"/>
  </r>
  <r>
    <n v="866"/>
    <x v="845"/>
    <s v="Versatile 5thgeneration matrices"/>
    <n v="182800"/>
    <n v="79045"/>
    <x v="3"/>
    <n v="0.43241247264770238"/>
    <n v="898"/>
    <x v="706"/>
    <x v="1"/>
    <s v="USD"/>
    <n v="1304830800"/>
    <n v="1304917200"/>
    <x v="0"/>
    <x v="0"/>
    <s v="photography/photography books"/>
    <x v="7"/>
    <x v="14"/>
  </r>
  <r>
    <n v="867"/>
    <x v="846"/>
    <s v="Cross-platform next generation service-desk"/>
    <n v="4800"/>
    <n v="7797"/>
    <x v="1"/>
    <n v="1.6243749999999999"/>
    <n v="300"/>
    <x v="707"/>
    <x v="1"/>
    <s v="USD"/>
    <n v="1539061200"/>
    <n v="1539579600"/>
    <x v="0"/>
    <x v="0"/>
    <s v="food/food trucks"/>
    <x v="0"/>
    <x v="0"/>
  </r>
  <r>
    <n v="868"/>
    <x v="847"/>
    <s v="Front-line web-enabled installation"/>
    <n v="7000"/>
    <n v="12939"/>
    <x v="1"/>
    <n v="1.8484285714285715"/>
    <n v="126"/>
    <x v="708"/>
    <x v="1"/>
    <s v="USD"/>
    <n v="1381554000"/>
    <n v="1382504400"/>
    <x v="0"/>
    <x v="0"/>
    <s v="theater/plays"/>
    <x v="3"/>
    <x v="3"/>
  </r>
  <r>
    <n v="869"/>
    <x v="848"/>
    <s v="Multi-channeled responsive product"/>
    <n v="161900"/>
    <n v="38376"/>
    <x v="0"/>
    <n v="0.23703520691785052"/>
    <n v="526"/>
    <x v="709"/>
    <x v="1"/>
    <s v="USD"/>
    <n v="1277096400"/>
    <n v="1278306000"/>
    <x v="0"/>
    <x v="0"/>
    <s v="film &amp; video/drama"/>
    <x v="4"/>
    <x v="6"/>
  </r>
  <r>
    <n v="870"/>
    <x v="849"/>
    <s v="Adaptive demand-driven encryption"/>
    <n v="7700"/>
    <n v="6920"/>
    <x v="0"/>
    <n v="0.89870129870129867"/>
    <n v="121"/>
    <x v="710"/>
    <x v="1"/>
    <s v="USD"/>
    <n v="1440392400"/>
    <n v="1442552400"/>
    <x v="0"/>
    <x v="0"/>
    <s v="theater/plays"/>
    <x v="3"/>
    <x v="3"/>
  </r>
  <r>
    <n v="871"/>
    <x v="850"/>
    <s v="Re-engineered client-driven knowledge user"/>
    <n v="71500"/>
    <n v="194912"/>
    <x v="1"/>
    <n v="2.7260419580419581"/>
    <n v="2320"/>
    <x v="685"/>
    <x v="1"/>
    <s v="USD"/>
    <n v="1509512400"/>
    <n v="1511071200"/>
    <x v="0"/>
    <x v="1"/>
    <s v="theater/plays"/>
    <x v="3"/>
    <x v="3"/>
  </r>
  <r>
    <n v="872"/>
    <x v="851"/>
    <s v="Compatible logistical paradigm"/>
    <n v="4700"/>
    <n v="7992"/>
    <x v="1"/>
    <n v="1.7004255319148935"/>
    <n v="81"/>
    <x v="711"/>
    <x v="2"/>
    <s v="AUD"/>
    <n v="1535950800"/>
    <n v="1536382800"/>
    <x v="0"/>
    <x v="0"/>
    <s v="film &amp; video/science fiction"/>
    <x v="4"/>
    <x v="22"/>
  </r>
  <r>
    <n v="873"/>
    <x v="852"/>
    <s v="Intuitive value-added installation"/>
    <n v="42100"/>
    <n v="79268"/>
    <x v="1"/>
    <n v="1.8828503562945369"/>
    <n v="1887"/>
    <x v="362"/>
    <x v="1"/>
    <s v="USD"/>
    <n v="1389160800"/>
    <n v="1389592800"/>
    <x v="0"/>
    <x v="0"/>
    <s v="photography/photography books"/>
    <x v="7"/>
    <x v="14"/>
  </r>
  <r>
    <n v="874"/>
    <x v="853"/>
    <s v="Managed discrete parallelism"/>
    <n v="40200"/>
    <n v="139468"/>
    <x v="1"/>
    <n v="3.4693532338308457"/>
    <n v="4358"/>
    <x v="637"/>
    <x v="1"/>
    <s v="USD"/>
    <n v="1271998800"/>
    <n v="1275282000"/>
    <x v="0"/>
    <x v="1"/>
    <s v="photography/photography books"/>
    <x v="7"/>
    <x v="14"/>
  </r>
  <r>
    <n v="875"/>
    <x v="854"/>
    <s v="Implemented tangible approach"/>
    <n v="7900"/>
    <n v="5465"/>
    <x v="0"/>
    <n v="0.6917721518987342"/>
    <n v="67"/>
    <x v="712"/>
    <x v="1"/>
    <s v="USD"/>
    <n v="1294898400"/>
    <n v="1294984800"/>
    <x v="0"/>
    <x v="0"/>
    <s v="music/rock"/>
    <x v="1"/>
    <x v="1"/>
  </r>
  <r>
    <n v="876"/>
    <x v="855"/>
    <s v="Re-engineered encompassing definition"/>
    <n v="8300"/>
    <n v="2111"/>
    <x v="0"/>
    <n v="0.25433734939759034"/>
    <n v="57"/>
    <x v="444"/>
    <x v="0"/>
    <s v="CAD"/>
    <n v="1559970000"/>
    <n v="1562043600"/>
    <x v="0"/>
    <x v="0"/>
    <s v="photography/photography books"/>
    <x v="7"/>
    <x v="14"/>
  </r>
  <r>
    <n v="877"/>
    <x v="856"/>
    <s v="Multi-lateral uniform collaboration"/>
    <n v="163600"/>
    <n v="126628"/>
    <x v="0"/>
    <n v="0.77400977995110021"/>
    <n v="1229"/>
    <x v="713"/>
    <x v="1"/>
    <s v="USD"/>
    <n v="1469509200"/>
    <n v="1469595600"/>
    <x v="0"/>
    <x v="0"/>
    <s v="food/food trucks"/>
    <x v="0"/>
    <x v="0"/>
  </r>
  <r>
    <n v="878"/>
    <x v="857"/>
    <s v="Enterprise-wide foreground paradigm"/>
    <n v="2700"/>
    <n v="1012"/>
    <x v="0"/>
    <n v="0.37481481481481482"/>
    <n v="12"/>
    <x v="714"/>
    <x v="6"/>
    <s v="EUR"/>
    <n v="1579068000"/>
    <n v="1581141600"/>
    <x v="0"/>
    <x v="0"/>
    <s v="music/metal"/>
    <x v="1"/>
    <x v="16"/>
  </r>
  <r>
    <n v="879"/>
    <x v="858"/>
    <s v="Stand-alone incremental parallelism"/>
    <n v="1000"/>
    <n v="5438"/>
    <x v="1"/>
    <n v="5.4379999999999997"/>
    <n v="53"/>
    <x v="715"/>
    <x v="1"/>
    <s v="USD"/>
    <n v="1487743200"/>
    <n v="1488520800"/>
    <x v="0"/>
    <x v="0"/>
    <s v="publishing/nonfiction"/>
    <x v="5"/>
    <x v="9"/>
  </r>
  <r>
    <n v="880"/>
    <x v="859"/>
    <s v="Persevering 5thgeneration throughput"/>
    <n v="84500"/>
    <n v="193101"/>
    <x v="1"/>
    <n v="2.2852189349112426"/>
    <n v="2414"/>
    <x v="442"/>
    <x v="1"/>
    <s v="USD"/>
    <n v="1563685200"/>
    <n v="1563858000"/>
    <x v="0"/>
    <x v="0"/>
    <s v="music/electric music"/>
    <x v="1"/>
    <x v="5"/>
  </r>
  <r>
    <n v="881"/>
    <x v="860"/>
    <s v="Implemented object-oriented synergy"/>
    <n v="81300"/>
    <n v="31665"/>
    <x v="0"/>
    <n v="0.38948339483394834"/>
    <n v="452"/>
    <x v="716"/>
    <x v="1"/>
    <s v="USD"/>
    <n v="1436418000"/>
    <n v="1438923600"/>
    <x v="0"/>
    <x v="1"/>
    <s v="theater/plays"/>
    <x v="3"/>
    <x v="3"/>
  </r>
  <r>
    <n v="882"/>
    <x v="861"/>
    <s v="Balanced demand-driven definition"/>
    <n v="800"/>
    <n v="2960"/>
    <x v="1"/>
    <n v="3.7"/>
    <n v="80"/>
    <x v="408"/>
    <x v="1"/>
    <s v="USD"/>
    <n v="1421820000"/>
    <n v="1422165600"/>
    <x v="0"/>
    <x v="0"/>
    <s v="theater/plays"/>
    <x v="3"/>
    <x v="3"/>
  </r>
  <r>
    <n v="883"/>
    <x v="862"/>
    <s v="Customer-focused mobile Graphic Interface"/>
    <n v="3400"/>
    <n v="8089"/>
    <x v="1"/>
    <n v="2.3791176470588233"/>
    <n v="193"/>
    <x v="717"/>
    <x v="1"/>
    <s v="USD"/>
    <n v="1274763600"/>
    <n v="1277874000"/>
    <x v="0"/>
    <x v="0"/>
    <s v="film &amp; video/shorts"/>
    <x v="4"/>
    <x v="12"/>
  </r>
  <r>
    <n v="884"/>
    <x v="863"/>
    <s v="Horizontal secondary interface"/>
    <n v="170800"/>
    <n v="109374"/>
    <x v="0"/>
    <n v="0.64036299765807958"/>
    <n v="1886"/>
    <x v="718"/>
    <x v="1"/>
    <s v="USD"/>
    <n v="1399179600"/>
    <n v="1399352400"/>
    <x v="0"/>
    <x v="1"/>
    <s v="theater/plays"/>
    <x v="3"/>
    <x v="3"/>
  </r>
  <r>
    <n v="885"/>
    <x v="864"/>
    <s v="Virtual analyzing collaboration"/>
    <n v="1800"/>
    <n v="2129"/>
    <x v="1"/>
    <n v="1.1827777777777777"/>
    <n v="52"/>
    <x v="719"/>
    <x v="1"/>
    <s v="USD"/>
    <n v="1275800400"/>
    <n v="1279083600"/>
    <x v="0"/>
    <x v="0"/>
    <s v="theater/plays"/>
    <x v="3"/>
    <x v="3"/>
  </r>
  <r>
    <n v="886"/>
    <x v="865"/>
    <s v="Multi-tiered explicit focus group"/>
    <n v="150600"/>
    <n v="127745"/>
    <x v="0"/>
    <n v="0.84824037184594958"/>
    <n v="1825"/>
    <x v="720"/>
    <x v="1"/>
    <s v="USD"/>
    <n v="1282798800"/>
    <n v="1284354000"/>
    <x v="0"/>
    <x v="0"/>
    <s v="music/indie rock"/>
    <x v="1"/>
    <x v="7"/>
  </r>
  <r>
    <n v="887"/>
    <x v="866"/>
    <s v="Multi-layered systematic knowledgebase"/>
    <n v="7800"/>
    <n v="2289"/>
    <x v="0"/>
    <n v="0.29346153846153844"/>
    <n v="31"/>
    <x v="721"/>
    <x v="1"/>
    <s v="USD"/>
    <n v="1437109200"/>
    <n v="1441170000"/>
    <x v="0"/>
    <x v="1"/>
    <s v="theater/plays"/>
    <x v="3"/>
    <x v="3"/>
  </r>
  <r>
    <n v="888"/>
    <x v="867"/>
    <s v="Reverse-engineered uniform knowledge user"/>
    <n v="5800"/>
    <n v="12174"/>
    <x v="1"/>
    <n v="2.0989655172413793"/>
    <n v="290"/>
    <x v="722"/>
    <x v="1"/>
    <s v="USD"/>
    <n v="1491886800"/>
    <n v="1493528400"/>
    <x v="0"/>
    <x v="0"/>
    <s v="theater/plays"/>
    <x v="3"/>
    <x v="3"/>
  </r>
  <r>
    <n v="889"/>
    <x v="868"/>
    <s v="Secured dynamic capacity"/>
    <n v="5600"/>
    <n v="9508"/>
    <x v="1"/>
    <n v="1.697857142857143"/>
    <n v="122"/>
    <x v="244"/>
    <x v="1"/>
    <s v="USD"/>
    <n v="1394600400"/>
    <n v="1395205200"/>
    <x v="0"/>
    <x v="1"/>
    <s v="music/electric music"/>
    <x v="1"/>
    <x v="5"/>
  </r>
  <r>
    <n v="890"/>
    <x v="869"/>
    <s v="Devolved foreground throughput"/>
    <n v="134400"/>
    <n v="155849"/>
    <x v="1"/>
    <n v="1.1595907738095239"/>
    <n v="1470"/>
    <x v="723"/>
    <x v="1"/>
    <s v="USD"/>
    <n v="1561352400"/>
    <n v="1561438800"/>
    <x v="0"/>
    <x v="0"/>
    <s v="music/indie rock"/>
    <x v="1"/>
    <x v="7"/>
  </r>
  <r>
    <n v="891"/>
    <x v="870"/>
    <s v="Synchronized demand-driven infrastructure"/>
    <n v="3000"/>
    <n v="7758"/>
    <x v="1"/>
    <n v="2.5859999999999999"/>
    <n v="165"/>
    <x v="724"/>
    <x v="0"/>
    <s v="CAD"/>
    <n v="1322892000"/>
    <n v="1326693600"/>
    <x v="0"/>
    <x v="0"/>
    <s v="film &amp; video/documentary"/>
    <x v="4"/>
    <x v="4"/>
  </r>
  <r>
    <n v="892"/>
    <x v="871"/>
    <s v="Realigned discrete structure"/>
    <n v="6000"/>
    <n v="13835"/>
    <x v="1"/>
    <n v="2.3058333333333332"/>
    <n v="182"/>
    <x v="725"/>
    <x v="1"/>
    <s v="USD"/>
    <n v="1274418000"/>
    <n v="1277960400"/>
    <x v="0"/>
    <x v="0"/>
    <s v="publishing/translations"/>
    <x v="5"/>
    <x v="18"/>
  </r>
  <r>
    <n v="893"/>
    <x v="872"/>
    <s v="Progressive grid-enabled website"/>
    <n v="8400"/>
    <n v="10770"/>
    <x v="1"/>
    <n v="1.2821428571428573"/>
    <n v="199"/>
    <x v="486"/>
    <x v="6"/>
    <s v="EUR"/>
    <n v="1434344400"/>
    <n v="1434690000"/>
    <x v="0"/>
    <x v="1"/>
    <s v="film &amp; video/documentary"/>
    <x v="4"/>
    <x v="4"/>
  </r>
  <r>
    <n v="894"/>
    <x v="873"/>
    <s v="Organic cohesive neural-net"/>
    <n v="1700"/>
    <n v="3208"/>
    <x v="1"/>
    <n v="1.8870588235294117"/>
    <n v="56"/>
    <x v="726"/>
    <x v="4"/>
    <s v="GBP"/>
    <n v="1373518800"/>
    <n v="1376110800"/>
    <x v="0"/>
    <x v="1"/>
    <s v="film &amp; video/television"/>
    <x v="4"/>
    <x v="19"/>
  </r>
  <r>
    <n v="895"/>
    <x v="874"/>
    <s v="Integrated demand-driven info-mediaries"/>
    <n v="159800"/>
    <n v="11108"/>
    <x v="0"/>
    <n v="6.9511889862327911E-2"/>
    <n v="107"/>
    <x v="727"/>
    <x v="1"/>
    <s v="USD"/>
    <n v="1517637600"/>
    <n v="1518415200"/>
    <x v="0"/>
    <x v="0"/>
    <s v="theater/plays"/>
    <x v="3"/>
    <x v="3"/>
  </r>
  <r>
    <n v="896"/>
    <x v="875"/>
    <s v="Reverse-engineered client-server extranet"/>
    <n v="19800"/>
    <n v="153338"/>
    <x v="1"/>
    <n v="7.7443434343434348"/>
    <n v="1460"/>
    <x v="728"/>
    <x v="2"/>
    <s v="AUD"/>
    <n v="1310619600"/>
    <n v="1310878800"/>
    <x v="0"/>
    <x v="1"/>
    <s v="food/food trucks"/>
    <x v="0"/>
    <x v="0"/>
  </r>
  <r>
    <n v="897"/>
    <x v="876"/>
    <s v="Organized discrete encoding"/>
    <n v="8800"/>
    <n v="2437"/>
    <x v="0"/>
    <n v="0.27693181818181817"/>
    <n v="27"/>
    <x v="729"/>
    <x v="1"/>
    <s v="USD"/>
    <n v="1556427600"/>
    <n v="1556600400"/>
    <x v="0"/>
    <x v="0"/>
    <s v="theater/plays"/>
    <x v="3"/>
    <x v="3"/>
  </r>
  <r>
    <n v="898"/>
    <x v="877"/>
    <s v="Balanced regional flexibility"/>
    <n v="179100"/>
    <n v="93991"/>
    <x v="0"/>
    <n v="0.52479620323841425"/>
    <n v="1221"/>
    <x v="730"/>
    <x v="1"/>
    <s v="USD"/>
    <n v="1576476000"/>
    <n v="1576994400"/>
    <x v="0"/>
    <x v="0"/>
    <s v="film &amp; video/documentary"/>
    <x v="4"/>
    <x v="4"/>
  </r>
  <r>
    <n v="899"/>
    <x v="878"/>
    <s v="Implemented multimedia time-frame"/>
    <n v="3100"/>
    <n v="12620"/>
    <x v="1"/>
    <n v="4.0709677419354842"/>
    <n v="123"/>
    <x v="715"/>
    <x v="5"/>
    <s v="CHF"/>
    <n v="1381122000"/>
    <n v="1382677200"/>
    <x v="0"/>
    <x v="0"/>
    <s v="music/jazz"/>
    <x v="1"/>
    <x v="17"/>
  </r>
  <r>
    <n v="900"/>
    <x v="879"/>
    <s v="Enhanced uniform service-desk"/>
    <n v="100"/>
    <n v="2"/>
    <x v="0"/>
    <n v="0.02"/>
    <n v="1"/>
    <x v="49"/>
    <x v="1"/>
    <s v="USD"/>
    <n v="1411102800"/>
    <n v="1411189200"/>
    <x v="0"/>
    <x v="1"/>
    <s v="technology/web"/>
    <x v="2"/>
    <x v="2"/>
  </r>
  <r>
    <n v="901"/>
    <x v="880"/>
    <s v="Versatile bottom-line definition"/>
    <n v="5600"/>
    <n v="8746"/>
    <x v="1"/>
    <n v="1.5617857142857143"/>
    <n v="159"/>
    <x v="731"/>
    <x v="1"/>
    <s v="USD"/>
    <n v="1531803600"/>
    <n v="1534654800"/>
    <x v="0"/>
    <x v="1"/>
    <s v="music/rock"/>
    <x v="1"/>
    <x v="1"/>
  </r>
  <r>
    <n v="902"/>
    <x v="881"/>
    <s v="Integrated bifurcated software"/>
    <n v="1400"/>
    <n v="3534"/>
    <x v="1"/>
    <n v="2.5242857142857145"/>
    <n v="110"/>
    <x v="732"/>
    <x v="1"/>
    <s v="USD"/>
    <n v="1454133600"/>
    <n v="1457762400"/>
    <x v="0"/>
    <x v="0"/>
    <s v="technology/web"/>
    <x v="2"/>
    <x v="2"/>
  </r>
  <r>
    <n v="903"/>
    <x v="882"/>
    <s v="Assimilated next generation instruction set"/>
    <n v="41000"/>
    <n v="709"/>
    <x v="2"/>
    <n v="1.729268292682927E-2"/>
    <n v="14"/>
    <x v="733"/>
    <x v="1"/>
    <s v="USD"/>
    <n v="1336194000"/>
    <n v="1337490000"/>
    <x v="0"/>
    <x v="1"/>
    <s v="publishing/nonfiction"/>
    <x v="5"/>
    <x v="9"/>
  </r>
  <r>
    <n v="904"/>
    <x v="883"/>
    <s v="Digitized foreground array"/>
    <n v="6500"/>
    <n v="795"/>
    <x v="0"/>
    <n v="0.12230769230769231"/>
    <n v="16"/>
    <x v="734"/>
    <x v="1"/>
    <s v="USD"/>
    <n v="1349326800"/>
    <n v="1349672400"/>
    <x v="0"/>
    <x v="0"/>
    <s v="publishing/radio &amp; podcasts"/>
    <x v="5"/>
    <x v="15"/>
  </r>
  <r>
    <n v="905"/>
    <x v="884"/>
    <s v="Re-engineered clear-thinking project"/>
    <n v="7900"/>
    <n v="12955"/>
    <x v="1"/>
    <n v="1.6398734177215191"/>
    <n v="236"/>
    <x v="735"/>
    <x v="1"/>
    <s v="USD"/>
    <n v="1379566800"/>
    <n v="1379826000"/>
    <x v="0"/>
    <x v="0"/>
    <s v="theater/plays"/>
    <x v="3"/>
    <x v="3"/>
  </r>
  <r>
    <n v="906"/>
    <x v="885"/>
    <s v="Implemented even-keeled standardization"/>
    <n v="5500"/>
    <n v="8964"/>
    <x v="1"/>
    <n v="1.6298181818181818"/>
    <n v="191"/>
    <x v="736"/>
    <x v="1"/>
    <s v="USD"/>
    <n v="1494651600"/>
    <n v="1497762000"/>
    <x v="1"/>
    <x v="1"/>
    <s v="film &amp; video/documentary"/>
    <x v="4"/>
    <x v="4"/>
  </r>
  <r>
    <n v="907"/>
    <x v="886"/>
    <s v="Quality-focused asymmetric adapter"/>
    <n v="9100"/>
    <n v="1843"/>
    <x v="0"/>
    <n v="0.20252747252747252"/>
    <n v="41"/>
    <x v="737"/>
    <x v="1"/>
    <s v="USD"/>
    <n v="1303880400"/>
    <n v="1304485200"/>
    <x v="0"/>
    <x v="0"/>
    <s v="theater/plays"/>
    <x v="3"/>
    <x v="3"/>
  </r>
  <r>
    <n v="908"/>
    <x v="887"/>
    <s v="Networked intangible help-desk"/>
    <n v="38200"/>
    <n v="121950"/>
    <x v="1"/>
    <n v="3.1924083769633507"/>
    <n v="3934"/>
    <x v="8"/>
    <x v="1"/>
    <s v="USD"/>
    <n v="1335934800"/>
    <n v="1336885200"/>
    <x v="0"/>
    <x v="0"/>
    <s v="games/video games"/>
    <x v="6"/>
    <x v="11"/>
  </r>
  <r>
    <n v="909"/>
    <x v="888"/>
    <s v="Synchronized attitude-oriented frame"/>
    <n v="1800"/>
    <n v="8621"/>
    <x v="1"/>
    <n v="4.7894444444444444"/>
    <n v="80"/>
    <x v="738"/>
    <x v="0"/>
    <s v="CAD"/>
    <n v="1528088400"/>
    <n v="1530421200"/>
    <x v="0"/>
    <x v="1"/>
    <s v="theater/plays"/>
    <x v="3"/>
    <x v="3"/>
  </r>
  <r>
    <n v="910"/>
    <x v="889"/>
    <s v="Proactive incremental architecture"/>
    <n v="154500"/>
    <n v="30215"/>
    <x v="3"/>
    <n v="0.19556634304207121"/>
    <n v="296"/>
    <x v="739"/>
    <x v="1"/>
    <s v="USD"/>
    <n v="1421906400"/>
    <n v="1421992800"/>
    <x v="0"/>
    <x v="0"/>
    <s v="theater/plays"/>
    <x v="3"/>
    <x v="3"/>
  </r>
  <r>
    <n v="911"/>
    <x v="890"/>
    <s v="Cloned responsive standardization"/>
    <n v="5800"/>
    <n v="11539"/>
    <x v="1"/>
    <n v="1.9894827586206896"/>
    <n v="462"/>
    <x v="740"/>
    <x v="1"/>
    <s v="USD"/>
    <n v="1568005200"/>
    <n v="1568178000"/>
    <x v="1"/>
    <x v="0"/>
    <s v="technology/web"/>
    <x v="2"/>
    <x v="2"/>
  </r>
  <r>
    <n v="912"/>
    <x v="891"/>
    <s v="Reduced bifurcated pricing structure"/>
    <n v="1800"/>
    <n v="14310"/>
    <x v="1"/>
    <n v="7.95"/>
    <n v="179"/>
    <x v="741"/>
    <x v="1"/>
    <s v="USD"/>
    <n v="1346821200"/>
    <n v="1347944400"/>
    <x v="1"/>
    <x v="0"/>
    <s v="film &amp; video/drama"/>
    <x v="4"/>
    <x v="6"/>
  </r>
  <r>
    <n v="913"/>
    <x v="892"/>
    <s v="Re-engineered asymmetric challenge"/>
    <n v="70200"/>
    <n v="35536"/>
    <x v="0"/>
    <n v="0.50621082621082625"/>
    <n v="523"/>
    <x v="742"/>
    <x v="2"/>
    <s v="AUD"/>
    <n v="1557637200"/>
    <n v="1558760400"/>
    <x v="0"/>
    <x v="0"/>
    <s v="film &amp; video/drama"/>
    <x v="4"/>
    <x v="6"/>
  </r>
  <r>
    <n v="914"/>
    <x v="893"/>
    <s v="Diverse client-driven conglomeration"/>
    <n v="6400"/>
    <n v="3676"/>
    <x v="0"/>
    <n v="0.57437499999999997"/>
    <n v="141"/>
    <x v="743"/>
    <x v="4"/>
    <s v="GBP"/>
    <n v="1375592400"/>
    <n v="1376629200"/>
    <x v="0"/>
    <x v="0"/>
    <s v="theater/plays"/>
    <x v="3"/>
    <x v="3"/>
  </r>
  <r>
    <n v="915"/>
    <x v="894"/>
    <s v="Configurable upward-trending solution"/>
    <n v="125900"/>
    <n v="195936"/>
    <x v="1"/>
    <n v="1.5562827640984909"/>
    <n v="1866"/>
    <x v="744"/>
    <x v="4"/>
    <s v="GBP"/>
    <n v="1503982800"/>
    <n v="1504760400"/>
    <x v="0"/>
    <x v="0"/>
    <s v="film &amp; video/television"/>
    <x v="4"/>
    <x v="19"/>
  </r>
  <r>
    <n v="916"/>
    <x v="895"/>
    <s v="Persistent bandwidth-monitored framework"/>
    <n v="3700"/>
    <n v="1343"/>
    <x v="0"/>
    <n v="0.36297297297297298"/>
    <n v="52"/>
    <x v="745"/>
    <x v="1"/>
    <s v="USD"/>
    <n v="1418882400"/>
    <n v="1419660000"/>
    <x v="0"/>
    <x v="0"/>
    <s v="photography/photography books"/>
    <x v="7"/>
    <x v="14"/>
  </r>
  <r>
    <n v="917"/>
    <x v="896"/>
    <s v="Polarized discrete product"/>
    <n v="3600"/>
    <n v="2097"/>
    <x v="2"/>
    <n v="0.58250000000000002"/>
    <n v="27"/>
    <x v="746"/>
    <x v="4"/>
    <s v="GBP"/>
    <n v="1309237200"/>
    <n v="1311310800"/>
    <x v="0"/>
    <x v="1"/>
    <s v="film &amp; video/shorts"/>
    <x v="4"/>
    <x v="12"/>
  </r>
  <r>
    <n v="918"/>
    <x v="897"/>
    <s v="Seamless dynamic website"/>
    <n v="3800"/>
    <n v="9021"/>
    <x v="1"/>
    <n v="2.3739473684210526"/>
    <n v="156"/>
    <x v="747"/>
    <x v="5"/>
    <s v="CHF"/>
    <n v="1343365200"/>
    <n v="1344315600"/>
    <x v="0"/>
    <x v="0"/>
    <s v="publishing/radio &amp; podcasts"/>
    <x v="5"/>
    <x v="15"/>
  </r>
  <r>
    <n v="919"/>
    <x v="898"/>
    <s v="Extended multimedia firmware"/>
    <n v="35600"/>
    <n v="20915"/>
    <x v="0"/>
    <n v="0.58750000000000002"/>
    <n v="225"/>
    <x v="748"/>
    <x v="2"/>
    <s v="AUD"/>
    <n v="1507957200"/>
    <n v="1510725600"/>
    <x v="0"/>
    <x v="1"/>
    <s v="theater/plays"/>
    <x v="3"/>
    <x v="3"/>
  </r>
  <r>
    <n v="920"/>
    <x v="899"/>
    <s v="Versatile directional project"/>
    <n v="5300"/>
    <n v="9676"/>
    <x v="1"/>
    <n v="1.8256603773584905"/>
    <n v="255"/>
    <x v="749"/>
    <x v="1"/>
    <s v="USD"/>
    <n v="1549519200"/>
    <n v="1551247200"/>
    <x v="1"/>
    <x v="0"/>
    <s v="film &amp; video/animation"/>
    <x v="4"/>
    <x v="10"/>
  </r>
  <r>
    <n v="921"/>
    <x v="900"/>
    <s v="Profound directional knowledge user"/>
    <n v="160400"/>
    <n v="1210"/>
    <x v="0"/>
    <n v="7.5436408977556111E-3"/>
    <n v="38"/>
    <x v="750"/>
    <x v="1"/>
    <s v="USD"/>
    <n v="1329026400"/>
    <n v="1330236000"/>
    <x v="0"/>
    <x v="0"/>
    <s v="technology/web"/>
    <x v="2"/>
    <x v="2"/>
  </r>
  <r>
    <n v="922"/>
    <x v="901"/>
    <s v="Ameliorated logistical capability"/>
    <n v="51400"/>
    <n v="90440"/>
    <x v="1"/>
    <n v="1.7595330739299611"/>
    <n v="2261"/>
    <x v="81"/>
    <x v="1"/>
    <s v="USD"/>
    <n v="1544335200"/>
    <n v="1545112800"/>
    <x v="0"/>
    <x v="1"/>
    <s v="music/world music"/>
    <x v="1"/>
    <x v="21"/>
  </r>
  <r>
    <n v="923"/>
    <x v="902"/>
    <s v="Sharable discrete definition"/>
    <n v="1700"/>
    <n v="4044"/>
    <x v="1"/>
    <n v="2.3788235294117648"/>
    <n v="40"/>
    <x v="751"/>
    <x v="1"/>
    <s v="USD"/>
    <n v="1279083600"/>
    <n v="1279170000"/>
    <x v="0"/>
    <x v="0"/>
    <s v="theater/plays"/>
    <x v="3"/>
    <x v="3"/>
  </r>
  <r>
    <n v="924"/>
    <x v="903"/>
    <s v="User-friendly next generation core"/>
    <n v="39400"/>
    <n v="192292"/>
    <x v="1"/>
    <n v="4.8805076142131982"/>
    <n v="2289"/>
    <x v="685"/>
    <x v="6"/>
    <s v="EUR"/>
    <n v="1572498000"/>
    <n v="1573452000"/>
    <x v="0"/>
    <x v="0"/>
    <s v="theater/plays"/>
    <x v="3"/>
    <x v="3"/>
  </r>
  <r>
    <n v="925"/>
    <x v="904"/>
    <s v="Profit-focused empowering system engine"/>
    <n v="3000"/>
    <n v="6722"/>
    <x v="1"/>
    <n v="2.2406666666666668"/>
    <n v="65"/>
    <x v="752"/>
    <x v="1"/>
    <s v="USD"/>
    <n v="1506056400"/>
    <n v="1507093200"/>
    <x v="0"/>
    <x v="0"/>
    <s v="theater/plays"/>
    <x v="3"/>
    <x v="3"/>
  </r>
  <r>
    <n v="926"/>
    <x v="905"/>
    <s v="Synchronized cohesive encoding"/>
    <n v="8700"/>
    <n v="1577"/>
    <x v="0"/>
    <n v="0.18126436781609195"/>
    <n v="15"/>
    <x v="753"/>
    <x v="1"/>
    <s v="USD"/>
    <n v="1463029200"/>
    <n v="1463374800"/>
    <x v="0"/>
    <x v="0"/>
    <s v="food/food trucks"/>
    <x v="0"/>
    <x v="0"/>
  </r>
  <r>
    <n v="927"/>
    <x v="906"/>
    <s v="Synergistic dynamic utilization"/>
    <n v="7200"/>
    <n v="3301"/>
    <x v="0"/>
    <n v="0.45847222222222223"/>
    <n v="37"/>
    <x v="754"/>
    <x v="1"/>
    <s v="USD"/>
    <n v="1342069200"/>
    <n v="1344574800"/>
    <x v="0"/>
    <x v="0"/>
    <s v="theater/plays"/>
    <x v="3"/>
    <x v="3"/>
  </r>
  <r>
    <n v="928"/>
    <x v="907"/>
    <s v="Triple-buffered bi-directional model"/>
    <n v="167400"/>
    <n v="196386"/>
    <x v="1"/>
    <n v="1.1731541218637993"/>
    <n v="3777"/>
    <x v="213"/>
    <x v="6"/>
    <s v="EUR"/>
    <n v="1388296800"/>
    <n v="1389074400"/>
    <x v="0"/>
    <x v="0"/>
    <s v="technology/web"/>
    <x v="2"/>
    <x v="2"/>
  </r>
  <r>
    <n v="929"/>
    <x v="908"/>
    <s v="Polarized tertiary function"/>
    <n v="5500"/>
    <n v="11952"/>
    <x v="1"/>
    <n v="2.173090909090909"/>
    <n v="184"/>
    <x v="418"/>
    <x v="4"/>
    <s v="GBP"/>
    <n v="1493787600"/>
    <n v="1494997200"/>
    <x v="0"/>
    <x v="0"/>
    <s v="theater/plays"/>
    <x v="3"/>
    <x v="3"/>
  </r>
  <r>
    <n v="930"/>
    <x v="909"/>
    <s v="Configurable fault-tolerant structure"/>
    <n v="3500"/>
    <n v="3930"/>
    <x v="1"/>
    <n v="1.1228571428571428"/>
    <n v="85"/>
    <x v="755"/>
    <x v="1"/>
    <s v="USD"/>
    <n v="1424844000"/>
    <n v="1425448800"/>
    <x v="0"/>
    <x v="1"/>
    <s v="theater/plays"/>
    <x v="3"/>
    <x v="3"/>
  </r>
  <r>
    <n v="931"/>
    <x v="910"/>
    <s v="Digitized 24/7 budgetary management"/>
    <n v="7900"/>
    <n v="5729"/>
    <x v="0"/>
    <n v="0.72518987341772156"/>
    <n v="112"/>
    <x v="756"/>
    <x v="1"/>
    <s v="USD"/>
    <n v="1403931600"/>
    <n v="1404104400"/>
    <x v="0"/>
    <x v="1"/>
    <s v="theater/plays"/>
    <x v="3"/>
    <x v="3"/>
  </r>
  <r>
    <n v="932"/>
    <x v="911"/>
    <s v="Stand-alone zero tolerance algorithm"/>
    <n v="2300"/>
    <n v="4883"/>
    <x v="1"/>
    <n v="2.1230434782608696"/>
    <n v="144"/>
    <x v="757"/>
    <x v="1"/>
    <s v="USD"/>
    <n v="1394514000"/>
    <n v="1394773200"/>
    <x v="0"/>
    <x v="0"/>
    <s v="music/rock"/>
    <x v="1"/>
    <x v="1"/>
  </r>
  <r>
    <n v="933"/>
    <x v="912"/>
    <s v="Implemented tangible support"/>
    <n v="73000"/>
    <n v="175015"/>
    <x v="1"/>
    <n v="2.3974657534246577"/>
    <n v="1902"/>
    <x v="758"/>
    <x v="1"/>
    <s v="USD"/>
    <n v="1365397200"/>
    <n v="1366520400"/>
    <x v="0"/>
    <x v="0"/>
    <s v="theater/plays"/>
    <x v="3"/>
    <x v="3"/>
  </r>
  <r>
    <n v="934"/>
    <x v="913"/>
    <s v="Reactive radical framework"/>
    <n v="6200"/>
    <n v="11280"/>
    <x v="1"/>
    <n v="1.8193548387096774"/>
    <n v="105"/>
    <x v="759"/>
    <x v="1"/>
    <s v="USD"/>
    <n v="1456120800"/>
    <n v="1456639200"/>
    <x v="0"/>
    <x v="0"/>
    <s v="theater/plays"/>
    <x v="3"/>
    <x v="3"/>
  </r>
  <r>
    <n v="935"/>
    <x v="914"/>
    <s v="Object-based full-range knowledge user"/>
    <n v="6100"/>
    <n v="10012"/>
    <x v="1"/>
    <n v="1.6413114754098361"/>
    <n v="132"/>
    <x v="760"/>
    <x v="1"/>
    <s v="USD"/>
    <n v="1437714000"/>
    <n v="1438318800"/>
    <x v="0"/>
    <x v="0"/>
    <s v="theater/plays"/>
    <x v="3"/>
    <x v="3"/>
  </r>
  <r>
    <n v="936"/>
    <x v="591"/>
    <s v="Enhanced composite contingency"/>
    <n v="103200"/>
    <n v="1690"/>
    <x v="0"/>
    <n v="1.6375968992248063E-2"/>
    <n v="21"/>
    <x v="761"/>
    <x v="1"/>
    <s v="USD"/>
    <n v="1563771600"/>
    <n v="1564030800"/>
    <x v="1"/>
    <x v="0"/>
    <s v="theater/plays"/>
    <x v="3"/>
    <x v="3"/>
  </r>
  <r>
    <n v="937"/>
    <x v="915"/>
    <s v="Cloned fresh-thinking model"/>
    <n v="171000"/>
    <n v="84891"/>
    <x v="3"/>
    <n v="0.49643859649122807"/>
    <n v="976"/>
    <x v="762"/>
    <x v="1"/>
    <s v="USD"/>
    <n v="1448517600"/>
    <n v="1449295200"/>
    <x v="0"/>
    <x v="0"/>
    <s v="film &amp; video/documentary"/>
    <x v="4"/>
    <x v="4"/>
  </r>
  <r>
    <n v="938"/>
    <x v="916"/>
    <s v="Total dedicated benchmark"/>
    <n v="9200"/>
    <n v="10093"/>
    <x v="1"/>
    <n v="1.0970652173913042"/>
    <n v="96"/>
    <x v="763"/>
    <x v="1"/>
    <s v="USD"/>
    <n v="1528779600"/>
    <n v="1531890000"/>
    <x v="0"/>
    <x v="1"/>
    <s v="publishing/fiction"/>
    <x v="5"/>
    <x v="13"/>
  </r>
  <r>
    <n v="939"/>
    <x v="917"/>
    <s v="Streamlined human-resource Graphic Interface"/>
    <n v="7800"/>
    <n v="3839"/>
    <x v="0"/>
    <n v="0.49217948717948717"/>
    <n v="67"/>
    <x v="764"/>
    <x v="1"/>
    <s v="USD"/>
    <n v="1304744400"/>
    <n v="1306213200"/>
    <x v="0"/>
    <x v="1"/>
    <s v="games/video games"/>
    <x v="6"/>
    <x v="11"/>
  </r>
  <r>
    <n v="940"/>
    <x v="918"/>
    <s v="Upgradable analyzing core"/>
    <n v="9900"/>
    <n v="6161"/>
    <x v="2"/>
    <n v="0.62232323232323228"/>
    <n v="66"/>
    <x v="765"/>
    <x v="0"/>
    <s v="CAD"/>
    <n v="1354341600"/>
    <n v="1356242400"/>
    <x v="0"/>
    <x v="0"/>
    <s v="technology/web"/>
    <x v="2"/>
    <x v="2"/>
  </r>
  <r>
    <n v="941"/>
    <x v="919"/>
    <s v="Profound exuding pricing structure"/>
    <n v="43000"/>
    <n v="5615"/>
    <x v="0"/>
    <n v="0.1305813953488372"/>
    <n v="78"/>
    <x v="766"/>
    <x v="1"/>
    <s v="USD"/>
    <n v="1294552800"/>
    <n v="1297576800"/>
    <x v="1"/>
    <x v="0"/>
    <s v="theater/plays"/>
    <x v="3"/>
    <x v="3"/>
  </r>
  <r>
    <n v="942"/>
    <x v="916"/>
    <s v="Horizontal optimizing model"/>
    <n v="9600"/>
    <n v="6205"/>
    <x v="0"/>
    <n v="0.64635416666666667"/>
    <n v="67"/>
    <x v="767"/>
    <x v="2"/>
    <s v="AUD"/>
    <n v="1295935200"/>
    <n v="1296194400"/>
    <x v="0"/>
    <x v="0"/>
    <s v="theater/plays"/>
    <x v="3"/>
    <x v="3"/>
  </r>
  <r>
    <n v="943"/>
    <x v="920"/>
    <s v="Synchronized fault-tolerant algorithm"/>
    <n v="7500"/>
    <n v="11969"/>
    <x v="1"/>
    <n v="1.5958666666666668"/>
    <n v="114"/>
    <x v="768"/>
    <x v="1"/>
    <s v="USD"/>
    <n v="1411534800"/>
    <n v="1414558800"/>
    <x v="0"/>
    <x v="0"/>
    <s v="food/food trucks"/>
    <x v="0"/>
    <x v="0"/>
  </r>
  <r>
    <n v="944"/>
    <x v="921"/>
    <s v="Streamlined 5thgeneration intranet"/>
    <n v="10000"/>
    <n v="8142"/>
    <x v="0"/>
    <n v="0.81420000000000003"/>
    <n v="263"/>
    <x v="769"/>
    <x v="2"/>
    <s v="AUD"/>
    <n v="1486706400"/>
    <n v="1488348000"/>
    <x v="0"/>
    <x v="0"/>
    <s v="photography/photography books"/>
    <x v="7"/>
    <x v="14"/>
  </r>
  <r>
    <n v="945"/>
    <x v="922"/>
    <s v="Cross-group clear-thinking task-force"/>
    <n v="172000"/>
    <n v="55805"/>
    <x v="0"/>
    <n v="0.32444767441860467"/>
    <n v="1691"/>
    <x v="640"/>
    <x v="1"/>
    <s v="USD"/>
    <n v="1333602000"/>
    <n v="1334898000"/>
    <x v="1"/>
    <x v="0"/>
    <s v="photography/photography books"/>
    <x v="7"/>
    <x v="14"/>
  </r>
  <r>
    <n v="946"/>
    <x v="923"/>
    <s v="Public-key bandwidth-monitored intranet"/>
    <n v="153700"/>
    <n v="15238"/>
    <x v="0"/>
    <n v="9.9141184124918666E-2"/>
    <n v="181"/>
    <x v="770"/>
    <x v="1"/>
    <s v="USD"/>
    <n v="1308200400"/>
    <n v="1308373200"/>
    <x v="0"/>
    <x v="0"/>
    <s v="theater/plays"/>
    <x v="3"/>
    <x v="3"/>
  </r>
  <r>
    <n v="947"/>
    <x v="924"/>
    <s v="Upgradable clear-thinking hardware"/>
    <n v="3600"/>
    <n v="961"/>
    <x v="0"/>
    <n v="0.26694444444444443"/>
    <n v="13"/>
    <x v="636"/>
    <x v="1"/>
    <s v="USD"/>
    <n v="1411707600"/>
    <n v="1412312400"/>
    <x v="0"/>
    <x v="0"/>
    <s v="theater/plays"/>
    <x v="3"/>
    <x v="3"/>
  </r>
  <r>
    <n v="948"/>
    <x v="925"/>
    <s v="Integrated holistic paradigm"/>
    <n v="9400"/>
    <n v="5918"/>
    <x v="3"/>
    <n v="0.62957446808510642"/>
    <n v="160"/>
    <x v="261"/>
    <x v="1"/>
    <s v="USD"/>
    <n v="1418364000"/>
    <n v="1419228000"/>
    <x v="1"/>
    <x v="1"/>
    <s v="film &amp; video/documentary"/>
    <x v="4"/>
    <x v="4"/>
  </r>
  <r>
    <n v="949"/>
    <x v="926"/>
    <s v="Seamless clear-thinking conglomeration"/>
    <n v="5900"/>
    <n v="9520"/>
    <x v="1"/>
    <n v="1.6135593220338984"/>
    <n v="203"/>
    <x v="771"/>
    <x v="1"/>
    <s v="USD"/>
    <n v="1429333200"/>
    <n v="1430974800"/>
    <x v="0"/>
    <x v="0"/>
    <s v="technology/web"/>
    <x v="2"/>
    <x v="2"/>
  </r>
  <r>
    <n v="950"/>
    <x v="927"/>
    <s v="Persistent content-based methodology"/>
    <n v="100"/>
    <n v="5"/>
    <x v="0"/>
    <n v="0.05"/>
    <n v="1"/>
    <x v="280"/>
    <x v="1"/>
    <s v="USD"/>
    <n v="1555390800"/>
    <n v="1555822800"/>
    <x v="0"/>
    <x v="1"/>
    <s v="theater/plays"/>
    <x v="3"/>
    <x v="3"/>
  </r>
  <r>
    <n v="951"/>
    <x v="928"/>
    <s v="Re-engineered 24hour matrix"/>
    <n v="14500"/>
    <n v="159056"/>
    <x v="1"/>
    <n v="10.969379310344827"/>
    <n v="1559"/>
    <x v="772"/>
    <x v="1"/>
    <s v="USD"/>
    <n v="1482732000"/>
    <n v="1482818400"/>
    <x v="0"/>
    <x v="1"/>
    <s v="music/rock"/>
    <x v="1"/>
    <x v="1"/>
  </r>
  <r>
    <n v="952"/>
    <x v="929"/>
    <s v="Virtual multi-tasking core"/>
    <n v="145500"/>
    <n v="101987"/>
    <x v="3"/>
    <n v="0.70094158075601376"/>
    <n v="2266"/>
    <x v="172"/>
    <x v="1"/>
    <s v="USD"/>
    <n v="1470718800"/>
    <n v="1471928400"/>
    <x v="0"/>
    <x v="0"/>
    <s v="film &amp; video/documentary"/>
    <x v="4"/>
    <x v="4"/>
  </r>
  <r>
    <n v="953"/>
    <x v="930"/>
    <s v="Streamlined fault-tolerant conglomeration"/>
    <n v="3300"/>
    <n v="1980"/>
    <x v="0"/>
    <n v="0.6"/>
    <n v="21"/>
    <x v="773"/>
    <x v="1"/>
    <s v="USD"/>
    <n v="1450591200"/>
    <n v="1453701600"/>
    <x v="0"/>
    <x v="1"/>
    <s v="film &amp; video/science fiction"/>
    <x v="4"/>
    <x v="22"/>
  </r>
  <r>
    <n v="954"/>
    <x v="931"/>
    <s v="Enterprise-wide client-driven policy"/>
    <n v="42600"/>
    <n v="156384"/>
    <x v="1"/>
    <n v="3.6709859154929578"/>
    <n v="1548"/>
    <x v="271"/>
    <x v="2"/>
    <s v="AUD"/>
    <n v="1348290000"/>
    <n v="1350363600"/>
    <x v="0"/>
    <x v="0"/>
    <s v="technology/web"/>
    <x v="2"/>
    <x v="2"/>
  </r>
  <r>
    <n v="955"/>
    <x v="932"/>
    <s v="Function-based next generation emulation"/>
    <n v="700"/>
    <n v="7763"/>
    <x v="1"/>
    <n v="11.09"/>
    <n v="80"/>
    <x v="774"/>
    <x v="1"/>
    <s v="USD"/>
    <n v="1353823200"/>
    <n v="1353996000"/>
    <x v="0"/>
    <x v="0"/>
    <s v="theater/plays"/>
    <x v="3"/>
    <x v="3"/>
  </r>
  <r>
    <n v="956"/>
    <x v="933"/>
    <s v="Re-engineered composite focus group"/>
    <n v="187600"/>
    <n v="35698"/>
    <x v="0"/>
    <n v="0.19028784648187633"/>
    <n v="830"/>
    <x v="775"/>
    <x v="1"/>
    <s v="USD"/>
    <n v="1450764000"/>
    <n v="1451109600"/>
    <x v="0"/>
    <x v="0"/>
    <s v="film &amp; video/science fiction"/>
    <x v="4"/>
    <x v="22"/>
  </r>
  <r>
    <n v="957"/>
    <x v="934"/>
    <s v="Profound mission-critical function"/>
    <n v="9800"/>
    <n v="12434"/>
    <x v="1"/>
    <n v="1.2687755102040816"/>
    <n v="131"/>
    <x v="776"/>
    <x v="1"/>
    <s v="USD"/>
    <n v="1329372000"/>
    <n v="1329631200"/>
    <x v="0"/>
    <x v="0"/>
    <s v="theater/plays"/>
    <x v="3"/>
    <x v="3"/>
  </r>
  <r>
    <n v="958"/>
    <x v="935"/>
    <s v="De-engineered zero-defect open system"/>
    <n v="1100"/>
    <n v="8081"/>
    <x v="1"/>
    <n v="7.3463636363636367"/>
    <n v="112"/>
    <x v="777"/>
    <x v="1"/>
    <s v="USD"/>
    <n v="1277096400"/>
    <n v="1278997200"/>
    <x v="0"/>
    <x v="0"/>
    <s v="film &amp; video/animation"/>
    <x v="4"/>
    <x v="10"/>
  </r>
  <r>
    <n v="959"/>
    <x v="936"/>
    <s v="Operative hybrid utilization"/>
    <n v="145000"/>
    <n v="6631"/>
    <x v="0"/>
    <n v="4.5731034482758622E-2"/>
    <n v="130"/>
    <x v="652"/>
    <x v="1"/>
    <s v="USD"/>
    <n v="1277701200"/>
    <n v="1280120400"/>
    <x v="0"/>
    <x v="0"/>
    <s v="publishing/translations"/>
    <x v="5"/>
    <x v="18"/>
  </r>
  <r>
    <n v="960"/>
    <x v="937"/>
    <s v="Function-based interactive matrix"/>
    <n v="5500"/>
    <n v="4678"/>
    <x v="0"/>
    <n v="0.85054545454545449"/>
    <n v="55"/>
    <x v="778"/>
    <x v="1"/>
    <s v="USD"/>
    <n v="1454911200"/>
    <n v="1458104400"/>
    <x v="0"/>
    <x v="0"/>
    <s v="technology/web"/>
    <x v="2"/>
    <x v="2"/>
  </r>
  <r>
    <n v="961"/>
    <x v="938"/>
    <s v="Optimized content-based collaboration"/>
    <n v="5700"/>
    <n v="6800"/>
    <x v="1"/>
    <n v="1.1929824561403508"/>
    <n v="155"/>
    <x v="779"/>
    <x v="1"/>
    <s v="USD"/>
    <n v="1297922400"/>
    <n v="1298268000"/>
    <x v="0"/>
    <x v="0"/>
    <s v="publishing/translations"/>
    <x v="5"/>
    <x v="18"/>
  </r>
  <r>
    <n v="962"/>
    <x v="939"/>
    <s v="User-centric cohesive policy"/>
    <n v="3600"/>
    <n v="10657"/>
    <x v="1"/>
    <n v="2.9602777777777778"/>
    <n v="266"/>
    <x v="780"/>
    <x v="1"/>
    <s v="USD"/>
    <n v="1384408800"/>
    <n v="1386223200"/>
    <x v="0"/>
    <x v="0"/>
    <s v="food/food trucks"/>
    <x v="0"/>
    <x v="0"/>
  </r>
  <r>
    <n v="963"/>
    <x v="940"/>
    <s v="Ergonomic methodical hub"/>
    <n v="5900"/>
    <n v="4997"/>
    <x v="0"/>
    <n v="0.84694915254237291"/>
    <n v="114"/>
    <x v="781"/>
    <x v="6"/>
    <s v="EUR"/>
    <n v="1299304800"/>
    <n v="1299823200"/>
    <x v="0"/>
    <x v="1"/>
    <s v="photography/photography books"/>
    <x v="7"/>
    <x v="14"/>
  </r>
  <r>
    <n v="964"/>
    <x v="941"/>
    <s v="Devolved disintermediate encryption"/>
    <n v="3700"/>
    <n v="13164"/>
    <x v="1"/>
    <n v="3.5578378378378379"/>
    <n v="155"/>
    <x v="782"/>
    <x v="1"/>
    <s v="USD"/>
    <n v="1431320400"/>
    <n v="1431752400"/>
    <x v="0"/>
    <x v="0"/>
    <s v="theater/plays"/>
    <x v="3"/>
    <x v="3"/>
  </r>
  <r>
    <n v="965"/>
    <x v="942"/>
    <s v="Phased clear-thinking policy"/>
    <n v="2200"/>
    <n v="8501"/>
    <x v="1"/>
    <n v="3.8640909090909092"/>
    <n v="207"/>
    <x v="783"/>
    <x v="4"/>
    <s v="GBP"/>
    <n v="1264399200"/>
    <n v="1267855200"/>
    <x v="0"/>
    <x v="0"/>
    <s v="music/rock"/>
    <x v="1"/>
    <x v="1"/>
  </r>
  <r>
    <n v="966"/>
    <x v="411"/>
    <s v="Seamless solution-oriented capacity"/>
    <n v="1700"/>
    <n v="13468"/>
    <x v="1"/>
    <n v="7.9223529411764702"/>
    <n v="245"/>
    <x v="784"/>
    <x v="1"/>
    <s v="USD"/>
    <n v="1497502800"/>
    <n v="1497675600"/>
    <x v="0"/>
    <x v="0"/>
    <s v="theater/plays"/>
    <x v="3"/>
    <x v="3"/>
  </r>
  <r>
    <n v="967"/>
    <x v="943"/>
    <s v="Organized human-resource attitude"/>
    <n v="88400"/>
    <n v="121138"/>
    <x v="1"/>
    <n v="1.3703393665158372"/>
    <n v="1573"/>
    <x v="785"/>
    <x v="1"/>
    <s v="USD"/>
    <n v="1333688400"/>
    <n v="1336885200"/>
    <x v="0"/>
    <x v="0"/>
    <s v="music/world music"/>
    <x v="1"/>
    <x v="21"/>
  </r>
  <r>
    <n v="968"/>
    <x v="944"/>
    <s v="Open-architected disintermediate budgetary management"/>
    <n v="2400"/>
    <n v="8117"/>
    <x v="1"/>
    <n v="3.3820833333333336"/>
    <n v="114"/>
    <x v="786"/>
    <x v="1"/>
    <s v="USD"/>
    <n v="1293861600"/>
    <n v="1295157600"/>
    <x v="0"/>
    <x v="0"/>
    <s v="food/food trucks"/>
    <x v="0"/>
    <x v="0"/>
  </r>
  <r>
    <n v="969"/>
    <x v="945"/>
    <s v="Multi-lateral radical solution"/>
    <n v="7900"/>
    <n v="8550"/>
    <x v="1"/>
    <n v="1.0822784810126582"/>
    <n v="93"/>
    <x v="787"/>
    <x v="1"/>
    <s v="USD"/>
    <n v="1576994400"/>
    <n v="1577599200"/>
    <x v="0"/>
    <x v="0"/>
    <s v="theater/plays"/>
    <x v="3"/>
    <x v="3"/>
  </r>
  <r>
    <n v="970"/>
    <x v="946"/>
    <s v="Inverse context-sensitive info-mediaries"/>
    <n v="94900"/>
    <n v="57659"/>
    <x v="0"/>
    <n v="0.60757639620653314"/>
    <n v="594"/>
    <x v="788"/>
    <x v="1"/>
    <s v="USD"/>
    <n v="1304917200"/>
    <n v="1305003600"/>
    <x v="0"/>
    <x v="0"/>
    <s v="theater/plays"/>
    <x v="3"/>
    <x v="3"/>
  </r>
  <r>
    <n v="971"/>
    <x v="947"/>
    <s v="Versatile neutral workforce"/>
    <n v="5100"/>
    <n v="1414"/>
    <x v="0"/>
    <n v="0.27725490196078434"/>
    <n v="24"/>
    <x v="789"/>
    <x v="1"/>
    <s v="USD"/>
    <n v="1381208400"/>
    <n v="1381726800"/>
    <x v="0"/>
    <x v="0"/>
    <s v="film &amp; video/television"/>
    <x v="4"/>
    <x v="19"/>
  </r>
  <r>
    <n v="972"/>
    <x v="948"/>
    <s v="Multi-tiered systematic knowledge user"/>
    <n v="42700"/>
    <n v="97524"/>
    <x v="1"/>
    <n v="2.283934426229508"/>
    <n v="1681"/>
    <x v="790"/>
    <x v="1"/>
    <s v="USD"/>
    <n v="1401685200"/>
    <n v="1402462800"/>
    <x v="0"/>
    <x v="1"/>
    <s v="technology/web"/>
    <x v="2"/>
    <x v="2"/>
  </r>
  <r>
    <n v="973"/>
    <x v="949"/>
    <s v="Programmable multi-state algorithm"/>
    <n v="121100"/>
    <n v="26176"/>
    <x v="0"/>
    <n v="0.21615194054500414"/>
    <n v="252"/>
    <x v="292"/>
    <x v="1"/>
    <s v="USD"/>
    <n v="1291960800"/>
    <n v="1292133600"/>
    <x v="0"/>
    <x v="1"/>
    <s v="theater/plays"/>
    <x v="3"/>
    <x v="3"/>
  </r>
  <r>
    <n v="974"/>
    <x v="950"/>
    <s v="Multi-channeled reciprocal interface"/>
    <n v="800"/>
    <n v="2991"/>
    <x v="1"/>
    <n v="3.73875"/>
    <n v="32"/>
    <x v="791"/>
    <x v="1"/>
    <s v="USD"/>
    <n v="1368853200"/>
    <n v="1368939600"/>
    <x v="0"/>
    <x v="0"/>
    <s v="music/indie rock"/>
    <x v="1"/>
    <x v="7"/>
  </r>
  <r>
    <n v="975"/>
    <x v="951"/>
    <s v="Right-sized maximized migration"/>
    <n v="5400"/>
    <n v="8366"/>
    <x v="1"/>
    <n v="1.5492592592592593"/>
    <n v="135"/>
    <x v="792"/>
    <x v="1"/>
    <s v="USD"/>
    <n v="1448776800"/>
    <n v="1452146400"/>
    <x v="0"/>
    <x v="1"/>
    <s v="theater/plays"/>
    <x v="3"/>
    <x v="3"/>
  </r>
  <r>
    <n v="976"/>
    <x v="952"/>
    <s v="Self-enabling value-added artificial intelligence"/>
    <n v="4000"/>
    <n v="12886"/>
    <x v="1"/>
    <n v="3.2214999999999998"/>
    <n v="140"/>
    <x v="603"/>
    <x v="1"/>
    <s v="USD"/>
    <n v="1296194400"/>
    <n v="1296712800"/>
    <x v="0"/>
    <x v="1"/>
    <s v="theater/plays"/>
    <x v="3"/>
    <x v="3"/>
  </r>
  <r>
    <n v="977"/>
    <x v="597"/>
    <s v="Vision-oriented interactive solution"/>
    <n v="7000"/>
    <n v="5177"/>
    <x v="0"/>
    <n v="0.73957142857142855"/>
    <n v="67"/>
    <x v="793"/>
    <x v="1"/>
    <s v="USD"/>
    <n v="1517983200"/>
    <n v="1520748000"/>
    <x v="0"/>
    <x v="0"/>
    <s v="food/food trucks"/>
    <x v="0"/>
    <x v="0"/>
  </r>
  <r>
    <n v="978"/>
    <x v="953"/>
    <s v="Fundamental user-facing productivity"/>
    <n v="1000"/>
    <n v="8641"/>
    <x v="1"/>
    <n v="8.641"/>
    <n v="92"/>
    <x v="794"/>
    <x v="1"/>
    <s v="USD"/>
    <n v="1478930400"/>
    <n v="1480831200"/>
    <x v="0"/>
    <x v="0"/>
    <s v="games/video games"/>
    <x v="6"/>
    <x v="11"/>
  </r>
  <r>
    <n v="979"/>
    <x v="954"/>
    <s v="Innovative well-modulated capability"/>
    <n v="60200"/>
    <n v="86244"/>
    <x v="1"/>
    <n v="1.432624584717608"/>
    <n v="1015"/>
    <x v="609"/>
    <x v="4"/>
    <s v="GBP"/>
    <n v="1426395600"/>
    <n v="1426914000"/>
    <x v="0"/>
    <x v="0"/>
    <s v="theater/plays"/>
    <x v="3"/>
    <x v="3"/>
  </r>
  <r>
    <n v="980"/>
    <x v="955"/>
    <s v="Universal fault-tolerant orchestration"/>
    <n v="195200"/>
    <n v="78630"/>
    <x v="0"/>
    <n v="0.40281762295081969"/>
    <n v="742"/>
    <x v="20"/>
    <x v="1"/>
    <s v="USD"/>
    <n v="1446181200"/>
    <n v="1446616800"/>
    <x v="1"/>
    <x v="0"/>
    <s v="publishing/nonfiction"/>
    <x v="5"/>
    <x v="9"/>
  </r>
  <r>
    <n v="981"/>
    <x v="956"/>
    <s v="Grass-roots executive synergy"/>
    <n v="6700"/>
    <n v="11941"/>
    <x v="1"/>
    <n v="1.7822388059701493"/>
    <n v="323"/>
    <x v="795"/>
    <x v="1"/>
    <s v="USD"/>
    <n v="1514181600"/>
    <n v="1517032800"/>
    <x v="0"/>
    <x v="0"/>
    <s v="technology/web"/>
    <x v="2"/>
    <x v="2"/>
  </r>
  <r>
    <n v="982"/>
    <x v="957"/>
    <s v="Multi-layered optimal application"/>
    <n v="7200"/>
    <n v="6115"/>
    <x v="0"/>
    <n v="0.84930555555555554"/>
    <n v="75"/>
    <x v="796"/>
    <x v="1"/>
    <s v="USD"/>
    <n v="1311051600"/>
    <n v="1311224400"/>
    <x v="0"/>
    <x v="1"/>
    <s v="film &amp; video/documentary"/>
    <x v="4"/>
    <x v="4"/>
  </r>
  <r>
    <n v="983"/>
    <x v="958"/>
    <s v="Business-focused full-range core"/>
    <n v="129100"/>
    <n v="188404"/>
    <x v="1"/>
    <n v="1.4593648334624323"/>
    <n v="2326"/>
    <x v="530"/>
    <x v="1"/>
    <s v="USD"/>
    <n v="1564894800"/>
    <n v="1566190800"/>
    <x v="0"/>
    <x v="0"/>
    <s v="film &amp; video/documentary"/>
    <x v="4"/>
    <x v="4"/>
  </r>
  <r>
    <n v="984"/>
    <x v="959"/>
    <s v="Exclusive system-worthy Graphic Interface"/>
    <n v="6500"/>
    <n v="9910"/>
    <x v="1"/>
    <n v="1.5246153846153847"/>
    <n v="381"/>
    <x v="483"/>
    <x v="1"/>
    <s v="USD"/>
    <n v="1567918800"/>
    <n v="1570165200"/>
    <x v="0"/>
    <x v="0"/>
    <s v="theater/plays"/>
    <x v="3"/>
    <x v="3"/>
  </r>
  <r>
    <n v="985"/>
    <x v="960"/>
    <s v="Enhanced optimal ability"/>
    <n v="170600"/>
    <n v="114523"/>
    <x v="0"/>
    <n v="0.67129542790152408"/>
    <n v="4405"/>
    <x v="119"/>
    <x v="1"/>
    <s v="USD"/>
    <n v="1386309600"/>
    <n v="1388556000"/>
    <x v="0"/>
    <x v="1"/>
    <s v="music/rock"/>
    <x v="1"/>
    <x v="1"/>
  </r>
  <r>
    <n v="986"/>
    <x v="961"/>
    <s v="Optional zero administration neural-net"/>
    <n v="7800"/>
    <n v="3144"/>
    <x v="0"/>
    <n v="0.40307692307692305"/>
    <n v="92"/>
    <x v="797"/>
    <x v="1"/>
    <s v="USD"/>
    <n v="1301979600"/>
    <n v="1303189200"/>
    <x v="0"/>
    <x v="0"/>
    <s v="music/rock"/>
    <x v="1"/>
    <x v="1"/>
  </r>
  <r>
    <n v="987"/>
    <x v="962"/>
    <s v="Ameliorated foreground focus group"/>
    <n v="6200"/>
    <n v="13441"/>
    <x v="1"/>
    <n v="2.1679032258064517"/>
    <n v="480"/>
    <x v="127"/>
    <x v="1"/>
    <s v="USD"/>
    <n v="1493269200"/>
    <n v="1494478800"/>
    <x v="0"/>
    <x v="0"/>
    <s v="film &amp; video/documentary"/>
    <x v="4"/>
    <x v="4"/>
  </r>
  <r>
    <n v="988"/>
    <x v="963"/>
    <s v="Triple-buffered multi-tasking matrices"/>
    <n v="9400"/>
    <n v="4899"/>
    <x v="0"/>
    <n v="0.52117021276595743"/>
    <n v="64"/>
    <x v="798"/>
    <x v="1"/>
    <s v="USD"/>
    <n v="1478930400"/>
    <n v="1480744800"/>
    <x v="0"/>
    <x v="0"/>
    <s v="publishing/radio &amp; podcasts"/>
    <x v="5"/>
    <x v="15"/>
  </r>
  <r>
    <n v="989"/>
    <x v="964"/>
    <s v="Versatile dedicated migration"/>
    <n v="2400"/>
    <n v="11990"/>
    <x v="1"/>
    <n v="4.9958333333333336"/>
    <n v="226"/>
    <x v="452"/>
    <x v="1"/>
    <s v="USD"/>
    <n v="1555390800"/>
    <n v="1555822800"/>
    <x v="0"/>
    <x v="0"/>
    <s v="publishing/translations"/>
    <x v="5"/>
    <x v="18"/>
  </r>
  <r>
    <n v="990"/>
    <x v="965"/>
    <s v="Devolved foreground customer loyalty"/>
    <n v="7800"/>
    <n v="6839"/>
    <x v="0"/>
    <n v="0.87679487179487181"/>
    <n v="64"/>
    <x v="799"/>
    <x v="1"/>
    <s v="USD"/>
    <n v="1456984800"/>
    <n v="1458882000"/>
    <x v="0"/>
    <x v="1"/>
    <s v="film &amp; video/drama"/>
    <x v="4"/>
    <x v="6"/>
  </r>
  <r>
    <n v="991"/>
    <x v="509"/>
    <s v="Reduced reciprocal focus group"/>
    <n v="9800"/>
    <n v="11091"/>
    <x v="1"/>
    <n v="1.131734693877551"/>
    <n v="241"/>
    <x v="800"/>
    <x v="1"/>
    <s v="USD"/>
    <n v="1411621200"/>
    <n v="1411966800"/>
    <x v="0"/>
    <x v="1"/>
    <s v="music/rock"/>
    <x v="1"/>
    <x v="1"/>
  </r>
  <r>
    <n v="992"/>
    <x v="966"/>
    <s v="Networked global migration"/>
    <n v="3100"/>
    <n v="13223"/>
    <x v="1"/>
    <n v="4.2654838709677421"/>
    <n v="132"/>
    <x v="801"/>
    <x v="1"/>
    <s v="USD"/>
    <n v="1525669200"/>
    <n v="1526878800"/>
    <x v="0"/>
    <x v="1"/>
    <s v="film &amp; video/drama"/>
    <x v="4"/>
    <x v="6"/>
  </r>
  <r>
    <n v="993"/>
    <x v="967"/>
    <s v="De-engineered even-keeled definition"/>
    <n v="9800"/>
    <n v="7608"/>
    <x v="3"/>
    <n v="0.77632653061224488"/>
    <n v="75"/>
    <x v="802"/>
    <x v="6"/>
    <s v="EUR"/>
    <n v="1450936800"/>
    <n v="1452405600"/>
    <x v="0"/>
    <x v="1"/>
    <s v="photography/photography books"/>
    <x v="7"/>
    <x v="14"/>
  </r>
  <r>
    <n v="994"/>
    <x v="968"/>
    <s v="Implemented bi-directional flexibility"/>
    <n v="141100"/>
    <n v="74073"/>
    <x v="0"/>
    <n v="0.52496810772501767"/>
    <n v="842"/>
    <x v="212"/>
    <x v="1"/>
    <s v="USD"/>
    <n v="1413522000"/>
    <n v="1414040400"/>
    <x v="0"/>
    <x v="1"/>
    <s v="publishing/translations"/>
    <x v="5"/>
    <x v="18"/>
  </r>
  <r>
    <n v="995"/>
    <x v="969"/>
    <s v="Vision-oriented scalable definition"/>
    <n v="97300"/>
    <n v="153216"/>
    <x v="1"/>
    <n v="1.5746762589928058"/>
    <n v="2043"/>
    <x v="180"/>
    <x v="1"/>
    <s v="USD"/>
    <n v="1541307600"/>
    <n v="1543816800"/>
    <x v="0"/>
    <x v="1"/>
    <s v="food/food trucks"/>
    <x v="0"/>
    <x v="0"/>
  </r>
  <r>
    <n v="996"/>
    <x v="970"/>
    <s v="Future-proofed upward-trending migration"/>
    <n v="6600"/>
    <n v="4814"/>
    <x v="0"/>
    <n v="0.72939393939393937"/>
    <n v="112"/>
    <x v="666"/>
    <x v="1"/>
    <s v="USD"/>
    <n v="1357106400"/>
    <n v="1359698400"/>
    <x v="0"/>
    <x v="0"/>
    <s v="theater/plays"/>
    <x v="3"/>
    <x v="3"/>
  </r>
  <r>
    <n v="997"/>
    <x v="971"/>
    <s v="Right-sized full-range throughput"/>
    <n v="7600"/>
    <n v="4603"/>
    <x v="3"/>
    <n v="0.60565789473684206"/>
    <n v="139"/>
    <x v="803"/>
    <x v="6"/>
    <s v="EUR"/>
    <n v="1390197600"/>
    <n v="1390629600"/>
    <x v="0"/>
    <x v="0"/>
    <s v="theater/plays"/>
    <x v="3"/>
    <x v="3"/>
  </r>
  <r>
    <n v="998"/>
    <x v="972"/>
    <s v="Polarized composite customer loyalty"/>
    <n v="66600"/>
    <n v="37823"/>
    <x v="0"/>
    <n v="0.5679129129129129"/>
    <n v="374"/>
    <x v="804"/>
    <x v="1"/>
    <s v="USD"/>
    <n v="1265868000"/>
    <n v="1267077600"/>
    <x v="0"/>
    <x v="1"/>
    <s v="music/indie rock"/>
    <x v="1"/>
    <x v="7"/>
  </r>
  <r>
    <n v="999"/>
    <x v="973"/>
    <s v="Expanded eco-centric policy"/>
    <n v="111100"/>
    <n v="62819"/>
    <x v="3"/>
    <n v="0.56542754275427543"/>
    <n v="1122"/>
    <x v="369"/>
    <x v="1"/>
    <s v="USD"/>
    <n v="1467176400"/>
    <n v="1467781200"/>
    <x v="0"/>
    <x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643D4D-DCD0-4326-8B81-2BA74854BC34}" name="CatPivotTabl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dataField="1"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3293EA-6F93-47A6-8CCA-333139C259C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29" firstHeaderRow="1" firstDataRow="2" firstDataCol="1" rowPageCount="1" colPageCount="1"/>
  <pivotFields count="18">
    <pivotField showAll="0"/>
    <pivotField dataField="1"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D1596-BED0-46B1-B156-B1C4C5800D1A}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5">
    <pivotField axis="axisCol" allDrilled="1" showAll="0" dataSourceSort="1" defaultAttributeDrillState="1">
      <items count="5">
        <item s="1" x="0"/>
        <item s="1" x="1"/>
        <item s="1" x="2"/>
        <item x="3"/>
        <item t="default"/>
      </items>
    </pivotField>
    <pivotField axis="axisRow" allDrilled="1" subtotalTop="0" showAll="0" dataSourceSort="1" defaultSubtotal="0" defaultAttributeDrillState="1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name="Year" axis="axisPage"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2" hier="18" name="[Range].[Category].[All]" cap="All"/>
    <pageField fld="4" hier="20" name="[Range].[Date Created Conversion (Year)].[All]" cap="All"/>
  </pageFields>
  <dataFields count="1">
    <dataField name="Count of name" fld="3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 Copy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66AF-D182-40D6-8A86-B27538B4D609}">
  <dimension ref="A1:U1002"/>
  <sheetViews>
    <sheetView topLeftCell="I1" workbookViewId="0">
      <selection activeCell="N12" sqref="N1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4" max="4" width="6.8984375" bestFit="1" customWidth="1"/>
    <col min="5" max="5" width="7.59765625" bestFit="1" customWidth="1"/>
    <col min="7" max="7" width="14.19921875" bestFit="1" customWidth="1"/>
    <col min="8" max="8" width="13" bestFit="1" customWidth="1"/>
    <col min="9" max="9" width="16.09765625" bestFit="1" customWidth="1"/>
    <col min="12" max="12" width="11.19921875" bestFit="1" customWidth="1"/>
    <col min="13" max="13" width="22.19921875" bestFit="1" customWidth="1"/>
    <col min="14" max="14" width="11.19921875" bestFit="1" customWidth="1"/>
    <col min="15" max="15" width="20.796875" bestFit="1" customWidth="1"/>
    <col min="18" max="18" width="28" bestFit="1" customWidth="1"/>
    <col min="19" max="19" width="11.69921875" bestFit="1" customWidth="1"/>
    <col min="20" max="20" width="16.296875" bestFit="1" customWidth="1"/>
  </cols>
  <sheetData>
    <row r="1" spans="1:21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1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5">
        <f>E2/D2</f>
        <v>0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s="6" t="str">
        <f>LEFT(R2, SEARCH("/",R2,1)-1)</f>
        <v>food</v>
      </c>
      <c r="T2" s="6" t="str">
        <f>RIGHT(R2,LEN(R2)-(LEN(S2)+1))</f>
        <v>food trucks</v>
      </c>
      <c r="U2" s="6"/>
    </row>
    <row r="3" spans="1:21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5">
        <f t="shared" ref="G3:G66" si="0">E3/D3</f>
        <v>10.4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 s="9">
        <f t="shared" ref="M3:M66" si="2">(((L3/60)/60)/24)+DATE(1970,1,1)</f>
        <v>41870.208333333336</v>
      </c>
      <c r="N3">
        <v>1408597200</v>
      </c>
      <c r="O3" s="9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s="6" t="str">
        <f t="shared" ref="S3:S66" si="4">LEFT(R3, SEARCH("/",R3,1)-1)</f>
        <v>music</v>
      </c>
      <c r="T3" s="6" t="str">
        <f t="shared" ref="T3:T66" si="5">RIGHT(R3,LEN(R3)-(LEN(S3)+1))</f>
        <v>rock</v>
      </c>
    </row>
    <row r="4" spans="1:21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5">
        <f t="shared" si="0"/>
        <v>1.3147878228782288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9">
        <f t="shared" si="3"/>
        <v>41597.25</v>
      </c>
      <c r="P4" t="b">
        <v>0</v>
      </c>
      <c r="Q4" t="b">
        <v>0</v>
      </c>
      <c r="R4" t="s">
        <v>28</v>
      </c>
      <c r="S4" s="6" t="str">
        <f t="shared" si="4"/>
        <v>technology</v>
      </c>
      <c r="T4" s="6" t="str">
        <f t="shared" si="5"/>
        <v>web</v>
      </c>
    </row>
    <row r="5" spans="1:21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5">
        <f t="shared" si="0"/>
        <v>0.58976190476190471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>
        <v>1568955600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s="6" t="str">
        <f t="shared" si="4"/>
        <v>music</v>
      </c>
      <c r="T5" s="6" t="str">
        <f t="shared" si="5"/>
        <v>rock</v>
      </c>
    </row>
    <row r="6" spans="1:21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5">
        <f t="shared" si="0"/>
        <v>0.69276315789473686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 s="9">
        <f t="shared" si="2"/>
        <v>43485.25</v>
      </c>
      <c r="N6">
        <v>1548309600</v>
      </c>
      <c r="O6" s="9">
        <f t="shared" si="3"/>
        <v>43489.25</v>
      </c>
      <c r="P6" t="b">
        <v>0</v>
      </c>
      <c r="Q6" t="b">
        <v>0</v>
      </c>
      <c r="R6" t="s">
        <v>33</v>
      </c>
      <c r="S6" s="6" t="str">
        <f t="shared" si="4"/>
        <v>theater</v>
      </c>
      <c r="T6" s="6" t="str">
        <f t="shared" si="5"/>
        <v>plays</v>
      </c>
    </row>
    <row r="7" spans="1:21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5">
        <f t="shared" si="0"/>
        <v>1.7361842105263159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s="6" t="str">
        <f t="shared" si="4"/>
        <v>theater</v>
      </c>
      <c r="T7" s="6" t="str">
        <f t="shared" si="5"/>
        <v>plays</v>
      </c>
    </row>
    <row r="8" spans="1:21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5">
        <f t="shared" si="0"/>
        <v>0.20961538461538462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>
        <v>1505365200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s="6" t="str">
        <f t="shared" si="4"/>
        <v>film &amp; video</v>
      </c>
      <c r="T8" s="6" t="str">
        <f t="shared" si="5"/>
        <v>documentary</v>
      </c>
    </row>
    <row r="9" spans="1:21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5">
        <f t="shared" si="0"/>
        <v>3.2757777777777779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s="6" t="str">
        <f t="shared" si="4"/>
        <v>theater</v>
      </c>
      <c r="T9" s="6" t="str">
        <f t="shared" si="5"/>
        <v>plays</v>
      </c>
    </row>
    <row r="10" spans="1:21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5">
        <f t="shared" si="0"/>
        <v>0.19932788374205268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s="6" t="str">
        <f t="shared" si="4"/>
        <v>theater</v>
      </c>
      <c r="T10" s="6" t="str">
        <f t="shared" si="5"/>
        <v>plays</v>
      </c>
    </row>
    <row r="11" spans="1:21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5">
        <f t="shared" si="0"/>
        <v>0.51741935483870971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>
        <v>1383804000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s="6" t="str">
        <f t="shared" si="4"/>
        <v>music</v>
      </c>
      <c r="T11" s="6" t="str">
        <f t="shared" si="5"/>
        <v>electric music</v>
      </c>
    </row>
    <row r="12" spans="1:21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5">
        <f t="shared" si="0"/>
        <v>2.6611538461538462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s="6" t="str">
        <f t="shared" si="4"/>
        <v>film &amp; video</v>
      </c>
      <c r="T12" s="6" t="str">
        <f t="shared" si="5"/>
        <v>drama</v>
      </c>
    </row>
    <row r="13" spans="1:21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5">
        <f t="shared" si="0"/>
        <v>0.48095238095238096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>
        <v>1285563600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s="6" t="str">
        <f t="shared" si="4"/>
        <v>theater</v>
      </c>
      <c r="T13" s="6" t="str">
        <f t="shared" si="5"/>
        <v>plays</v>
      </c>
    </row>
    <row r="14" spans="1:21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5">
        <f t="shared" si="0"/>
        <v>0.89349206349206345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>
        <v>1572411600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s="6" t="str">
        <f t="shared" si="4"/>
        <v>film &amp; video</v>
      </c>
      <c r="T14" s="6" t="str">
        <f t="shared" si="5"/>
        <v>drama</v>
      </c>
    </row>
    <row r="15" spans="1:21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5">
        <f t="shared" si="0"/>
        <v>2.4511904761904764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s="6" t="str">
        <f t="shared" si="4"/>
        <v>music</v>
      </c>
      <c r="T15" s="6" t="str">
        <f t="shared" si="5"/>
        <v>indie rock</v>
      </c>
    </row>
    <row r="16" spans="1:21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5">
        <f t="shared" si="0"/>
        <v>0.66769503546099296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>
        <v>1333342800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s="6" t="str">
        <f t="shared" si="4"/>
        <v>music</v>
      </c>
      <c r="T16" s="6" t="str">
        <f t="shared" si="5"/>
        <v>indie rock</v>
      </c>
    </row>
    <row r="17" spans="1:20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5">
        <f t="shared" si="0"/>
        <v>0.47307881773399013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>
        <v>1576303200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s="6" t="str">
        <f t="shared" si="4"/>
        <v>technology</v>
      </c>
      <c r="T17" s="6" t="str">
        <f t="shared" si="5"/>
        <v>wearables</v>
      </c>
    </row>
    <row r="18" spans="1:20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5">
        <f t="shared" si="0"/>
        <v>6.4947058823529416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s="6" t="str">
        <f t="shared" si="4"/>
        <v>publishing</v>
      </c>
      <c r="T18" s="6" t="str">
        <f t="shared" si="5"/>
        <v>nonfiction</v>
      </c>
    </row>
    <row r="19" spans="1:20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5">
        <f t="shared" si="0"/>
        <v>1.5939125295508274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s="6" t="str">
        <f t="shared" si="4"/>
        <v>film &amp; video</v>
      </c>
      <c r="T19" s="6" t="str">
        <f t="shared" si="5"/>
        <v>animation</v>
      </c>
    </row>
    <row r="20" spans="1:20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5">
        <f t="shared" si="0"/>
        <v>0.66912087912087914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s="6" t="str">
        <f t="shared" si="4"/>
        <v>theater</v>
      </c>
      <c r="T20" s="6" t="str">
        <f t="shared" si="5"/>
        <v>plays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5">
        <f t="shared" si="0"/>
        <v>0.48529600000000001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>
        <v>1553490000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s="6" t="str">
        <f t="shared" si="4"/>
        <v>theater</v>
      </c>
      <c r="T21" s="6" t="str">
        <f t="shared" si="5"/>
        <v>plays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5">
        <f t="shared" si="0"/>
        <v>1.1224279210925645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s="6" t="str">
        <f t="shared" si="4"/>
        <v>film &amp; video</v>
      </c>
      <c r="T22" s="6" t="str">
        <f t="shared" si="5"/>
        <v>drama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5">
        <f t="shared" si="0"/>
        <v>0.40992553191489361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>
        <v>1316322000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s="6" t="str">
        <f t="shared" si="4"/>
        <v>theater</v>
      </c>
      <c r="T23" s="6" t="str">
        <f t="shared" si="5"/>
        <v>plays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5">
        <f t="shared" si="0"/>
        <v>1.2807106598984772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s="6" t="str">
        <f t="shared" si="4"/>
        <v>theater</v>
      </c>
      <c r="T24" s="6" t="str">
        <f t="shared" si="5"/>
        <v>plays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5">
        <f t="shared" si="0"/>
        <v>3.3204444444444445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s="6" t="str">
        <f t="shared" si="4"/>
        <v>film &amp; video</v>
      </c>
      <c r="T25" s="6" t="str">
        <f t="shared" si="5"/>
        <v>documentary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5">
        <f t="shared" si="0"/>
        <v>1.1283225108225108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s="6" t="str">
        <f t="shared" si="4"/>
        <v>technology</v>
      </c>
      <c r="T26" s="6" t="str">
        <f t="shared" si="5"/>
        <v>wearables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5">
        <f t="shared" si="0"/>
        <v>2.1643636363636363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s="6" t="str">
        <f t="shared" si="4"/>
        <v>games</v>
      </c>
      <c r="T27" s="6" t="str">
        <f t="shared" si="5"/>
        <v>video games</v>
      </c>
    </row>
    <row r="28" spans="1:20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5">
        <f t="shared" si="0"/>
        <v>0.4819906976744186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s="6" t="str">
        <f t="shared" si="4"/>
        <v>theater</v>
      </c>
      <c r="T28" s="6" t="str">
        <f t="shared" si="5"/>
        <v>plays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5">
        <f t="shared" si="0"/>
        <v>0.79949999999999999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>
        <v>1444539600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s="6" t="str">
        <f t="shared" si="4"/>
        <v>music</v>
      </c>
      <c r="T29" s="6" t="str">
        <f t="shared" si="5"/>
        <v>rock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5">
        <f t="shared" si="0"/>
        <v>1.0522553516819573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s="6" t="str">
        <f t="shared" si="4"/>
        <v>theater</v>
      </c>
      <c r="T30" s="6" t="str">
        <f t="shared" si="5"/>
        <v>plays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5">
        <f t="shared" si="0"/>
        <v>3.2889978213507627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s="6" t="str">
        <f t="shared" si="4"/>
        <v>film &amp; video</v>
      </c>
      <c r="T31" s="6" t="str">
        <f t="shared" si="5"/>
        <v>shorts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5">
        <f t="shared" si="0"/>
        <v>1.606111111111111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s="6" t="str">
        <f t="shared" si="4"/>
        <v>film &amp; video</v>
      </c>
      <c r="T32" s="6" t="str">
        <f t="shared" si="5"/>
        <v>animation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5">
        <f t="shared" si="0"/>
        <v>3.1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s="6" t="str">
        <f t="shared" si="4"/>
        <v>games</v>
      </c>
      <c r="T33" s="6" t="str">
        <f t="shared" si="5"/>
        <v>video games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5">
        <f t="shared" si="0"/>
        <v>0.86807920792079207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>
        <v>1517896800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s="6" t="str">
        <f t="shared" si="4"/>
        <v>film &amp; video</v>
      </c>
      <c r="T34" s="6" t="str">
        <f t="shared" si="5"/>
        <v>documentary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5">
        <f t="shared" si="0"/>
        <v>3.7782071713147412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s="6" t="str">
        <f t="shared" si="4"/>
        <v>theater</v>
      </c>
      <c r="T35" s="6" t="str">
        <f t="shared" si="5"/>
        <v>plays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5">
        <f t="shared" si="0"/>
        <v>1.5080645161290323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s="6" t="str">
        <f t="shared" si="4"/>
        <v>film &amp; video</v>
      </c>
      <c r="T36" s="6" t="str">
        <f t="shared" si="5"/>
        <v>documentary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5">
        <f t="shared" si="0"/>
        <v>1.5030119521912351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s="6" t="str">
        <f t="shared" si="4"/>
        <v>film &amp; video</v>
      </c>
      <c r="T37" s="6" t="str">
        <f t="shared" si="5"/>
        <v>drama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5">
        <f t="shared" si="0"/>
        <v>1.572857142857143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s="6" t="str">
        <f t="shared" si="4"/>
        <v>theater</v>
      </c>
      <c r="T38" s="6" t="str">
        <f t="shared" si="5"/>
        <v>plays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5">
        <f t="shared" si="0"/>
        <v>1.3998765432098765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s="6" t="str">
        <f t="shared" si="4"/>
        <v>publishing</v>
      </c>
      <c r="T39" s="6" t="str">
        <f t="shared" si="5"/>
        <v>fiction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5">
        <f t="shared" si="0"/>
        <v>3.2532258064516131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s="6" t="str">
        <f t="shared" si="4"/>
        <v>photography</v>
      </c>
      <c r="T40" s="6" t="str">
        <f t="shared" si="5"/>
        <v>photography books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5">
        <f t="shared" si="0"/>
        <v>0.50777777777777777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>
        <v>1362978000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s="6" t="str">
        <f t="shared" si="4"/>
        <v>theater</v>
      </c>
      <c r="T41" s="6" t="str">
        <f t="shared" si="5"/>
        <v>plays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5">
        <f t="shared" si="0"/>
        <v>1.6906818181818182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s="6" t="str">
        <f t="shared" si="4"/>
        <v>technology</v>
      </c>
      <c r="T42" s="6" t="str">
        <f t="shared" si="5"/>
        <v>wearables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5">
        <f t="shared" si="0"/>
        <v>2.1292857142857144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s="6" t="str">
        <f t="shared" si="4"/>
        <v>music</v>
      </c>
      <c r="T43" s="6" t="str">
        <f t="shared" si="5"/>
        <v>rock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5">
        <f t="shared" si="0"/>
        <v>4.4394444444444447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s="6" t="str">
        <f t="shared" si="4"/>
        <v>food</v>
      </c>
      <c r="T44" s="6" t="str">
        <f t="shared" si="5"/>
        <v>food trucks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5">
        <f t="shared" si="0"/>
        <v>1.859390243902439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s="6" t="str">
        <f t="shared" si="4"/>
        <v>publishing</v>
      </c>
      <c r="T45" s="6" t="str">
        <f t="shared" si="5"/>
        <v>radio &amp; podcasts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5">
        <f t="shared" si="0"/>
        <v>6.5881249999999998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s="6" t="str">
        <f t="shared" si="4"/>
        <v>publishing</v>
      </c>
      <c r="T46" s="6" t="str">
        <f t="shared" si="5"/>
        <v>fiction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5">
        <f t="shared" si="0"/>
        <v>0.4768421052631579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>
        <v>1479362400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s="6" t="str">
        <f t="shared" si="4"/>
        <v>theater</v>
      </c>
      <c r="T47" s="6" t="str">
        <f t="shared" si="5"/>
        <v>plays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5">
        <f t="shared" si="0"/>
        <v>1.1478378378378378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s="6" t="str">
        <f t="shared" si="4"/>
        <v>music</v>
      </c>
      <c r="T48" s="6" t="str">
        <f t="shared" si="5"/>
        <v>rock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5">
        <f t="shared" si="0"/>
        <v>4.7526666666666664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s="6" t="str">
        <f t="shared" si="4"/>
        <v>theater</v>
      </c>
      <c r="T49" s="6" t="str">
        <f t="shared" si="5"/>
        <v>plays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5">
        <f t="shared" si="0"/>
        <v>3.86972972972973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s="6" t="str">
        <f t="shared" si="4"/>
        <v>theater</v>
      </c>
      <c r="T50" s="6" t="str">
        <f t="shared" si="5"/>
        <v>plays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5">
        <f t="shared" si="0"/>
        <v>1.89625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s="6" t="str">
        <f t="shared" si="4"/>
        <v>music</v>
      </c>
      <c r="T51" s="6" t="str">
        <f t="shared" si="5"/>
        <v>rock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5">
        <f t="shared" si="0"/>
        <v>0.02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>
        <v>1377752400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s="6" t="str">
        <f t="shared" si="4"/>
        <v>music</v>
      </c>
      <c r="T52" s="6" t="str">
        <f t="shared" si="5"/>
        <v>metal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5">
        <f t="shared" si="0"/>
        <v>0.91867805186590767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>
        <v>1334206800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s="6" t="str">
        <f t="shared" si="4"/>
        <v>technology</v>
      </c>
      <c r="T53" s="6" t="str">
        <f t="shared" si="5"/>
        <v>wearables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5">
        <f t="shared" si="0"/>
        <v>0.34152777777777776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>
        <v>1284872400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s="6" t="str">
        <f t="shared" si="4"/>
        <v>theater</v>
      </c>
      <c r="T54" s="6" t="str">
        <f t="shared" si="5"/>
        <v>plays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5">
        <f t="shared" si="0"/>
        <v>1.4040909090909091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s="6" t="str">
        <f t="shared" si="4"/>
        <v>film &amp; video</v>
      </c>
      <c r="T55" s="6" t="str">
        <f t="shared" si="5"/>
        <v>drama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5">
        <f t="shared" si="0"/>
        <v>0.89866666666666661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>
        <v>1521262800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s="6" t="str">
        <f t="shared" si="4"/>
        <v>technology</v>
      </c>
      <c r="T56" s="6" t="str">
        <f t="shared" si="5"/>
        <v>wearables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5">
        <f t="shared" si="0"/>
        <v>1.7796969696969698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s="6" t="str">
        <f t="shared" si="4"/>
        <v>music</v>
      </c>
      <c r="T57" s="6" t="str">
        <f t="shared" si="5"/>
        <v>jazz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5">
        <f t="shared" si="0"/>
        <v>1.436625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s="6" t="str">
        <f t="shared" si="4"/>
        <v>technology</v>
      </c>
      <c r="T58" s="6" t="str">
        <f t="shared" si="5"/>
        <v>wearables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5">
        <f t="shared" si="0"/>
        <v>2.1527586206896552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s="6" t="str">
        <f t="shared" si="4"/>
        <v>games</v>
      </c>
      <c r="T59" s="6" t="str">
        <f t="shared" si="5"/>
        <v>video games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5">
        <f t="shared" si="0"/>
        <v>2.2711111111111113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s="6" t="str">
        <f t="shared" si="4"/>
        <v>theater</v>
      </c>
      <c r="T60" s="6" t="str">
        <f t="shared" si="5"/>
        <v>plays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5">
        <f t="shared" si="0"/>
        <v>2.7507142857142859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s="6" t="str">
        <f t="shared" si="4"/>
        <v>theater</v>
      </c>
      <c r="T61" s="6" t="str">
        <f t="shared" si="5"/>
        <v>plays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5">
        <f t="shared" si="0"/>
        <v>1.4437048832271762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s="6" t="str">
        <f t="shared" si="4"/>
        <v>theater</v>
      </c>
      <c r="T62" s="6" t="str">
        <f t="shared" si="5"/>
        <v>plays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5">
        <f t="shared" si="0"/>
        <v>0.92745983935742971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s="6" t="str">
        <f t="shared" si="4"/>
        <v>theater</v>
      </c>
      <c r="T63" s="6" t="str">
        <f t="shared" si="5"/>
        <v>plays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5">
        <f t="shared" si="0"/>
        <v>7.226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s="6" t="str">
        <f t="shared" si="4"/>
        <v>technology</v>
      </c>
      <c r="T64" s="6" t="str">
        <f t="shared" si="5"/>
        <v>web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5">
        <f t="shared" si="0"/>
        <v>0.11851063829787234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>
        <v>1493874000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s="6" t="str">
        <f t="shared" si="4"/>
        <v>theater</v>
      </c>
      <c r="T65" s="6" t="str">
        <f t="shared" si="5"/>
        <v>plays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5">
        <f t="shared" si="0"/>
        <v>0.97642857142857142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>
        <v>1531803600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s="6" t="str">
        <f t="shared" si="4"/>
        <v>technology</v>
      </c>
      <c r="T66" s="6" t="str">
        <f t="shared" si="5"/>
        <v>web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5">
        <f t="shared" ref="G67:G130" si="6">E67/D67</f>
        <v>2.3614754098360655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 s="9">
        <f t="shared" ref="M67:M130" si="8">(((L67/60)/60)/24)+DATE(1970,1,1)</f>
        <v>40570.25</v>
      </c>
      <c r="N67">
        <v>1296712800</v>
      </c>
      <c r="O67" s="9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s="6" t="str">
        <f t="shared" ref="S67:S130" si="10">LEFT(R67, SEARCH("/",R67,1)-1)</f>
        <v>theater</v>
      </c>
      <c r="T67" s="6" t="str">
        <f t="shared" ref="T67:T130" si="11">RIGHT(R67,LEN(R67)-(LEN(S67)+1))</f>
        <v>plays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5">
        <f t="shared" si="6"/>
        <v>0.45068965517241377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 s="9">
        <f t="shared" si="8"/>
        <v>42102.208333333328</v>
      </c>
      <c r="N68">
        <v>1428901200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s="6" t="str">
        <f t="shared" si="10"/>
        <v>theater</v>
      </c>
      <c r="T68" s="6" t="str">
        <f t="shared" si="11"/>
        <v>plays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5">
        <f t="shared" si="6"/>
        <v>1.6238567493112948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 s="9">
        <f t="shared" si="8"/>
        <v>40203.25</v>
      </c>
      <c r="N69">
        <v>1264831200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s="6" t="str">
        <f t="shared" si="10"/>
        <v>technology</v>
      </c>
      <c r="T69" s="6" t="str">
        <f t="shared" si="11"/>
        <v>wearables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5">
        <f t="shared" si="6"/>
        <v>2.5452631578947367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 s="9">
        <f t="shared" si="8"/>
        <v>42943.208333333328</v>
      </c>
      <c r="N70">
        <v>1505192400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s="6" t="str">
        <f t="shared" si="10"/>
        <v>theater</v>
      </c>
      <c r="T70" s="6" t="str">
        <f t="shared" si="11"/>
        <v>plays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5">
        <f t="shared" si="6"/>
        <v>0.24063291139240506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 s="9">
        <f t="shared" si="8"/>
        <v>40531.25</v>
      </c>
      <c r="N71">
        <v>1295676000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s="6" t="str">
        <f t="shared" si="10"/>
        <v>theater</v>
      </c>
      <c r="T71" s="6" t="str">
        <f t="shared" si="11"/>
        <v>plays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5">
        <f t="shared" si="6"/>
        <v>1.2374140625000001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 s="9">
        <f t="shared" si="8"/>
        <v>40484.208333333336</v>
      </c>
      <c r="N72">
        <v>1292911200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s="6" t="str">
        <f t="shared" si="10"/>
        <v>theater</v>
      </c>
      <c r="T72" s="6" t="str">
        <f t="shared" si="11"/>
        <v>plays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5">
        <f t="shared" si="6"/>
        <v>1.0806666666666667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 s="9">
        <f t="shared" si="8"/>
        <v>43799.25</v>
      </c>
      <c r="N73">
        <v>1575439200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s="6" t="str">
        <f t="shared" si="10"/>
        <v>theater</v>
      </c>
      <c r="T73" s="6" t="str">
        <f t="shared" si="11"/>
        <v>plays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5">
        <f t="shared" si="6"/>
        <v>6.7033333333333331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 s="9">
        <f t="shared" si="8"/>
        <v>42186.208333333328</v>
      </c>
      <c r="N74">
        <v>1438837200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s="6" t="str">
        <f t="shared" si="10"/>
        <v>film &amp; video</v>
      </c>
      <c r="T74" s="6" t="str">
        <f t="shared" si="11"/>
        <v>animation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5">
        <f t="shared" si="6"/>
        <v>6.609285714285714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 s="9">
        <f t="shared" si="8"/>
        <v>42701.25</v>
      </c>
      <c r="N75">
        <v>1480485600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s="6" t="str">
        <f t="shared" si="10"/>
        <v>music</v>
      </c>
      <c r="T75" s="6" t="str">
        <f t="shared" si="11"/>
        <v>jazz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5">
        <f t="shared" si="6"/>
        <v>1.2246153846153847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 s="9">
        <f t="shared" si="8"/>
        <v>42456.208333333328</v>
      </c>
      <c r="N76">
        <v>1459141200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s="6" t="str">
        <f t="shared" si="10"/>
        <v>music</v>
      </c>
      <c r="T76" s="6" t="str">
        <f t="shared" si="11"/>
        <v>metal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5">
        <f t="shared" si="6"/>
        <v>1.5057731958762886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 s="9">
        <f t="shared" si="8"/>
        <v>43296.208333333328</v>
      </c>
      <c r="N77">
        <v>1532322000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s="6" t="str">
        <f t="shared" si="10"/>
        <v>photography</v>
      </c>
      <c r="T77" s="6" t="str">
        <f t="shared" si="11"/>
        <v>photography books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5">
        <f t="shared" si="6"/>
        <v>0.78106590724165992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 s="9">
        <f t="shared" si="8"/>
        <v>42027.25</v>
      </c>
      <c r="N78">
        <v>1426222800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s="6" t="str">
        <f t="shared" si="10"/>
        <v>theater</v>
      </c>
      <c r="T78" s="6" t="str">
        <f t="shared" si="11"/>
        <v>plays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5">
        <f t="shared" si="6"/>
        <v>0.46947368421052632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 s="9">
        <f t="shared" si="8"/>
        <v>40448.208333333336</v>
      </c>
      <c r="N79">
        <v>1286773200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s="6" t="str">
        <f t="shared" si="10"/>
        <v>film &amp; video</v>
      </c>
      <c r="T79" s="6" t="str">
        <f t="shared" si="11"/>
        <v>animation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5">
        <f t="shared" si="6"/>
        <v>3.008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 s="9">
        <f t="shared" si="8"/>
        <v>43206.208333333328</v>
      </c>
      <c r="N80">
        <v>1523941200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s="6" t="str">
        <f t="shared" si="10"/>
        <v>publishing</v>
      </c>
      <c r="T80" s="6" t="str">
        <f t="shared" si="11"/>
        <v>translations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5">
        <f t="shared" si="6"/>
        <v>0.6959861591695502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 s="9">
        <f t="shared" si="8"/>
        <v>43267.208333333328</v>
      </c>
      <c r="N81">
        <v>1529557200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s="6" t="str">
        <f t="shared" si="10"/>
        <v>theater</v>
      </c>
      <c r="T81" s="6" t="str">
        <f t="shared" si="11"/>
        <v>plays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5">
        <f t="shared" si="6"/>
        <v>6.374545454545455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 s="9">
        <f t="shared" si="8"/>
        <v>42976.208333333328</v>
      </c>
      <c r="N82">
        <v>1506574800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s="6" t="str">
        <f t="shared" si="10"/>
        <v>games</v>
      </c>
      <c r="T82" s="6" t="str">
        <f t="shared" si="11"/>
        <v>video games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5">
        <f t="shared" si="6"/>
        <v>2.253392857142857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 s="9">
        <f t="shared" si="8"/>
        <v>43062.25</v>
      </c>
      <c r="N83">
        <v>1513576800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s="6" t="str">
        <f t="shared" si="10"/>
        <v>music</v>
      </c>
      <c r="T83" s="6" t="str">
        <f t="shared" si="11"/>
        <v>rock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5">
        <f t="shared" si="6"/>
        <v>14.973000000000001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 s="9">
        <f t="shared" si="8"/>
        <v>43482.25</v>
      </c>
      <c r="N84">
        <v>1548309600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s="6" t="str">
        <f t="shared" si="10"/>
        <v>games</v>
      </c>
      <c r="T84" s="6" t="str">
        <f t="shared" si="11"/>
        <v>video games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5">
        <f t="shared" si="6"/>
        <v>0.37590225563909774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 s="9">
        <f t="shared" si="8"/>
        <v>42579.208333333328</v>
      </c>
      <c r="N85">
        <v>1471582800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s="6" t="str">
        <f t="shared" si="10"/>
        <v>music</v>
      </c>
      <c r="T85" s="6" t="str">
        <f t="shared" si="11"/>
        <v>electric music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5">
        <f t="shared" si="6"/>
        <v>1.3236942675159236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 s="9">
        <f t="shared" si="8"/>
        <v>41118.208333333336</v>
      </c>
      <c r="N86">
        <v>1344315600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s="6" t="str">
        <f t="shared" si="10"/>
        <v>technology</v>
      </c>
      <c r="T86" s="6" t="str">
        <f t="shared" si="11"/>
        <v>wearables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5">
        <f t="shared" si="6"/>
        <v>1.3122448979591836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 s="9">
        <f t="shared" si="8"/>
        <v>40797.208333333336</v>
      </c>
      <c r="N87">
        <v>1316408400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s="6" t="str">
        <f t="shared" si="10"/>
        <v>music</v>
      </c>
      <c r="T87" s="6" t="str">
        <f t="shared" si="11"/>
        <v>indie rock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5">
        <f t="shared" si="6"/>
        <v>1.6763513513513513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 s="9">
        <f t="shared" si="8"/>
        <v>42128.208333333328</v>
      </c>
      <c r="N88">
        <v>1431838800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s="6" t="str">
        <f t="shared" si="10"/>
        <v>theater</v>
      </c>
      <c r="T88" s="6" t="str">
        <f t="shared" si="11"/>
        <v>plays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5">
        <f t="shared" si="6"/>
        <v>0.6198488664987406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 s="9">
        <f t="shared" si="8"/>
        <v>40610.25</v>
      </c>
      <c r="N89">
        <v>1300510800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s="6" t="str">
        <f t="shared" si="10"/>
        <v>music</v>
      </c>
      <c r="T89" s="6" t="str">
        <f t="shared" si="11"/>
        <v>rock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5">
        <f t="shared" si="6"/>
        <v>2.6074999999999999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 s="9">
        <f t="shared" si="8"/>
        <v>42110.208333333328</v>
      </c>
      <c r="N90">
        <v>1431061200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s="6" t="str">
        <f t="shared" si="10"/>
        <v>publishing</v>
      </c>
      <c r="T90" s="6" t="str">
        <f t="shared" si="11"/>
        <v>translations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5">
        <f t="shared" si="6"/>
        <v>2.5258823529411765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 s="9">
        <f t="shared" si="8"/>
        <v>40283.208333333336</v>
      </c>
      <c r="N91">
        <v>1271480400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s="6" t="str">
        <f t="shared" si="10"/>
        <v>theater</v>
      </c>
      <c r="T91" s="6" t="str">
        <f t="shared" si="11"/>
        <v>plays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5">
        <f t="shared" si="6"/>
        <v>0.7861538461538462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 s="9">
        <f t="shared" si="8"/>
        <v>42425.25</v>
      </c>
      <c r="N92">
        <v>1456380000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s="6" t="str">
        <f t="shared" si="10"/>
        <v>theater</v>
      </c>
      <c r="T92" s="6" t="str">
        <f t="shared" si="11"/>
        <v>plays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5">
        <f t="shared" si="6"/>
        <v>0.48404406999351912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 s="9">
        <f t="shared" si="8"/>
        <v>42588.208333333328</v>
      </c>
      <c r="N93">
        <v>1472878800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s="6" t="str">
        <f t="shared" si="10"/>
        <v>publishing</v>
      </c>
      <c r="T93" s="6" t="str">
        <f t="shared" si="11"/>
        <v>translations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5">
        <f t="shared" si="6"/>
        <v>2.5887500000000001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 s="9">
        <f t="shared" si="8"/>
        <v>40352.208333333336</v>
      </c>
      <c r="N94">
        <v>1277355600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s="6" t="str">
        <f t="shared" si="10"/>
        <v>games</v>
      </c>
      <c r="T94" s="6" t="str">
        <f t="shared" si="11"/>
        <v>video games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5">
        <f t="shared" si="6"/>
        <v>0.60548713235294116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 s="9">
        <f t="shared" si="8"/>
        <v>41202.208333333336</v>
      </c>
      <c r="N95">
        <v>1351054800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s="6" t="str">
        <f t="shared" si="10"/>
        <v>theater</v>
      </c>
      <c r="T95" s="6" t="str">
        <f t="shared" si="11"/>
        <v>plays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5">
        <f t="shared" si="6"/>
        <v>3.036896551724138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 s="9">
        <f t="shared" si="8"/>
        <v>43562.208333333328</v>
      </c>
      <c r="N96">
        <v>1555563600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s="6" t="str">
        <f t="shared" si="10"/>
        <v>technology</v>
      </c>
      <c r="T96" s="6" t="str">
        <f t="shared" si="11"/>
        <v>web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5">
        <f t="shared" si="6"/>
        <v>1.1299999999999999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 s="9">
        <f t="shared" si="8"/>
        <v>43752.208333333328</v>
      </c>
      <c r="N97">
        <v>1571634000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s="6" t="str">
        <f t="shared" si="10"/>
        <v>film &amp; video</v>
      </c>
      <c r="T97" s="6" t="str">
        <f t="shared" si="11"/>
        <v>documentary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5">
        <f t="shared" si="6"/>
        <v>2.1737876614060259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 s="9">
        <f t="shared" si="8"/>
        <v>40612.25</v>
      </c>
      <c r="N98">
        <v>1300856400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s="6" t="str">
        <f t="shared" si="10"/>
        <v>theater</v>
      </c>
      <c r="T98" s="6" t="str">
        <f t="shared" si="11"/>
        <v>plays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5">
        <f t="shared" si="6"/>
        <v>9.2669230769230762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 s="9">
        <f t="shared" si="8"/>
        <v>42180.208333333328</v>
      </c>
      <c r="N99">
        <v>1439874000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s="6" t="str">
        <f t="shared" si="10"/>
        <v>food</v>
      </c>
      <c r="T99" s="6" t="str">
        <f t="shared" si="11"/>
        <v>food trucks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5">
        <f t="shared" si="6"/>
        <v>0.33692229038854804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 s="9">
        <f t="shared" si="8"/>
        <v>42212.208333333328</v>
      </c>
      <c r="N100">
        <v>1438318800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s="6" t="str">
        <f t="shared" si="10"/>
        <v>games</v>
      </c>
      <c r="T100" s="6" t="str">
        <f t="shared" si="11"/>
        <v>video games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5">
        <f t="shared" si="6"/>
        <v>1.9672368421052631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 s="9">
        <f t="shared" si="8"/>
        <v>41968.25</v>
      </c>
      <c r="N101">
        <v>1419400800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s="6" t="str">
        <f t="shared" si="10"/>
        <v>theater</v>
      </c>
      <c r="T101" s="6" t="str">
        <f t="shared" si="11"/>
        <v>plays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5">
        <f t="shared" si="6"/>
        <v>0.01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9">
        <f t="shared" si="8"/>
        <v>40835.208333333336</v>
      </c>
      <c r="N102">
        <v>1320555600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s="6" t="str">
        <f t="shared" si="10"/>
        <v>theater</v>
      </c>
      <c r="T102" s="6" t="str">
        <f t="shared" si="11"/>
        <v>plays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5">
        <f t="shared" si="6"/>
        <v>10.214444444444444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 s="9">
        <f t="shared" si="8"/>
        <v>42056.25</v>
      </c>
      <c r="N103">
        <v>1425103200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s="6" t="str">
        <f t="shared" si="10"/>
        <v>music</v>
      </c>
      <c r="T103" s="6" t="str">
        <f t="shared" si="11"/>
        <v>electric music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5">
        <f t="shared" si="6"/>
        <v>2.8167567567567566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 s="9">
        <f t="shared" si="8"/>
        <v>43234.208333333328</v>
      </c>
      <c r="N104">
        <v>1526878800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s="6" t="str">
        <f t="shared" si="10"/>
        <v>technology</v>
      </c>
      <c r="T104" s="6" t="str">
        <f t="shared" si="11"/>
        <v>wearables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5">
        <f t="shared" si="6"/>
        <v>0.24610000000000001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 s="9">
        <f t="shared" si="8"/>
        <v>40475.208333333336</v>
      </c>
      <c r="N105">
        <v>1288674000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s="6" t="str">
        <f t="shared" si="10"/>
        <v>music</v>
      </c>
      <c r="T105" s="6" t="str">
        <f t="shared" si="11"/>
        <v>electric music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5">
        <f t="shared" si="6"/>
        <v>1.4314010067114094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 s="9">
        <f t="shared" si="8"/>
        <v>42878.208333333328</v>
      </c>
      <c r="N106">
        <v>1495602000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s="6" t="str">
        <f t="shared" si="10"/>
        <v>music</v>
      </c>
      <c r="T106" s="6" t="str">
        <f t="shared" si="11"/>
        <v>indie rock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5">
        <f t="shared" si="6"/>
        <v>1.4454411764705883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 s="9">
        <f t="shared" si="8"/>
        <v>41366.208333333336</v>
      </c>
      <c r="N107">
        <v>1366434000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s="6" t="str">
        <f t="shared" si="10"/>
        <v>technology</v>
      </c>
      <c r="T107" s="6" t="str">
        <f t="shared" si="11"/>
        <v>web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5">
        <f t="shared" si="6"/>
        <v>3.5912820512820511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 s="9">
        <f t="shared" si="8"/>
        <v>43716.208333333328</v>
      </c>
      <c r="N108">
        <v>1568350800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s="6" t="str">
        <f t="shared" si="10"/>
        <v>theater</v>
      </c>
      <c r="T108" s="6" t="str">
        <f t="shared" si="11"/>
        <v>plays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5">
        <f t="shared" si="6"/>
        <v>1.8648571428571428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 s="9">
        <f t="shared" si="8"/>
        <v>43213.208333333328</v>
      </c>
      <c r="N109">
        <v>1525928400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s="6" t="str">
        <f t="shared" si="10"/>
        <v>theater</v>
      </c>
      <c r="T109" s="6" t="str">
        <f t="shared" si="11"/>
        <v>plays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5">
        <f t="shared" si="6"/>
        <v>5.9526666666666666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 s="9">
        <f t="shared" si="8"/>
        <v>41005.208333333336</v>
      </c>
      <c r="N110">
        <v>1336885200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s="6" t="str">
        <f t="shared" si="10"/>
        <v>film &amp; video</v>
      </c>
      <c r="T110" s="6" t="str">
        <f t="shared" si="11"/>
        <v>documentary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5">
        <f t="shared" si="6"/>
        <v>0.5921153846153846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 s="9">
        <f t="shared" si="8"/>
        <v>41651.25</v>
      </c>
      <c r="N111">
        <v>1389679200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s="6" t="str">
        <f t="shared" si="10"/>
        <v>film &amp; video</v>
      </c>
      <c r="T111" s="6" t="str">
        <f t="shared" si="11"/>
        <v>television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5">
        <f t="shared" si="6"/>
        <v>0.14962780898876404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 s="9">
        <f t="shared" si="8"/>
        <v>43354.208333333328</v>
      </c>
      <c r="N112">
        <v>1538283600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s="6" t="str">
        <f t="shared" si="10"/>
        <v>food</v>
      </c>
      <c r="T112" s="6" t="str">
        <f t="shared" si="11"/>
        <v>food trucks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5">
        <f t="shared" si="6"/>
        <v>1.1995602605863191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 s="9">
        <f t="shared" si="8"/>
        <v>41174.208333333336</v>
      </c>
      <c r="N113">
        <v>1348808400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s="6" t="str">
        <f t="shared" si="10"/>
        <v>publishing</v>
      </c>
      <c r="T113" s="6" t="str">
        <f t="shared" si="11"/>
        <v>radio &amp; podcasts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5">
        <f t="shared" si="6"/>
        <v>2.6882978723404256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9">
        <f t="shared" si="8"/>
        <v>41875.208333333336</v>
      </c>
      <c r="N114">
        <v>1410152400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s="6" t="str">
        <f t="shared" si="10"/>
        <v>technology</v>
      </c>
      <c r="T114" s="6" t="str">
        <f t="shared" si="11"/>
        <v>web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5">
        <f t="shared" si="6"/>
        <v>3.7687878787878786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 s="9">
        <f t="shared" si="8"/>
        <v>42990.208333333328</v>
      </c>
      <c r="N115">
        <v>1505797200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s="6" t="str">
        <f t="shared" si="10"/>
        <v>food</v>
      </c>
      <c r="T115" s="6" t="str">
        <f t="shared" si="11"/>
        <v>food trucks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5">
        <f t="shared" si="6"/>
        <v>7.2715789473684209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 s="9">
        <f t="shared" si="8"/>
        <v>43564.208333333328</v>
      </c>
      <c r="N116">
        <v>1554872400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s="6" t="str">
        <f t="shared" si="10"/>
        <v>technology</v>
      </c>
      <c r="T116" s="6" t="str">
        <f t="shared" si="11"/>
        <v>wearables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5">
        <f t="shared" si="6"/>
        <v>0.87211757648470301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 s="9">
        <f t="shared" si="8"/>
        <v>43056.25</v>
      </c>
      <c r="N117">
        <v>1513922400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s="6" t="str">
        <f t="shared" si="10"/>
        <v>publishing</v>
      </c>
      <c r="T117" s="6" t="str">
        <f t="shared" si="11"/>
        <v>fiction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5">
        <f t="shared" si="6"/>
        <v>0.88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 s="9">
        <f t="shared" si="8"/>
        <v>42265.208333333328</v>
      </c>
      <c r="N118">
        <v>1442638800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s="6" t="str">
        <f t="shared" si="10"/>
        <v>theater</v>
      </c>
      <c r="T118" s="6" t="str">
        <f t="shared" si="11"/>
        <v>plays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5">
        <f t="shared" si="6"/>
        <v>1.7393877551020409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 s="9">
        <f t="shared" si="8"/>
        <v>40808.208333333336</v>
      </c>
      <c r="N119">
        <v>1317186000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s="6" t="str">
        <f t="shared" si="10"/>
        <v>film &amp; video</v>
      </c>
      <c r="T119" s="6" t="str">
        <f t="shared" si="11"/>
        <v>television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5">
        <f t="shared" si="6"/>
        <v>1.1761111111111111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 s="9">
        <f t="shared" si="8"/>
        <v>41665.25</v>
      </c>
      <c r="N120">
        <v>1391234400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s="6" t="str">
        <f t="shared" si="10"/>
        <v>photography</v>
      </c>
      <c r="T120" s="6" t="str">
        <f t="shared" si="11"/>
        <v>photography books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5">
        <f t="shared" si="6"/>
        <v>2.1496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 s="9">
        <f t="shared" si="8"/>
        <v>41806.208333333336</v>
      </c>
      <c r="N121">
        <v>1404363600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s="6" t="str">
        <f t="shared" si="10"/>
        <v>film &amp; video</v>
      </c>
      <c r="T121" s="6" t="str">
        <f t="shared" si="11"/>
        <v>documentary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5">
        <f t="shared" si="6"/>
        <v>1.4949667110519307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 s="9">
        <f t="shared" si="8"/>
        <v>42111.208333333328</v>
      </c>
      <c r="N122">
        <v>1429592400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s="6" t="str">
        <f t="shared" si="10"/>
        <v>games</v>
      </c>
      <c r="T122" s="6" t="str">
        <f t="shared" si="11"/>
        <v>mobile games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5">
        <f t="shared" si="6"/>
        <v>2.1933995584988963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 s="9">
        <f t="shared" si="8"/>
        <v>41917.208333333336</v>
      </c>
      <c r="N123">
        <v>1413608400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s="6" t="str">
        <f t="shared" si="10"/>
        <v>games</v>
      </c>
      <c r="T123" s="6" t="str">
        <f t="shared" si="11"/>
        <v>video games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5">
        <f t="shared" si="6"/>
        <v>0.64367690058479532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 s="9">
        <f t="shared" si="8"/>
        <v>41970.25</v>
      </c>
      <c r="N124">
        <v>1419400800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s="6" t="str">
        <f t="shared" si="10"/>
        <v>publishing</v>
      </c>
      <c r="T124" s="6" t="str">
        <f t="shared" si="11"/>
        <v>fiction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5">
        <f t="shared" si="6"/>
        <v>0.18622397298818233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 s="9">
        <f t="shared" si="8"/>
        <v>42332.25</v>
      </c>
      <c r="N125">
        <v>1448604000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s="6" t="str">
        <f t="shared" si="10"/>
        <v>theater</v>
      </c>
      <c r="T125" s="6" t="str">
        <f t="shared" si="11"/>
        <v>plays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5">
        <f t="shared" si="6"/>
        <v>3.6776923076923076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 s="9">
        <f t="shared" si="8"/>
        <v>43598.208333333328</v>
      </c>
      <c r="N126">
        <v>1562302800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s="6" t="str">
        <f t="shared" si="10"/>
        <v>photography</v>
      </c>
      <c r="T126" s="6" t="str">
        <f t="shared" si="11"/>
        <v>photography books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5">
        <f t="shared" si="6"/>
        <v>1.5990566037735849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 s="9">
        <f t="shared" si="8"/>
        <v>43362.208333333328</v>
      </c>
      <c r="N127">
        <v>1537678800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s="6" t="str">
        <f t="shared" si="10"/>
        <v>theater</v>
      </c>
      <c r="T127" s="6" t="str">
        <f t="shared" si="11"/>
        <v>plays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5">
        <f t="shared" si="6"/>
        <v>0.38633185349611543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 s="9">
        <f t="shared" si="8"/>
        <v>42596.208333333328</v>
      </c>
      <c r="N128">
        <v>1473570000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s="6" t="str">
        <f t="shared" si="10"/>
        <v>theater</v>
      </c>
      <c r="T128" s="6" t="str">
        <f t="shared" si="11"/>
        <v>plays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5">
        <f t="shared" si="6"/>
        <v>0.51421511627906979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 s="9">
        <f t="shared" si="8"/>
        <v>40310.208333333336</v>
      </c>
      <c r="N129">
        <v>1273899600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s="6" t="str">
        <f t="shared" si="10"/>
        <v>theater</v>
      </c>
      <c r="T129" s="6" t="str">
        <f t="shared" si="11"/>
        <v>plays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5">
        <f t="shared" si="6"/>
        <v>0.60334277620396604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 s="9">
        <f t="shared" si="8"/>
        <v>40417.208333333336</v>
      </c>
      <c r="N130">
        <v>1284008400</v>
      </c>
      <c r="O130" s="9">
        <f t="shared" si="9"/>
        <v>40430.208333333336</v>
      </c>
      <c r="P130" t="b">
        <v>0</v>
      </c>
      <c r="Q130" t="b">
        <v>0</v>
      </c>
      <c r="R130" t="s">
        <v>23</v>
      </c>
      <c r="S130" s="6" t="str">
        <f t="shared" si="10"/>
        <v>music</v>
      </c>
      <c r="T130" s="6" t="str">
        <f t="shared" si="11"/>
        <v>rock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5">
        <f t="shared" ref="G131:G194" si="12">E131/D131</f>
        <v>3.2026936026936029E-2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 s="9">
        <f t="shared" ref="M131:M194" si="14">(((L131/60)/60)/24)+DATE(1970,1,1)</f>
        <v>42038.25</v>
      </c>
      <c r="N131">
        <v>1425103200</v>
      </c>
      <c r="O131" s="9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s="6" t="str">
        <f t="shared" ref="S131:S194" si="16">LEFT(R131, SEARCH("/",R131,1)-1)</f>
        <v>food</v>
      </c>
      <c r="T131" s="6" t="str">
        <f t="shared" ref="T131:T194" si="17">RIGHT(R131,LEN(R131)-(LEN(S131)+1))</f>
        <v>food trucks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5">
        <f t="shared" si="12"/>
        <v>1.5546875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 s="9">
        <f t="shared" si="14"/>
        <v>40842.208333333336</v>
      </c>
      <c r="N132">
        <v>1320991200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s="6" t="str">
        <f t="shared" si="16"/>
        <v>film &amp; video</v>
      </c>
      <c r="T132" s="6" t="str">
        <f t="shared" si="17"/>
        <v>drama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5">
        <f t="shared" si="12"/>
        <v>1.0085974499089254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 s="9">
        <f t="shared" si="14"/>
        <v>41607.25</v>
      </c>
      <c r="N133">
        <v>1386828000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s="6" t="str">
        <f t="shared" si="16"/>
        <v>technology</v>
      </c>
      <c r="T133" s="6" t="str">
        <f t="shared" si="17"/>
        <v>web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5">
        <f t="shared" si="12"/>
        <v>1.1618181818181819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 s="9">
        <f t="shared" si="14"/>
        <v>43112.25</v>
      </c>
      <c r="N134">
        <v>1517119200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s="6" t="str">
        <f t="shared" si="16"/>
        <v>theater</v>
      </c>
      <c r="T134" s="6" t="str">
        <f t="shared" si="17"/>
        <v>plays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5">
        <f t="shared" si="12"/>
        <v>3.1077777777777778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 s="9">
        <f t="shared" si="14"/>
        <v>40767.208333333336</v>
      </c>
      <c r="N135">
        <v>1315026000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s="6" t="str">
        <f t="shared" si="16"/>
        <v>music</v>
      </c>
      <c r="T135" s="6" t="str">
        <f t="shared" si="17"/>
        <v>world music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5">
        <f t="shared" si="12"/>
        <v>0.89736683417085428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 s="9">
        <f t="shared" si="14"/>
        <v>40713.208333333336</v>
      </c>
      <c r="N136">
        <v>1312693200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s="6" t="str">
        <f t="shared" si="16"/>
        <v>film &amp; video</v>
      </c>
      <c r="T136" s="6" t="str">
        <f t="shared" si="17"/>
        <v>documentary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5">
        <f t="shared" si="12"/>
        <v>0.71272727272727276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 s="9">
        <f t="shared" si="14"/>
        <v>41340.25</v>
      </c>
      <c r="N137">
        <v>1363064400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s="6" t="str">
        <f t="shared" si="16"/>
        <v>theater</v>
      </c>
      <c r="T137" s="6" t="str">
        <f t="shared" si="17"/>
        <v>plays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5">
        <f t="shared" si="12"/>
        <v>3.2862318840579711E-2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 s="9">
        <f t="shared" si="14"/>
        <v>41797.208333333336</v>
      </c>
      <c r="N138">
        <v>1403154000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s="6" t="str">
        <f t="shared" si="16"/>
        <v>film &amp; video</v>
      </c>
      <c r="T138" s="6" t="str">
        <f t="shared" si="17"/>
        <v>drama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5">
        <f t="shared" si="12"/>
        <v>2.617777777777778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 s="9">
        <f t="shared" si="14"/>
        <v>40457.208333333336</v>
      </c>
      <c r="N139">
        <v>1286859600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s="6" t="str">
        <f t="shared" si="16"/>
        <v>publishing</v>
      </c>
      <c r="T139" s="6" t="str">
        <f t="shared" si="17"/>
        <v>nonfiction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5">
        <f t="shared" si="12"/>
        <v>0.96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 s="9">
        <f t="shared" si="14"/>
        <v>41180.208333333336</v>
      </c>
      <c r="N140">
        <v>1349326800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s="6" t="str">
        <f t="shared" si="16"/>
        <v>games</v>
      </c>
      <c r="T140" s="6" t="str">
        <f t="shared" si="17"/>
        <v>mobile games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5">
        <f t="shared" si="12"/>
        <v>0.20896851248642778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 s="9">
        <f t="shared" si="14"/>
        <v>42115.208333333328</v>
      </c>
      <c r="N141">
        <v>1430974800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s="6" t="str">
        <f t="shared" si="16"/>
        <v>technology</v>
      </c>
      <c r="T141" s="6" t="str">
        <f t="shared" si="17"/>
        <v>wearables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5">
        <f t="shared" si="12"/>
        <v>2.2316363636363636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 s="9">
        <f t="shared" si="14"/>
        <v>43156.25</v>
      </c>
      <c r="N142">
        <v>1519970400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s="6" t="str">
        <f t="shared" si="16"/>
        <v>film &amp; video</v>
      </c>
      <c r="T142" s="6" t="str">
        <f t="shared" si="17"/>
        <v>documentary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5">
        <f t="shared" si="12"/>
        <v>1.0159097978227061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 s="9">
        <f t="shared" si="14"/>
        <v>42167.208333333328</v>
      </c>
      <c r="N143">
        <v>1434603600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s="6" t="str">
        <f t="shared" si="16"/>
        <v>technology</v>
      </c>
      <c r="T143" s="6" t="str">
        <f t="shared" si="17"/>
        <v>web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5">
        <f t="shared" si="12"/>
        <v>2.3003999999999998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 s="9">
        <f t="shared" si="14"/>
        <v>41005.208333333336</v>
      </c>
      <c r="N144">
        <v>1337230800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s="6" t="str">
        <f t="shared" si="16"/>
        <v>technology</v>
      </c>
      <c r="T144" s="6" t="str">
        <f t="shared" si="17"/>
        <v>web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5">
        <f t="shared" si="12"/>
        <v>1.355925925925926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 s="9">
        <f t="shared" si="14"/>
        <v>40357.208333333336</v>
      </c>
      <c r="N145">
        <v>1279429200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s="6" t="str">
        <f t="shared" si="16"/>
        <v>music</v>
      </c>
      <c r="T145" s="6" t="str">
        <f t="shared" si="17"/>
        <v>indie rock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5">
        <f t="shared" si="12"/>
        <v>1.2909999999999999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 s="9">
        <f t="shared" si="14"/>
        <v>43633.208333333328</v>
      </c>
      <c r="N146">
        <v>1561438800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s="6" t="str">
        <f t="shared" si="16"/>
        <v>theater</v>
      </c>
      <c r="T146" s="6" t="str">
        <f t="shared" si="17"/>
        <v>plays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5">
        <f t="shared" si="12"/>
        <v>2.3651200000000001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 s="9">
        <f t="shared" si="14"/>
        <v>41889.208333333336</v>
      </c>
      <c r="N147">
        <v>1410498000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s="6" t="str">
        <f t="shared" si="16"/>
        <v>technology</v>
      </c>
      <c r="T147" s="6" t="str">
        <f t="shared" si="17"/>
        <v>wearables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5">
        <f t="shared" si="12"/>
        <v>0.17249999999999999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 s="9">
        <f t="shared" si="14"/>
        <v>40855.25</v>
      </c>
      <c r="N148">
        <v>1322460000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s="6" t="str">
        <f t="shared" si="16"/>
        <v>theater</v>
      </c>
      <c r="T148" s="6" t="str">
        <f t="shared" si="17"/>
        <v>plays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5">
        <f t="shared" si="12"/>
        <v>1.1249397590361445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 s="9">
        <f t="shared" si="14"/>
        <v>42534.208333333328</v>
      </c>
      <c r="N149">
        <v>1466312400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s="6" t="str">
        <f t="shared" si="16"/>
        <v>theater</v>
      </c>
      <c r="T149" s="6" t="str">
        <f t="shared" si="17"/>
        <v>plays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5">
        <f t="shared" si="12"/>
        <v>1.2102150537634409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 s="9">
        <f t="shared" si="14"/>
        <v>42941.208333333328</v>
      </c>
      <c r="N150">
        <v>1501736400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s="6" t="str">
        <f t="shared" si="16"/>
        <v>technology</v>
      </c>
      <c r="T150" s="6" t="str">
        <f t="shared" si="17"/>
        <v>wearables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5">
        <f t="shared" si="12"/>
        <v>2.1987096774193549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 s="9">
        <f t="shared" si="14"/>
        <v>41275.25</v>
      </c>
      <c r="N151">
        <v>1361512800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s="6" t="str">
        <f t="shared" si="16"/>
        <v>music</v>
      </c>
      <c r="T151" s="6" t="str">
        <f t="shared" si="17"/>
        <v>indie rock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5">
        <f t="shared" si="12"/>
        <v>0.01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 s="9">
        <f t="shared" si="14"/>
        <v>43450.25</v>
      </c>
      <c r="N152">
        <v>1545026400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s="6" t="str">
        <f t="shared" si="16"/>
        <v>music</v>
      </c>
      <c r="T152" s="6" t="str">
        <f t="shared" si="17"/>
        <v>rock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5">
        <f t="shared" si="12"/>
        <v>0.64166909620991253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 s="9">
        <f t="shared" si="14"/>
        <v>41799.208333333336</v>
      </c>
      <c r="N153">
        <v>1406696400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s="6" t="str">
        <f t="shared" si="16"/>
        <v>music</v>
      </c>
      <c r="T153" s="6" t="str">
        <f t="shared" si="17"/>
        <v>electric music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5">
        <f t="shared" si="12"/>
        <v>4.2306746987951804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 s="9">
        <f t="shared" si="14"/>
        <v>42783.25</v>
      </c>
      <c r="N154">
        <v>1487916000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s="6" t="str">
        <f t="shared" si="16"/>
        <v>music</v>
      </c>
      <c r="T154" s="6" t="str">
        <f t="shared" si="17"/>
        <v>indie rock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5">
        <f t="shared" si="12"/>
        <v>0.92984160506863778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 s="9">
        <f t="shared" si="14"/>
        <v>41201.208333333336</v>
      </c>
      <c r="N155">
        <v>1351141200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s="6" t="str">
        <f t="shared" si="16"/>
        <v>theater</v>
      </c>
      <c r="T155" s="6" t="str">
        <f t="shared" si="17"/>
        <v>plays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5">
        <f t="shared" si="12"/>
        <v>0.58756567425569173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 s="9">
        <f t="shared" si="14"/>
        <v>42502.208333333328</v>
      </c>
      <c r="N156">
        <v>1465016400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s="6" t="str">
        <f t="shared" si="16"/>
        <v>music</v>
      </c>
      <c r="T156" s="6" t="str">
        <f t="shared" si="17"/>
        <v>indie rock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5">
        <f t="shared" si="12"/>
        <v>0.65022222222222226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 s="9">
        <f t="shared" si="14"/>
        <v>40262.208333333336</v>
      </c>
      <c r="N157">
        <v>1270789200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s="6" t="str">
        <f t="shared" si="16"/>
        <v>theater</v>
      </c>
      <c r="T157" s="6" t="str">
        <f t="shared" si="17"/>
        <v>plays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5">
        <f t="shared" si="12"/>
        <v>0.73939560439560437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 s="9">
        <f t="shared" si="14"/>
        <v>43743.208333333328</v>
      </c>
      <c r="N158">
        <v>1572325200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s="6" t="str">
        <f t="shared" si="16"/>
        <v>music</v>
      </c>
      <c r="T158" s="6" t="str">
        <f t="shared" si="17"/>
        <v>rock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5">
        <f t="shared" si="12"/>
        <v>0.52666666666666662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 s="9">
        <f t="shared" si="14"/>
        <v>41638.25</v>
      </c>
      <c r="N159">
        <v>1389420000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s="6" t="str">
        <f t="shared" si="16"/>
        <v>photography</v>
      </c>
      <c r="T159" s="6" t="str">
        <f t="shared" si="17"/>
        <v>photography books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5">
        <f t="shared" si="12"/>
        <v>2.2095238095238097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 s="9">
        <f t="shared" si="14"/>
        <v>42346.25</v>
      </c>
      <c r="N160">
        <v>1449640800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s="6" t="str">
        <f t="shared" si="16"/>
        <v>music</v>
      </c>
      <c r="T160" s="6" t="str">
        <f t="shared" si="17"/>
        <v>rock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5">
        <f t="shared" si="12"/>
        <v>1.0001150627615063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 s="9">
        <f t="shared" si="14"/>
        <v>43551.208333333328</v>
      </c>
      <c r="N161">
        <v>1555218000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s="6" t="str">
        <f t="shared" si="16"/>
        <v>theater</v>
      </c>
      <c r="T161" s="6" t="str">
        <f t="shared" si="17"/>
        <v>plays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5">
        <f t="shared" si="12"/>
        <v>1.6231249999999999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 s="9">
        <f t="shared" si="14"/>
        <v>43582.208333333328</v>
      </c>
      <c r="N162">
        <v>1557723600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s="6" t="str">
        <f t="shared" si="16"/>
        <v>technology</v>
      </c>
      <c r="T162" s="6" t="str">
        <f t="shared" si="17"/>
        <v>wearables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5">
        <f t="shared" si="12"/>
        <v>0.78181818181818186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 s="9">
        <f t="shared" si="14"/>
        <v>42270.208333333328</v>
      </c>
      <c r="N163">
        <v>1443502800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s="6" t="str">
        <f t="shared" si="16"/>
        <v>technology</v>
      </c>
      <c r="T163" s="6" t="str">
        <f t="shared" si="17"/>
        <v>web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5">
        <f t="shared" si="12"/>
        <v>1.4973770491803278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 s="9">
        <f t="shared" si="14"/>
        <v>43442.25</v>
      </c>
      <c r="N164">
        <v>1546840800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s="6" t="str">
        <f t="shared" si="16"/>
        <v>music</v>
      </c>
      <c r="T164" s="6" t="str">
        <f t="shared" si="17"/>
        <v>rock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5">
        <f t="shared" si="12"/>
        <v>2.5325714285714285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 s="9">
        <f t="shared" si="14"/>
        <v>43028.208333333328</v>
      </c>
      <c r="N165">
        <v>1512712800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s="6" t="str">
        <f t="shared" si="16"/>
        <v>photography</v>
      </c>
      <c r="T165" s="6" t="str">
        <f t="shared" si="17"/>
        <v>photography books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5">
        <f t="shared" si="12"/>
        <v>1.0016943521594683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 s="9">
        <f t="shared" si="14"/>
        <v>43016.208333333328</v>
      </c>
      <c r="N166">
        <v>1507525200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s="6" t="str">
        <f t="shared" si="16"/>
        <v>theater</v>
      </c>
      <c r="T166" s="6" t="str">
        <f t="shared" si="17"/>
        <v>plays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5">
        <f t="shared" si="12"/>
        <v>1.2199004424778761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 s="9">
        <f t="shared" si="14"/>
        <v>42948.208333333328</v>
      </c>
      <c r="N167">
        <v>1504328400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s="6" t="str">
        <f t="shared" si="16"/>
        <v>technology</v>
      </c>
      <c r="T167" s="6" t="str">
        <f t="shared" si="17"/>
        <v>web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5">
        <f t="shared" si="12"/>
        <v>1.3713265306122449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 s="9">
        <f t="shared" si="14"/>
        <v>40534.25</v>
      </c>
      <c r="N168">
        <v>1293343200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s="6" t="str">
        <f t="shared" si="16"/>
        <v>photography</v>
      </c>
      <c r="T168" s="6" t="str">
        <f t="shared" si="17"/>
        <v>photography books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5">
        <f t="shared" si="12"/>
        <v>4.155384615384615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 s="9">
        <f t="shared" si="14"/>
        <v>41435.208333333336</v>
      </c>
      <c r="N169">
        <v>1371704400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s="6" t="str">
        <f t="shared" si="16"/>
        <v>theater</v>
      </c>
      <c r="T169" s="6" t="str">
        <f t="shared" si="17"/>
        <v>plays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5">
        <f t="shared" si="12"/>
        <v>0.3130913348946136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 s="9">
        <f t="shared" si="14"/>
        <v>43518.25</v>
      </c>
      <c r="N170">
        <v>1552798800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s="6" t="str">
        <f t="shared" si="16"/>
        <v>music</v>
      </c>
      <c r="T170" s="6" t="str">
        <f t="shared" si="17"/>
        <v>indie rock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5">
        <f t="shared" si="12"/>
        <v>4.240815450643777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 s="9">
        <f t="shared" si="14"/>
        <v>41077.208333333336</v>
      </c>
      <c r="N171">
        <v>1342328400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s="6" t="str">
        <f t="shared" si="16"/>
        <v>film &amp; video</v>
      </c>
      <c r="T171" s="6" t="str">
        <f t="shared" si="17"/>
        <v>shorts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5">
        <f t="shared" si="12"/>
        <v>2.9388623072833599E-2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 s="9">
        <f t="shared" si="14"/>
        <v>42950.208333333328</v>
      </c>
      <c r="N172">
        <v>1502341200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s="6" t="str">
        <f t="shared" si="16"/>
        <v>music</v>
      </c>
      <c r="T172" s="6" t="str">
        <f t="shared" si="17"/>
        <v>indie rock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5">
        <f t="shared" si="12"/>
        <v>0.1063265306122449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 s="9">
        <f t="shared" si="14"/>
        <v>41718.208333333336</v>
      </c>
      <c r="N173">
        <v>1397192400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s="6" t="str">
        <f t="shared" si="16"/>
        <v>publishing</v>
      </c>
      <c r="T173" s="6" t="str">
        <f t="shared" si="17"/>
        <v>translations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5">
        <f t="shared" si="12"/>
        <v>0.82874999999999999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 s="9">
        <f t="shared" si="14"/>
        <v>41839.208333333336</v>
      </c>
      <c r="N174">
        <v>1407042000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s="6" t="str">
        <f t="shared" si="16"/>
        <v>film &amp; video</v>
      </c>
      <c r="T174" s="6" t="str">
        <f t="shared" si="17"/>
        <v>documentary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5">
        <f t="shared" si="12"/>
        <v>1.6301447776628748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 s="9">
        <f t="shared" si="14"/>
        <v>41412.208333333336</v>
      </c>
      <c r="N175">
        <v>1369371600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s="6" t="str">
        <f t="shared" si="16"/>
        <v>theater</v>
      </c>
      <c r="T175" s="6" t="str">
        <f t="shared" si="17"/>
        <v>plays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5">
        <f t="shared" si="12"/>
        <v>8.9466666666666672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 s="9">
        <f t="shared" si="14"/>
        <v>42282.208333333328</v>
      </c>
      <c r="N176">
        <v>1444107600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s="6" t="str">
        <f t="shared" si="16"/>
        <v>technology</v>
      </c>
      <c r="T176" s="6" t="str">
        <f t="shared" si="17"/>
        <v>wearables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5">
        <f t="shared" si="12"/>
        <v>0.26191501103752757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 s="9">
        <f t="shared" si="14"/>
        <v>42613.208333333328</v>
      </c>
      <c r="N177">
        <v>1474261200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s="6" t="str">
        <f t="shared" si="16"/>
        <v>theater</v>
      </c>
      <c r="T177" s="6" t="str">
        <f t="shared" si="17"/>
        <v>plays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5">
        <f t="shared" si="12"/>
        <v>0.74834782608695649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 s="9">
        <f t="shared" si="14"/>
        <v>42616.208333333328</v>
      </c>
      <c r="N178">
        <v>1473656400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s="6" t="str">
        <f t="shared" si="16"/>
        <v>theater</v>
      </c>
      <c r="T178" s="6" t="str">
        <f t="shared" si="17"/>
        <v>plays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5">
        <f t="shared" si="12"/>
        <v>4.1647680412371137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 s="9">
        <f t="shared" si="14"/>
        <v>40497.25</v>
      </c>
      <c r="N179">
        <v>1291960800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s="6" t="str">
        <f t="shared" si="16"/>
        <v>theater</v>
      </c>
      <c r="T179" s="6" t="str">
        <f t="shared" si="17"/>
        <v>plays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5">
        <f t="shared" si="12"/>
        <v>0.96208333333333329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 s="9">
        <f t="shared" si="14"/>
        <v>42999.208333333328</v>
      </c>
      <c r="N180">
        <v>1506747600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s="6" t="str">
        <f t="shared" si="16"/>
        <v>food</v>
      </c>
      <c r="T180" s="6" t="str">
        <f t="shared" si="17"/>
        <v>food trucks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5">
        <f t="shared" si="12"/>
        <v>3.5771910112359548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 s="9">
        <f t="shared" si="14"/>
        <v>41350.208333333336</v>
      </c>
      <c r="N181">
        <v>1363582800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s="6" t="str">
        <f t="shared" si="16"/>
        <v>theater</v>
      </c>
      <c r="T181" s="6" t="str">
        <f t="shared" si="17"/>
        <v>plays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5">
        <f t="shared" si="12"/>
        <v>3.0845714285714285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 s="9">
        <f t="shared" si="14"/>
        <v>40259.208333333336</v>
      </c>
      <c r="N182">
        <v>1269666000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s="6" t="str">
        <f t="shared" si="16"/>
        <v>technology</v>
      </c>
      <c r="T182" s="6" t="str">
        <f t="shared" si="17"/>
        <v>wearables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5">
        <f t="shared" si="12"/>
        <v>0.61802325581395345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 s="9">
        <f t="shared" si="14"/>
        <v>43012.208333333328</v>
      </c>
      <c r="N183">
        <v>1508648400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s="6" t="str">
        <f t="shared" si="16"/>
        <v>technology</v>
      </c>
      <c r="T183" s="6" t="str">
        <f t="shared" si="17"/>
        <v>web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5">
        <f t="shared" si="12"/>
        <v>7.2232472324723247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 s="9">
        <f t="shared" si="14"/>
        <v>43631.208333333328</v>
      </c>
      <c r="N184">
        <v>1561957200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s="6" t="str">
        <f t="shared" si="16"/>
        <v>theater</v>
      </c>
      <c r="T184" s="6" t="str">
        <f t="shared" si="17"/>
        <v>plays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5">
        <f t="shared" si="12"/>
        <v>0.69117647058823528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 s="9">
        <f t="shared" si="14"/>
        <v>40430.208333333336</v>
      </c>
      <c r="N185">
        <v>1285131600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s="6" t="str">
        <f t="shared" si="16"/>
        <v>music</v>
      </c>
      <c r="T185" s="6" t="str">
        <f t="shared" si="17"/>
        <v>rock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5">
        <f t="shared" si="12"/>
        <v>2.9305555555555554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 s="9">
        <f t="shared" si="14"/>
        <v>43588.208333333328</v>
      </c>
      <c r="N186">
        <v>1556946000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s="6" t="str">
        <f t="shared" si="16"/>
        <v>theater</v>
      </c>
      <c r="T186" s="6" t="str">
        <f t="shared" si="17"/>
        <v>plays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5">
        <f t="shared" si="12"/>
        <v>0.71799999999999997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 s="9">
        <f t="shared" si="14"/>
        <v>43233.208333333328</v>
      </c>
      <c r="N187">
        <v>1527138000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s="6" t="str">
        <f t="shared" si="16"/>
        <v>film &amp; video</v>
      </c>
      <c r="T187" s="6" t="str">
        <f t="shared" si="17"/>
        <v>television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5">
        <f t="shared" si="12"/>
        <v>0.31934684684684683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 s="9">
        <f t="shared" si="14"/>
        <v>41782.208333333336</v>
      </c>
      <c r="N188">
        <v>1402117200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s="6" t="str">
        <f t="shared" si="16"/>
        <v>theater</v>
      </c>
      <c r="T188" s="6" t="str">
        <f t="shared" si="17"/>
        <v>plays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5">
        <f t="shared" si="12"/>
        <v>2.2987375415282392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 s="9">
        <f t="shared" si="14"/>
        <v>41328.25</v>
      </c>
      <c r="N189">
        <v>1364014800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s="6" t="str">
        <f t="shared" si="16"/>
        <v>film &amp; video</v>
      </c>
      <c r="T189" s="6" t="str">
        <f t="shared" si="17"/>
        <v>shorts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5">
        <f t="shared" si="12"/>
        <v>0.3201219512195122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 s="9">
        <f t="shared" si="14"/>
        <v>41975.25</v>
      </c>
      <c r="N190">
        <v>1417586400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s="6" t="str">
        <f t="shared" si="16"/>
        <v>theater</v>
      </c>
      <c r="T190" s="6" t="str">
        <f t="shared" si="17"/>
        <v>plays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5">
        <f t="shared" si="12"/>
        <v>0.23525352848928385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 s="9">
        <f t="shared" si="14"/>
        <v>42433.25</v>
      </c>
      <c r="N191">
        <v>1457071200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s="6" t="str">
        <f t="shared" si="16"/>
        <v>theater</v>
      </c>
      <c r="T191" s="6" t="str">
        <f t="shared" si="17"/>
        <v>plays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5">
        <f t="shared" si="12"/>
        <v>0.68594594594594593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 s="9">
        <f t="shared" si="14"/>
        <v>41429.208333333336</v>
      </c>
      <c r="N192">
        <v>1370408400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s="6" t="str">
        <f t="shared" si="16"/>
        <v>theater</v>
      </c>
      <c r="T192" s="6" t="str">
        <f t="shared" si="17"/>
        <v>plays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5">
        <f t="shared" si="12"/>
        <v>0.37952380952380954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 s="9">
        <f t="shared" si="14"/>
        <v>43536.208333333328</v>
      </c>
      <c r="N193">
        <v>1552626000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s="6" t="str">
        <f t="shared" si="16"/>
        <v>theater</v>
      </c>
      <c r="T193" s="6" t="str">
        <f t="shared" si="17"/>
        <v>plays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5">
        <f t="shared" si="12"/>
        <v>0.19992957746478873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 s="9">
        <f t="shared" si="14"/>
        <v>41817.208333333336</v>
      </c>
      <c r="N194">
        <v>1404190800</v>
      </c>
      <c r="O194" s="9">
        <f t="shared" si="15"/>
        <v>41821.208333333336</v>
      </c>
      <c r="P194" t="b">
        <v>0</v>
      </c>
      <c r="Q194" t="b">
        <v>0</v>
      </c>
      <c r="R194" t="s">
        <v>23</v>
      </c>
      <c r="S194" s="6" t="str">
        <f t="shared" si="16"/>
        <v>music</v>
      </c>
      <c r="T194" s="6" t="str">
        <f t="shared" si="17"/>
        <v>rock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5">
        <f t="shared" ref="G195:G258" si="18">E195/D195</f>
        <v>0.45636363636363636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 s="9">
        <f t="shared" ref="M195:M258" si="20">(((L195/60)/60)/24)+DATE(1970,1,1)</f>
        <v>43198.208333333328</v>
      </c>
      <c r="N195">
        <v>1523509200</v>
      </c>
      <c r="O195" s="9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s="6" t="str">
        <f t="shared" ref="S195:S258" si="22">LEFT(R195, SEARCH("/",R195,1)-1)</f>
        <v>music</v>
      </c>
      <c r="T195" s="6" t="str">
        <f t="shared" ref="T195:T258" si="23">RIGHT(R195,LEN(R195)-(LEN(S195)+1))</f>
        <v>indie rock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5">
        <f t="shared" si="18"/>
        <v>1.227605633802817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 s="9">
        <f t="shared" si="20"/>
        <v>42261.208333333328</v>
      </c>
      <c r="N196">
        <v>1443589200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s="6" t="str">
        <f t="shared" si="22"/>
        <v>music</v>
      </c>
      <c r="T196" s="6" t="str">
        <f t="shared" si="23"/>
        <v>metal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5">
        <f t="shared" si="18"/>
        <v>3.61753164556962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 s="9">
        <f t="shared" si="20"/>
        <v>43310.208333333328</v>
      </c>
      <c r="N197">
        <v>1533445200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s="6" t="str">
        <f t="shared" si="22"/>
        <v>music</v>
      </c>
      <c r="T197" s="6" t="str">
        <f t="shared" si="23"/>
        <v>electric music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5">
        <f t="shared" si="18"/>
        <v>0.63146341463414635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 s="9">
        <f t="shared" si="20"/>
        <v>42616.208333333328</v>
      </c>
      <c r="N198">
        <v>1474520400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s="6" t="str">
        <f t="shared" si="22"/>
        <v>technology</v>
      </c>
      <c r="T198" s="6" t="str">
        <f t="shared" si="23"/>
        <v>wearables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5">
        <f t="shared" si="18"/>
        <v>2.9820475319926874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 s="9">
        <f t="shared" si="20"/>
        <v>42909.208333333328</v>
      </c>
      <c r="N199">
        <v>1499403600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s="6" t="str">
        <f t="shared" si="22"/>
        <v>film &amp; video</v>
      </c>
      <c r="T199" s="6" t="str">
        <f t="shared" si="23"/>
        <v>drama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5">
        <f t="shared" si="18"/>
        <v>9.5585443037974685E-2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 s="9">
        <f t="shared" si="20"/>
        <v>40396.208333333336</v>
      </c>
      <c r="N200">
        <v>1283576400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s="6" t="str">
        <f t="shared" si="22"/>
        <v>music</v>
      </c>
      <c r="T200" s="6" t="str">
        <f t="shared" si="23"/>
        <v>electric music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5">
        <f t="shared" si="18"/>
        <v>0.5377777777777778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 s="9">
        <f t="shared" si="20"/>
        <v>42192.208333333328</v>
      </c>
      <c r="N201">
        <v>1436590800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s="6" t="str">
        <f t="shared" si="22"/>
        <v>music</v>
      </c>
      <c r="T201" s="6" t="str">
        <f t="shared" si="23"/>
        <v>rock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5">
        <f t="shared" si="18"/>
        <v>0.02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 s="9">
        <f t="shared" si="20"/>
        <v>40262.208333333336</v>
      </c>
      <c r="N202">
        <v>1270443600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s="6" t="str">
        <f t="shared" si="22"/>
        <v>theater</v>
      </c>
      <c r="T202" s="6" t="str">
        <f t="shared" si="23"/>
        <v>plays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5">
        <f t="shared" si="18"/>
        <v>6.8119047619047617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 s="9">
        <f t="shared" si="20"/>
        <v>41845.208333333336</v>
      </c>
      <c r="N203">
        <v>1407819600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s="6" t="str">
        <f t="shared" si="22"/>
        <v>technology</v>
      </c>
      <c r="T203" s="6" t="str">
        <f t="shared" si="23"/>
        <v>web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5">
        <f t="shared" si="18"/>
        <v>0.78831325301204824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 s="9">
        <f t="shared" si="20"/>
        <v>40818.208333333336</v>
      </c>
      <c r="N204">
        <v>1317877200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s="6" t="str">
        <f t="shared" si="22"/>
        <v>food</v>
      </c>
      <c r="T204" s="6" t="str">
        <f t="shared" si="23"/>
        <v>food trucks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5">
        <f t="shared" si="18"/>
        <v>1.3440792216817234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 s="9">
        <f t="shared" si="20"/>
        <v>42752.25</v>
      </c>
      <c r="N205">
        <v>1484805600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s="6" t="str">
        <f t="shared" si="22"/>
        <v>theater</v>
      </c>
      <c r="T205" s="6" t="str">
        <f t="shared" si="23"/>
        <v>plays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5">
        <f t="shared" si="18"/>
        <v>3.372E-2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 s="9">
        <f t="shared" si="20"/>
        <v>40636.208333333336</v>
      </c>
      <c r="N206">
        <v>1302670800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s="6" t="str">
        <f t="shared" si="22"/>
        <v>music</v>
      </c>
      <c r="T206" s="6" t="str">
        <f t="shared" si="23"/>
        <v>jazz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5">
        <f t="shared" si="18"/>
        <v>4.3184615384615386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 s="9">
        <f t="shared" si="20"/>
        <v>43390.208333333328</v>
      </c>
      <c r="N207">
        <v>1540789200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s="6" t="str">
        <f t="shared" si="22"/>
        <v>theater</v>
      </c>
      <c r="T207" s="6" t="str">
        <f t="shared" si="23"/>
        <v>plays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5">
        <f t="shared" si="18"/>
        <v>0.38844444444444443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 s="9">
        <f t="shared" si="20"/>
        <v>40236.25</v>
      </c>
      <c r="N208">
        <v>1268028000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s="6" t="str">
        <f t="shared" si="22"/>
        <v>publishing</v>
      </c>
      <c r="T208" s="6" t="str">
        <f t="shared" si="23"/>
        <v>fiction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5">
        <f t="shared" si="18"/>
        <v>4.2569999999999997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 s="9">
        <f t="shared" si="20"/>
        <v>43340.208333333328</v>
      </c>
      <c r="N209">
        <v>1537160400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s="6" t="str">
        <f t="shared" si="22"/>
        <v>music</v>
      </c>
      <c r="T209" s="6" t="str">
        <f t="shared" si="23"/>
        <v>rock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5">
        <f t="shared" si="18"/>
        <v>1.0112239715591671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 s="9">
        <f t="shared" si="20"/>
        <v>43048.25</v>
      </c>
      <c r="N210">
        <v>1512280800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s="6" t="str">
        <f t="shared" si="22"/>
        <v>film &amp; video</v>
      </c>
      <c r="T210" s="6" t="str">
        <f t="shared" si="23"/>
        <v>documentary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5">
        <f t="shared" si="18"/>
        <v>0.21188688946015424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 s="9">
        <f t="shared" si="20"/>
        <v>42496.208333333328</v>
      </c>
      <c r="N211">
        <v>1463115600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s="6" t="str">
        <f t="shared" si="22"/>
        <v>film &amp; video</v>
      </c>
      <c r="T211" s="6" t="str">
        <f t="shared" si="23"/>
        <v>documentary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5">
        <f t="shared" si="18"/>
        <v>0.67425531914893622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 s="9">
        <f t="shared" si="20"/>
        <v>42797.25</v>
      </c>
      <c r="N212">
        <v>1490850000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s="6" t="str">
        <f t="shared" si="22"/>
        <v>film &amp; video</v>
      </c>
      <c r="T212" s="6" t="str">
        <f t="shared" si="23"/>
        <v>science fiction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5">
        <f t="shared" si="18"/>
        <v>0.9492337164750958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 s="9">
        <f t="shared" si="20"/>
        <v>41513.208333333336</v>
      </c>
      <c r="N213">
        <v>1379653200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s="6" t="str">
        <f t="shared" si="22"/>
        <v>theater</v>
      </c>
      <c r="T213" s="6" t="str">
        <f t="shared" si="23"/>
        <v>plays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5">
        <f t="shared" si="18"/>
        <v>1.5185185185185186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 s="9">
        <f t="shared" si="20"/>
        <v>43814.25</v>
      </c>
      <c r="N214">
        <v>1580364000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s="6" t="str">
        <f t="shared" si="22"/>
        <v>theater</v>
      </c>
      <c r="T214" s="6" t="str">
        <f t="shared" si="23"/>
        <v>plays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5">
        <f t="shared" si="18"/>
        <v>1.9516382252559727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 s="9">
        <f t="shared" si="20"/>
        <v>40488.208333333336</v>
      </c>
      <c r="N215">
        <v>1289714400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s="6" t="str">
        <f t="shared" si="22"/>
        <v>music</v>
      </c>
      <c r="T215" s="6" t="str">
        <f t="shared" si="23"/>
        <v>indie rock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5">
        <f t="shared" si="18"/>
        <v>10.231428571428571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 s="9">
        <f t="shared" si="20"/>
        <v>40409.208333333336</v>
      </c>
      <c r="N216">
        <v>1282712400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s="6" t="str">
        <f t="shared" si="22"/>
        <v>music</v>
      </c>
      <c r="T216" s="6" t="str">
        <f t="shared" si="23"/>
        <v>rock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5">
        <f t="shared" si="18"/>
        <v>3.8418367346938778E-2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 s="9">
        <f t="shared" si="20"/>
        <v>43509.25</v>
      </c>
      <c r="N217">
        <v>1550210400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s="6" t="str">
        <f t="shared" si="22"/>
        <v>theater</v>
      </c>
      <c r="T217" s="6" t="str">
        <f t="shared" si="23"/>
        <v>plays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5">
        <f t="shared" si="18"/>
        <v>1.5507066557107643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 s="9">
        <f t="shared" si="20"/>
        <v>40869.25</v>
      </c>
      <c r="N218">
        <v>1322114400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s="6" t="str">
        <f t="shared" si="22"/>
        <v>theater</v>
      </c>
      <c r="T218" s="6" t="str">
        <f t="shared" si="23"/>
        <v>plays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5">
        <f t="shared" si="18"/>
        <v>0.44753477588871715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 s="9">
        <f t="shared" si="20"/>
        <v>43583.208333333328</v>
      </c>
      <c r="N219">
        <v>1557205200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s="6" t="str">
        <f t="shared" si="22"/>
        <v>film &amp; video</v>
      </c>
      <c r="T219" s="6" t="str">
        <f t="shared" si="23"/>
        <v>science fiction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5">
        <f t="shared" si="18"/>
        <v>2.1594736842105262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 s="9">
        <f t="shared" si="20"/>
        <v>40858.25</v>
      </c>
      <c r="N220">
        <v>1323928800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s="6" t="str">
        <f t="shared" si="22"/>
        <v>film &amp; video</v>
      </c>
      <c r="T220" s="6" t="str">
        <f t="shared" si="23"/>
        <v>shorts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5">
        <f t="shared" si="18"/>
        <v>3.3212709832134291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 s="9">
        <f t="shared" si="20"/>
        <v>41137.208333333336</v>
      </c>
      <c r="N221">
        <v>1346130000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s="6" t="str">
        <f t="shared" si="22"/>
        <v>film &amp; video</v>
      </c>
      <c r="T221" s="6" t="str">
        <f t="shared" si="23"/>
        <v>animation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5">
        <f t="shared" si="18"/>
        <v>8.4430379746835441E-2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 s="9">
        <f t="shared" si="20"/>
        <v>40725.208333333336</v>
      </c>
      <c r="N222">
        <v>1311051600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s="6" t="str">
        <f t="shared" si="22"/>
        <v>theater</v>
      </c>
      <c r="T222" s="6" t="str">
        <f t="shared" si="23"/>
        <v>plays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5">
        <f t="shared" si="18"/>
        <v>0.9862551440329218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 s="9">
        <f t="shared" si="20"/>
        <v>41081.208333333336</v>
      </c>
      <c r="N223">
        <v>1340427600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s="6" t="str">
        <f t="shared" si="22"/>
        <v>food</v>
      </c>
      <c r="T223" s="6" t="str">
        <f t="shared" si="23"/>
        <v>food trucks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5">
        <f t="shared" si="18"/>
        <v>1.3797916666666667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 s="9">
        <f t="shared" si="20"/>
        <v>41914.208333333336</v>
      </c>
      <c r="N224">
        <v>1412312400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s="6" t="str">
        <f t="shared" si="22"/>
        <v>photography</v>
      </c>
      <c r="T224" s="6" t="str">
        <f t="shared" si="23"/>
        <v>photography books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5">
        <f t="shared" si="18"/>
        <v>0.93810996563573879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 s="9">
        <f t="shared" si="20"/>
        <v>42445.208333333328</v>
      </c>
      <c r="N225">
        <v>1459314000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s="6" t="str">
        <f t="shared" si="22"/>
        <v>theater</v>
      </c>
      <c r="T225" s="6" t="str">
        <f t="shared" si="23"/>
        <v>plays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5">
        <f t="shared" si="18"/>
        <v>4.0363930885529156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 s="9">
        <f t="shared" si="20"/>
        <v>41906.208333333336</v>
      </c>
      <c r="N226">
        <v>1415426400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s="6" t="str">
        <f t="shared" si="22"/>
        <v>film &amp; video</v>
      </c>
      <c r="T226" s="6" t="str">
        <f t="shared" si="23"/>
        <v>science fiction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5">
        <f t="shared" si="18"/>
        <v>2.6017404129793511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 s="9">
        <f t="shared" si="20"/>
        <v>41762.208333333336</v>
      </c>
      <c r="N227">
        <v>1399093200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s="6" t="str">
        <f t="shared" si="22"/>
        <v>music</v>
      </c>
      <c r="T227" s="6" t="str">
        <f t="shared" si="23"/>
        <v>rock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5">
        <f t="shared" si="18"/>
        <v>3.6663333333333332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 s="9">
        <f t="shared" si="20"/>
        <v>40276.208333333336</v>
      </c>
      <c r="N228">
        <v>1273899600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s="6" t="str">
        <f t="shared" si="22"/>
        <v>photography</v>
      </c>
      <c r="T228" s="6" t="str">
        <f t="shared" si="23"/>
        <v>photography books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5">
        <f t="shared" si="18"/>
        <v>1.687208538587849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 s="9">
        <f t="shared" si="20"/>
        <v>42139.208333333328</v>
      </c>
      <c r="N229">
        <v>1432184400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s="6" t="str">
        <f t="shared" si="22"/>
        <v>games</v>
      </c>
      <c r="T229" s="6" t="str">
        <f t="shared" si="23"/>
        <v>mobile games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5">
        <f t="shared" si="18"/>
        <v>1.1990717911530093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 s="9">
        <f t="shared" si="20"/>
        <v>42613.208333333328</v>
      </c>
      <c r="N230">
        <v>1474779600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s="6" t="str">
        <f t="shared" si="22"/>
        <v>film &amp; video</v>
      </c>
      <c r="T230" s="6" t="str">
        <f t="shared" si="23"/>
        <v>animation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5">
        <f t="shared" si="18"/>
        <v>1.936892523364486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 s="9">
        <f t="shared" si="20"/>
        <v>42887.208333333328</v>
      </c>
      <c r="N231">
        <v>1500440400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s="6" t="str">
        <f t="shared" si="22"/>
        <v>games</v>
      </c>
      <c r="T231" s="6" t="str">
        <f t="shared" si="23"/>
        <v>mobile games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5">
        <f t="shared" si="18"/>
        <v>4.2016666666666671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 s="9">
        <f t="shared" si="20"/>
        <v>43805.25</v>
      </c>
      <c r="N232">
        <v>1575612000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s="6" t="str">
        <f t="shared" si="22"/>
        <v>games</v>
      </c>
      <c r="T232" s="6" t="str">
        <f t="shared" si="23"/>
        <v>video games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5">
        <f t="shared" si="18"/>
        <v>0.76708333333333334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 s="9">
        <f t="shared" si="20"/>
        <v>41415.208333333336</v>
      </c>
      <c r="N233">
        <v>1374123600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s="6" t="str">
        <f t="shared" si="22"/>
        <v>theater</v>
      </c>
      <c r="T233" s="6" t="str">
        <f t="shared" si="23"/>
        <v>plays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5">
        <f t="shared" si="18"/>
        <v>1.7126470588235294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 s="9">
        <f t="shared" si="20"/>
        <v>42576.208333333328</v>
      </c>
      <c r="N234">
        <v>1469509200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s="6" t="str">
        <f t="shared" si="22"/>
        <v>theater</v>
      </c>
      <c r="T234" s="6" t="str">
        <f t="shared" si="23"/>
        <v>plays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5">
        <f t="shared" si="18"/>
        <v>1.5789473684210527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 s="9">
        <f t="shared" si="20"/>
        <v>40706.208333333336</v>
      </c>
      <c r="N235">
        <v>1309237200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s="6" t="str">
        <f t="shared" si="22"/>
        <v>film &amp; video</v>
      </c>
      <c r="T235" s="6" t="str">
        <f t="shared" si="23"/>
        <v>animation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5">
        <f t="shared" si="18"/>
        <v>1.0908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 s="9">
        <f t="shared" si="20"/>
        <v>42969.208333333328</v>
      </c>
      <c r="N236">
        <v>1503982800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s="6" t="str">
        <f t="shared" si="22"/>
        <v>games</v>
      </c>
      <c r="T236" s="6" t="str">
        <f t="shared" si="23"/>
        <v>video games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5">
        <f t="shared" si="18"/>
        <v>0.41732558139534881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 s="9">
        <f t="shared" si="20"/>
        <v>42779.25</v>
      </c>
      <c r="N237">
        <v>1487397600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s="6" t="str">
        <f t="shared" si="22"/>
        <v>film &amp; video</v>
      </c>
      <c r="T237" s="6" t="str">
        <f t="shared" si="23"/>
        <v>animation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5">
        <f t="shared" si="18"/>
        <v>0.10944303797468355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 s="9">
        <f t="shared" si="20"/>
        <v>43641.208333333328</v>
      </c>
      <c r="N238">
        <v>1562043600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s="6" t="str">
        <f t="shared" si="22"/>
        <v>music</v>
      </c>
      <c r="T238" s="6" t="str">
        <f t="shared" si="23"/>
        <v>rock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5">
        <f t="shared" si="18"/>
        <v>1.593763440860215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 s="9">
        <f t="shared" si="20"/>
        <v>41754.208333333336</v>
      </c>
      <c r="N239">
        <v>1398574800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s="6" t="str">
        <f t="shared" si="22"/>
        <v>film &amp; video</v>
      </c>
      <c r="T239" s="6" t="str">
        <f t="shared" si="23"/>
        <v>animation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5">
        <f t="shared" si="18"/>
        <v>4.2241666666666671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 s="9">
        <f t="shared" si="20"/>
        <v>43083.25</v>
      </c>
      <c r="N240">
        <v>1515391200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s="6" t="str">
        <f t="shared" si="22"/>
        <v>theater</v>
      </c>
      <c r="T240" s="6" t="str">
        <f t="shared" si="23"/>
        <v>plays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5">
        <f t="shared" si="18"/>
        <v>0.97718749999999999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 s="9">
        <f t="shared" si="20"/>
        <v>42245.208333333328</v>
      </c>
      <c r="N241">
        <v>1441170000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s="6" t="str">
        <f t="shared" si="22"/>
        <v>technology</v>
      </c>
      <c r="T241" s="6" t="str">
        <f t="shared" si="23"/>
        <v>wearables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5">
        <f t="shared" si="18"/>
        <v>4.1878911564625847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 s="9">
        <f t="shared" si="20"/>
        <v>40396.208333333336</v>
      </c>
      <c r="N242">
        <v>1281157200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s="6" t="str">
        <f t="shared" si="22"/>
        <v>theater</v>
      </c>
      <c r="T242" s="6" t="str">
        <f t="shared" si="23"/>
        <v>plays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5">
        <f t="shared" si="18"/>
        <v>1.0191632047477746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 s="9">
        <f t="shared" si="20"/>
        <v>41742.208333333336</v>
      </c>
      <c r="N243">
        <v>1398229200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s="6" t="str">
        <f t="shared" si="22"/>
        <v>publishing</v>
      </c>
      <c r="T243" s="6" t="str">
        <f t="shared" si="23"/>
        <v>nonfiction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5">
        <f t="shared" si="18"/>
        <v>1.2772619047619047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 s="9">
        <f t="shared" si="20"/>
        <v>42865.208333333328</v>
      </c>
      <c r="N244">
        <v>1495256400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s="6" t="str">
        <f t="shared" si="22"/>
        <v>music</v>
      </c>
      <c r="T244" s="6" t="str">
        <f t="shared" si="23"/>
        <v>rock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5">
        <f t="shared" si="18"/>
        <v>4.4521739130434783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 s="9">
        <f t="shared" si="20"/>
        <v>43163.25</v>
      </c>
      <c r="N245">
        <v>1520402400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s="6" t="str">
        <f t="shared" si="22"/>
        <v>theater</v>
      </c>
      <c r="T245" s="6" t="str">
        <f t="shared" si="23"/>
        <v>plays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5">
        <f t="shared" si="18"/>
        <v>5.6971428571428575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 s="9">
        <f t="shared" si="20"/>
        <v>41834.208333333336</v>
      </c>
      <c r="N246">
        <v>1409806800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s="6" t="str">
        <f t="shared" si="22"/>
        <v>theater</v>
      </c>
      <c r="T246" s="6" t="str">
        <f t="shared" si="23"/>
        <v>plays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5">
        <f t="shared" si="18"/>
        <v>5.0934482758620687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 s="9">
        <f t="shared" si="20"/>
        <v>41736.208333333336</v>
      </c>
      <c r="N247">
        <v>1396933200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s="6" t="str">
        <f t="shared" si="22"/>
        <v>theater</v>
      </c>
      <c r="T247" s="6" t="str">
        <f t="shared" si="23"/>
        <v>plays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5">
        <f t="shared" si="18"/>
        <v>3.2553333333333332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 s="9">
        <f t="shared" si="20"/>
        <v>41491.208333333336</v>
      </c>
      <c r="N248">
        <v>1376024400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s="6" t="str">
        <f t="shared" si="22"/>
        <v>technology</v>
      </c>
      <c r="T248" s="6" t="str">
        <f t="shared" si="23"/>
        <v>web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5">
        <f t="shared" si="18"/>
        <v>9.3261616161616168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 s="9">
        <f t="shared" si="20"/>
        <v>42726.25</v>
      </c>
      <c r="N249">
        <v>1483682400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s="6" t="str">
        <f t="shared" si="22"/>
        <v>publishing</v>
      </c>
      <c r="T249" s="6" t="str">
        <f t="shared" si="23"/>
        <v>fiction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5">
        <f t="shared" si="18"/>
        <v>2.1133870967741935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 s="9">
        <f t="shared" si="20"/>
        <v>42004.25</v>
      </c>
      <c r="N250">
        <v>1420437600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s="6" t="str">
        <f t="shared" si="22"/>
        <v>games</v>
      </c>
      <c r="T250" s="6" t="str">
        <f t="shared" si="23"/>
        <v>mobile games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5">
        <f t="shared" si="18"/>
        <v>2.7332520325203253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 s="9">
        <f t="shared" si="20"/>
        <v>42006.25</v>
      </c>
      <c r="N251">
        <v>1420783200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s="6" t="str">
        <f t="shared" si="22"/>
        <v>publishing</v>
      </c>
      <c r="T251" s="6" t="str">
        <f t="shared" si="23"/>
        <v>translations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5">
        <f t="shared" si="18"/>
        <v>0.03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 s="9">
        <f t="shared" si="20"/>
        <v>40203.25</v>
      </c>
      <c r="N252">
        <v>1267423200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s="6" t="str">
        <f t="shared" si="22"/>
        <v>music</v>
      </c>
      <c r="T252" s="6" t="str">
        <f t="shared" si="23"/>
        <v>rock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5">
        <f t="shared" si="18"/>
        <v>0.54084507042253516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 s="9">
        <f t="shared" si="20"/>
        <v>41252.25</v>
      </c>
      <c r="N253">
        <v>1355205600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s="6" t="str">
        <f t="shared" si="22"/>
        <v>theater</v>
      </c>
      <c r="T253" s="6" t="str">
        <f t="shared" si="23"/>
        <v>plays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5">
        <f t="shared" si="18"/>
        <v>6.2629999999999999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 s="9">
        <f t="shared" si="20"/>
        <v>41572.208333333336</v>
      </c>
      <c r="N254">
        <v>1383109200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s="6" t="str">
        <f t="shared" si="22"/>
        <v>theater</v>
      </c>
      <c r="T254" s="6" t="str">
        <f t="shared" si="23"/>
        <v>plays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5">
        <f t="shared" si="18"/>
        <v>0.8902139917695473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 s="9">
        <f t="shared" si="20"/>
        <v>40641.208333333336</v>
      </c>
      <c r="N255">
        <v>1303275600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s="6" t="str">
        <f t="shared" si="22"/>
        <v>film &amp; video</v>
      </c>
      <c r="T255" s="6" t="str">
        <f t="shared" si="23"/>
        <v>drama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5">
        <f t="shared" si="18"/>
        <v>1.8489130434782608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 s="9">
        <f t="shared" si="20"/>
        <v>42787.25</v>
      </c>
      <c r="N256">
        <v>1487829600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s="6" t="str">
        <f t="shared" si="22"/>
        <v>publishing</v>
      </c>
      <c r="T256" s="6" t="str">
        <f t="shared" si="23"/>
        <v>nonfiction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5">
        <f t="shared" si="18"/>
        <v>1.2016770186335404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 s="9">
        <f t="shared" si="20"/>
        <v>40590.25</v>
      </c>
      <c r="N257">
        <v>1298268000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s="6" t="str">
        <f t="shared" si="22"/>
        <v>music</v>
      </c>
      <c r="T257" s="6" t="str">
        <f t="shared" si="23"/>
        <v>rock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5">
        <f t="shared" si="18"/>
        <v>0.23390243902439026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 s="9">
        <f t="shared" si="20"/>
        <v>42393.25</v>
      </c>
      <c r="N258">
        <v>1456812000</v>
      </c>
      <c r="O258" s="9">
        <f t="shared" si="21"/>
        <v>42430.25</v>
      </c>
      <c r="P258" t="b">
        <v>0</v>
      </c>
      <c r="Q258" t="b">
        <v>0</v>
      </c>
      <c r="R258" t="s">
        <v>23</v>
      </c>
      <c r="S258" s="6" t="str">
        <f t="shared" si="22"/>
        <v>music</v>
      </c>
      <c r="T258" s="6" t="str">
        <f t="shared" si="23"/>
        <v>rock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5">
        <f t="shared" ref="G259:G322" si="24">E259/D259</f>
        <v>1.46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 s="9">
        <f t="shared" ref="M259:M322" si="26">(((L259/60)/60)/24)+DATE(1970,1,1)</f>
        <v>41338.25</v>
      </c>
      <c r="N259">
        <v>1363669200</v>
      </c>
      <c r="O259" s="9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s="6" t="str">
        <f t="shared" ref="S259:S322" si="28">LEFT(R259, SEARCH("/",R259,1)-1)</f>
        <v>theater</v>
      </c>
      <c r="T259" s="6" t="str">
        <f t="shared" ref="T259:T322" si="29">RIGHT(R259,LEN(R259)-(LEN(S259)+1))</f>
        <v>plays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5">
        <f t="shared" si="24"/>
        <v>2.6848000000000001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 s="9">
        <f t="shared" si="26"/>
        <v>42712.25</v>
      </c>
      <c r="N260">
        <v>1482904800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s="6" t="str">
        <f t="shared" si="28"/>
        <v>theater</v>
      </c>
      <c r="T260" s="6" t="str">
        <f t="shared" si="29"/>
        <v>plays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5">
        <f t="shared" si="24"/>
        <v>5.9749999999999996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 s="9">
        <f t="shared" si="26"/>
        <v>41251.25</v>
      </c>
      <c r="N261">
        <v>1356588000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s="6" t="str">
        <f t="shared" si="28"/>
        <v>photography</v>
      </c>
      <c r="T261" s="6" t="str">
        <f t="shared" si="29"/>
        <v>photography books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5">
        <f t="shared" si="24"/>
        <v>1.5769841269841269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 s="9">
        <f t="shared" si="26"/>
        <v>41180.208333333336</v>
      </c>
      <c r="N262">
        <v>1349845200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s="6" t="str">
        <f t="shared" si="28"/>
        <v>music</v>
      </c>
      <c r="T262" s="6" t="str">
        <f t="shared" si="29"/>
        <v>rock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5">
        <f t="shared" si="24"/>
        <v>0.31201660735468567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 s="9">
        <f t="shared" si="26"/>
        <v>40415.208333333336</v>
      </c>
      <c r="N263">
        <v>1283058000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s="6" t="str">
        <f t="shared" si="28"/>
        <v>music</v>
      </c>
      <c r="T263" s="6" t="str">
        <f t="shared" si="29"/>
        <v>rock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5">
        <f t="shared" si="24"/>
        <v>3.1341176470588237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 s="9">
        <f t="shared" si="26"/>
        <v>40638.208333333336</v>
      </c>
      <c r="N264">
        <v>1304226000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s="6" t="str">
        <f t="shared" si="28"/>
        <v>music</v>
      </c>
      <c r="T264" s="6" t="str">
        <f t="shared" si="29"/>
        <v>indie rock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5">
        <f t="shared" si="24"/>
        <v>3.7089655172413791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 s="9">
        <f t="shared" si="26"/>
        <v>40187.25</v>
      </c>
      <c r="N265">
        <v>1263016800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s="6" t="str">
        <f t="shared" si="28"/>
        <v>photography</v>
      </c>
      <c r="T265" s="6" t="str">
        <f t="shared" si="29"/>
        <v>photography books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5">
        <f t="shared" si="24"/>
        <v>3.6266447368421053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 s="9">
        <f t="shared" si="26"/>
        <v>41317.25</v>
      </c>
      <c r="N266">
        <v>1362031200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s="6" t="str">
        <f t="shared" si="28"/>
        <v>theater</v>
      </c>
      <c r="T266" s="6" t="str">
        <f t="shared" si="29"/>
        <v>plays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5">
        <f t="shared" si="24"/>
        <v>1.2308163265306122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 s="9">
        <f t="shared" si="26"/>
        <v>42372.25</v>
      </c>
      <c r="N267">
        <v>1455602400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s="6" t="str">
        <f t="shared" si="28"/>
        <v>theater</v>
      </c>
      <c r="T267" s="6" t="str">
        <f t="shared" si="29"/>
        <v>plays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5">
        <f t="shared" si="24"/>
        <v>0.76766756032171579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 s="9">
        <f t="shared" si="26"/>
        <v>41950.25</v>
      </c>
      <c r="N268">
        <v>1418191200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s="6" t="str">
        <f t="shared" si="28"/>
        <v>music</v>
      </c>
      <c r="T268" s="6" t="str">
        <f t="shared" si="29"/>
        <v>jazz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5">
        <f t="shared" si="24"/>
        <v>2.3362012987012988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 s="9">
        <f t="shared" si="26"/>
        <v>41206.208333333336</v>
      </c>
      <c r="N269">
        <v>1352440800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s="6" t="str">
        <f t="shared" si="28"/>
        <v>theater</v>
      </c>
      <c r="T269" s="6" t="str">
        <f t="shared" si="29"/>
        <v>plays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5">
        <f t="shared" si="24"/>
        <v>1.8053333333333332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 s="9">
        <f t="shared" si="26"/>
        <v>41186.208333333336</v>
      </c>
      <c r="N270">
        <v>1353304800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s="6" t="str">
        <f t="shared" si="28"/>
        <v>film &amp; video</v>
      </c>
      <c r="T270" s="6" t="str">
        <f t="shared" si="29"/>
        <v>documentary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5">
        <f t="shared" si="24"/>
        <v>2.5262857142857142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 s="9">
        <f t="shared" si="26"/>
        <v>43496.25</v>
      </c>
      <c r="N271">
        <v>1550728800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s="6" t="str">
        <f t="shared" si="28"/>
        <v>film &amp; video</v>
      </c>
      <c r="T271" s="6" t="str">
        <f t="shared" si="29"/>
        <v>television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5">
        <f t="shared" si="24"/>
        <v>0.27176538240368026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 s="9">
        <f t="shared" si="26"/>
        <v>40514.25</v>
      </c>
      <c r="N272">
        <v>1291442400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s="6" t="str">
        <f t="shared" si="28"/>
        <v>games</v>
      </c>
      <c r="T272" s="6" t="str">
        <f t="shared" si="29"/>
        <v>video games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5">
        <f t="shared" si="24"/>
        <v>1.2706571242680547E-2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 s="9">
        <f t="shared" si="26"/>
        <v>42345.25</v>
      </c>
      <c r="N273">
        <v>1452146400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s="6" t="str">
        <f t="shared" si="28"/>
        <v>photography</v>
      </c>
      <c r="T273" s="6" t="str">
        <f t="shared" si="29"/>
        <v>photography books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5">
        <f t="shared" si="24"/>
        <v>3.0400978473581213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 s="9">
        <f t="shared" si="26"/>
        <v>43656.208333333328</v>
      </c>
      <c r="N274">
        <v>1564894800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s="6" t="str">
        <f t="shared" si="28"/>
        <v>theater</v>
      </c>
      <c r="T274" s="6" t="str">
        <f t="shared" si="29"/>
        <v>plays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5">
        <f t="shared" si="24"/>
        <v>1.3723076923076922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 s="9">
        <f t="shared" si="26"/>
        <v>42995.208333333328</v>
      </c>
      <c r="N275">
        <v>1505883600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s="6" t="str">
        <f t="shared" si="28"/>
        <v>theater</v>
      </c>
      <c r="T275" s="6" t="str">
        <f t="shared" si="29"/>
        <v>plays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5">
        <f t="shared" si="24"/>
        <v>0.32208333333333333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 s="9">
        <f t="shared" si="26"/>
        <v>43045.25</v>
      </c>
      <c r="N276">
        <v>1510380000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s="6" t="str">
        <f t="shared" si="28"/>
        <v>theater</v>
      </c>
      <c r="T276" s="6" t="str">
        <f t="shared" si="29"/>
        <v>plays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5">
        <f t="shared" si="24"/>
        <v>2.4151282051282053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 s="9">
        <f t="shared" si="26"/>
        <v>43561.208333333328</v>
      </c>
      <c r="N277">
        <v>1555218000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s="6" t="str">
        <f t="shared" si="28"/>
        <v>publishing</v>
      </c>
      <c r="T277" s="6" t="str">
        <f t="shared" si="29"/>
        <v>translations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5">
        <f t="shared" si="24"/>
        <v>0.96799999999999997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 s="9">
        <f t="shared" si="26"/>
        <v>41018.208333333336</v>
      </c>
      <c r="N278">
        <v>1335243600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s="6" t="str">
        <f t="shared" si="28"/>
        <v>games</v>
      </c>
      <c r="T278" s="6" t="str">
        <f t="shared" si="29"/>
        <v>video games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5">
        <f t="shared" si="24"/>
        <v>10.664285714285715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 s="9">
        <f t="shared" si="26"/>
        <v>40378.208333333336</v>
      </c>
      <c r="N279">
        <v>1279688400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s="6" t="str">
        <f t="shared" si="28"/>
        <v>theater</v>
      </c>
      <c r="T279" s="6" t="str">
        <f t="shared" si="29"/>
        <v>plays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5">
        <f t="shared" si="24"/>
        <v>3.2588888888888889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 s="9">
        <f t="shared" si="26"/>
        <v>41239.25</v>
      </c>
      <c r="N280">
        <v>1356069600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s="6" t="str">
        <f t="shared" si="28"/>
        <v>technology</v>
      </c>
      <c r="T280" s="6" t="str">
        <f t="shared" si="29"/>
        <v>web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5">
        <f t="shared" si="24"/>
        <v>1.7070000000000001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 s="9">
        <f t="shared" si="26"/>
        <v>43346.208333333328</v>
      </c>
      <c r="N281">
        <v>1536210000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s="6" t="str">
        <f t="shared" si="28"/>
        <v>theater</v>
      </c>
      <c r="T281" s="6" t="str">
        <f t="shared" si="29"/>
        <v>plays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5">
        <f t="shared" si="24"/>
        <v>5.8144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 s="9">
        <f t="shared" si="26"/>
        <v>43060.25</v>
      </c>
      <c r="N282">
        <v>1511762400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s="6" t="str">
        <f t="shared" si="28"/>
        <v>film &amp; video</v>
      </c>
      <c r="T282" s="6" t="str">
        <f t="shared" si="29"/>
        <v>animation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5">
        <f t="shared" si="24"/>
        <v>0.91520972644376897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 s="9">
        <f t="shared" si="26"/>
        <v>40979.25</v>
      </c>
      <c r="N283">
        <v>1333256400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s="6" t="str">
        <f t="shared" si="28"/>
        <v>theater</v>
      </c>
      <c r="T283" s="6" t="str">
        <f t="shared" si="29"/>
        <v>plays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5">
        <f t="shared" si="24"/>
        <v>1.0804761904761904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 s="9">
        <f t="shared" si="26"/>
        <v>42701.25</v>
      </c>
      <c r="N284">
        <v>1480744800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s="6" t="str">
        <f t="shared" si="28"/>
        <v>film &amp; video</v>
      </c>
      <c r="T284" s="6" t="str">
        <f t="shared" si="29"/>
        <v>television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5">
        <f t="shared" si="24"/>
        <v>0.18728395061728395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 s="9">
        <f t="shared" si="26"/>
        <v>42520.208333333328</v>
      </c>
      <c r="N285">
        <v>1465016400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s="6" t="str">
        <f t="shared" si="28"/>
        <v>music</v>
      </c>
      <c r="T285" s="6" t="str">
        <f t="shared" si="29"/>
        <v>rock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5">
        <f t="shared" si="24"/>
        <v>0.83193877551020412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 s="9">
        <f t="shared" si="26"/>
        <v>41030.208333333336</v>
      </c>
      <c r="N286">
        <v>1336280400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s="6" t="str">
        <f t="shared" si="28"/>
        <v>technology</v>
      </c>
      <c r="T286" s="6" t="str">
        <f t="shared" si="29"/>
        <v>web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5">
        <f t="shared" si="24"/>
        <v>7.0633333333333335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 s="9">
        <f t="shared" si="26"/>
        <v>42623.208333333328</v>
      </c>
      <c r="N287">
        <v>1476766800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s="6" t="str">
        <f t="shared" si="28"/>
        <v>theater</v>
      </c>
      <c r="T287" s="6" t="str">
        <f t="shared" si="29"/>
        <v>plays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5">
        <f t="shared" si="24"/>
        <v>0.17446030330062445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 s="9">
        <f t="shared" si="26"/>
        <v>42697.25</v>
      </c>
      <c r="N288">
        <v>1480485600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s="6" t="str">
        <f t="shared" si="28"/>
        <v>theater</v>
      </c>
      <c r="T288" s="6" t="str">
        <f t="shared" si="29"/>
        <v>plays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5">
        <f t="shared" si="24"/>
        <v>2.0973015873015872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 s="9">
        <f t="shared" si="26"/>
        <v>42122.208333333328</v>
      </c>
      <c r="N289">
        <v>1430197200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s="6" t="str">
        <f t="shared" si="28"/>
        <v>music</v>
      </c>
      <c r="T289" s="6" t="str">
        <f t="shared" si="29"/>
        <v>electric music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5">
        <f t="shared" si="24"/>
        <v>0.97785714285714287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 s="9">
        <f t="shared" si="26"/>
        <v>40982.208333333336</v>
      </c>
      <c r="N290">
        <v>1331787600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s="6" t="str">
        <f t="shared" si="28"/>
        <v>music</v>
      </c>
      <c r="T290" s="6" t="str">
        <f t="shared" si="29"/>
        <v>metal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5">
        <f t="shared" si="24"/>
        <v>16.842500000000001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 s="9">
        <f t="shared" si="26"/>
        <v>42219.208333333328</v>
      </c>
      <c r="N291">
        <v>1438837200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s="6" t="str">
        <f t="shared" si="28"/>
        <v>theater</v>
      </c>
      <c r="T291" s="6" t="str">
        <f t="shared" si="29"/>
        <v>plays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5">
        <f t="shared" si="24"/>
        <v>0.54402135231316728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 s="9">
        <f t="shared" si="26"/>
        <v>41404.208333333336</v>
      </c>
      <c r="N292">
        <v>1370926800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s="6" t="str">
        <f t="shared" si="28"/>
        <v>film &amp; video</v>
      </c>
      <c r="T292" s="6" t="str">
        <f t="shared" si="29"/>
        <v>documentary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5">
        <f t="shared" si="24"/>
        <v>4.5661111111111108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 s="9">
        <f t="shared" si="26"/>
        <v>40831.208333333336</v>
      </c>
      <c r="N293">
        <v>1319000400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s="6" t="str">
        <f t="shared" si="28"/>
        <v>technology</v>
      </c>
      <c r="T293" s="6" t="str">
        <f t="shared" si="29"/>
        <v>web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5">
        <f t="shared" si="24"/>
        <v>9.8219178082191785E-2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 s="9">
        <f t="shared" si="26"/>
        <v>40984.208333333336</v>
      </c>
      <c r="N294">
        <v>1333429200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s="6" t="str">
        <f t="shared" si="28"/>
        <v>food</v>
      </c>
      <c r="T294" s="6" t="str">
        <f t="shared" si="29"/>
        <v>food trucks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5">
        <f t="shared" si="24"/>
        <v>0.16384615384615384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 s="9">
        <f t="shared" si="26"/>
        <v>40456.208333333336</v>
      </c>
      <c r="N295">
        <v>1287032400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s="6" t="str">
        <f t="shared" si="28"/>
        <v>theater</v>
      </c>
      <c r="T295" s="6" t="str">
        <f t="shared" si="29"/>
        <v>plays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5">
        <f t="shared" si="24"/>
        <v>13.396666666666667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 s="9">
        <f t="shared" si="26"/>
        <v>43399.208333333328</v>
      </c>
      <c r="N296">
        <v>1541570400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s="6" t="str">
        <f t="shared" si="28"/>
        <v>theater</v>
      </c>
      <c r="T296" s="6" t="str">
        <f t="shared" si="29"/>
        <v>plays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5">
        <f t="shared" si="24"/>
        <v>0.35650077760497667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 s="9">
        <f t="shared" si="26"/>
        <v>41562.208333333336</v>
      </c>
      <c r="N297">
        <v>1383976800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s="6" t="str">
        <f t="shared" si="28"/>
        <v>theater</v>
      </c>
      <c r="T297" s="6" t="str">
        <f t="shared" si="29"/>
        <v>plays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5">
        <f t="shared" si="24"/>
        <v>0.54950819672131146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 s="9">
        <f t="shared" si="26"/>
        <v>43493.25</v>
      </c>
      <c r="N298">
        <v>1550556000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s="6" t="str">
        <f t="shared" si="28"/>
        <v>theater</v>
      </c>
      <c r="T298" s="6" t="str">
        <f t="shared" si="29"/>
        <v>plays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5">
        <f t="shared" si="24"/>
        <v>0.94236111111111109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 s="9">
        <f t="shared" si="26"/>
        <v>41653.25</v>
      </c>
      <c r="N299">
        <v>1390456800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s="6" t="str">
        <f t="shared" si="28"/>
        <v>theater</v>
      </c>
      <c r="T299" s="6" t="str">
        <f t="shared" si="29"/>
        <v>plays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5">
        <f t="shared" si="24"/>
        <v>1.4391428571428571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 s="9">
        <f t="shared" si="26"/>
        <v>42426.25</v>
      </c>
      <c r="N300">
        <v>1458018000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s="6" t="str">
        <f t="shared" si="28"/>
        <v>music</v>
      </c>
      <c r="T300" s="6" t="str">
        <f t="shared" si="29"/>
        <v>rock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5">
        <f t="shared" si="24"/>
        <v>0.51421052631578945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 s="9">
        <f t="shared" si="26"/>
        <v>42432.25</v>
      </c>
      <c r="N301">
        <v>1461819600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s="6" t="str">
        <f t="shared" si="28"/>
        <v>food</v>
      </c>
      <c r="T301" s="6" t="str">
        <f t="shared" si="29"/>
        <v>food trucks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5">
        <f t="shared" si="24"/>
        <v>0.05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 s="9">
        <f t="shared" si="26"/>
        <v>42977.208333333328</v>
      </c>
      <c r="N302">
        <v>1504155600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s="6" t="str">
        <f t="shared" si="28"/>
        <v>publishing</v>
      </c>
      <c r="T302" s="6" t="str">
        <f t="shared" si="29"/>
        <v>nonfiction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5">
        <f t="shared" si="24"/>
        <v>13.446666666666667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 s="9">
        <f t="shared" si="26"/>
        <v>42061.25</v>
      </c>
      <c r="N303">
        <v>1426395600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s="6" t="str">
        <f t="shared" si="28"/>
        <v>film &amp; video</v>
      </c>
      <c r="T303" s="6" t="str">
        <f t="shared" si="29"/>
        <v>documentary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5">
        <f t="shared" si="24"/>
        <v>0.31844940867279897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 s="9">
        <f t="shared" si="26"/>
        <v>43345.208333333328</v>
      </c>
      <c r="N304">
        <v>1537074000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s="6" t="str">
        <f t="shared" si="28"/>
        <v>theater</v>
      </c>
      <c r="T304" s="6" t="str">
        <f t="shared" si="29"/>
        <v>plays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5">
        <f t="shared" si="24"/>
        <v>0.82617647058823529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 s="9">
        <f t="shared" si="26"/>
        <v>42376.25</v>
      </c>
      <c r="N305">
        <v>1452578400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s="6" t="str">
        <f t="shared" si="28"/>
        <v>music</v>
      </c>
      <c r="T305" s="6" t="str">
        <f t="shared" si="29"/>
        <v>indie rock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5">
        <f t="shared" si="24"/>
        <v>5.4614285714285717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 s="9">
        <f t="shared" si="26"/>
        <v>42589.208333333328</v>
      </c>
      <c r="N306">
        <v>1474088400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s="6" t="str">
        <f t="shared" si="28"/>
        <v>film &amp; video</v>
      </c>
      <c r="T306" s="6" t="str">
        <f t="shared" si="29"/>
        <v>documentary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5">
        <f t="shared" si="24"/>
        <v>2.8621428571428571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 s="9">
        <f t="shared" si="26"/>
        <v>42448.208333333328</v>
      </c>
      <c r="N307">
        <v>1461906000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s="6" t="str">
        <f t="shared" si="28"/>
        <v>theater</v>
      </c>
      <c r="T307" s="6" t="str">
        <f t="shared" si="29"/>
        <v>plays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5">
        <f t="shared" si="24"/>
        <v>7.9076923076923072E-2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 s="9">
        <f t="shared" si="26"/>
        <v>42930.208333333328</v>
      </c>
      <c r="N308">
        <v>1500267600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s="6" t="str">
        <f t="shared" si="28"/>
        <v>theater</v>
      </c>
      <c r="T308" s="6" t="str">
        <f t="shared" si="29"/>
        <v>plays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5">
        <f t="shared" si="24"/>
        <v>1.3213677811550153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 s="9">
        <f t="shared" si="26"/>
        <v>41066.208333333336</v>
      </c>
      <c r="N309">
        <v>1340686800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s="6" t="str">
        <f t="shared" si="28"/>
        <v>publishing</v>
      </c>
      <c r="T309" s="6" t="str">
        <f t="shared" si="29"/>
        <v>fiction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5">
        <f t="shared" si="24"/>
        <v>0.74077834179357027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 s="9">
        <f t="shared" si="26"/>
        <v>40651.208333333336</v>
      </c>
      <c r="N310">
        <v>1303189200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s="6" t="str">
        <f t="shared" si="28"/>
        <v>theater</v>
      </c>
      <c r="T310" s="6" t="str">
        <f t="shared" si="29"/>
        <v>plays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5">
        <f t="shared" si="24"/>
        <v>0.75292682926829269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 s="9">
        <f t="shared" si="26"/>
        <v>40807.208333333336</v>
      </c>
      <c r="N311">
        <v>1318309200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s="6" t="str">
        <f t="shared" si="28"/>
        <v>music</v>
      </c>
      <c r="T311" s="6" t="str">
        <f t="shared" si="29"/>
        <v>indie rock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5">
        <f t="shared" si="24"/>
        <v>0.20333333333333334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 s="9">
        <f t="shared" si="26"/>
        <v>40277.208333333336</v>
      </c>
      <c r="N312">
        <v>1272171600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s="6" t="str">
        <f t="shared" si="28"/>
        <v>games</v>
      </c>
      <c r="T312" s="6" t="str">
        <f t="shared" si="29"/>
        <v>video games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5">
        <f t="shared" si="24"/>
        <v>2.0336507936507937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 s="9">
        <f t="shared" si="26"/>
        <v>40590.25</v>
      </c>
      <c r="N313">
        <v>1298872800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s="6" t="str">
        <f t="shared" si="28"/>
        <v>theater</v>
      </c>
      <c r="T313" s="6" t="str">
        <f t="shared" si="29"/>
        <v>plays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5">
        <f t="shared" si="24"/>
        <v>3.1022842639593908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 s="9">
        <f t="shared" si="26"/>
        <v>41572.208333333336</v>
      </c>
      <c r="N314">
        <v>1383282000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s="6" t="str">
        <f t="shared" si="28"/>
        <v>theater</v>
      </c>
      <c r="T314" s="6" t="str">
        <f t="shared" si="29"/>
        <v>plays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5">
        <f t="shared" si="24"/>
        <v>3.9531818181818181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 s="9">
        <f t="shared" si="26"/>
        <v>40966.25</v>
      </c>
      <c r="N315">
        <v>1330495200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s="6" t="str">
        <f t="shared" si="28"/>
        <v>music</v>
      </c>
      <c r="T315" s="6" t="str">
        <f t="shared" si="29"/>
        <v>rock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5">
        <f t="shared" si="24"/>
        <v>2.9471428571428571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 s="9">
        <f t="shared" si="26"/>
        <v>43536.208333333328</v>
      </c>
      <c r="N316">
        <v>1552798800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s="6" t="str">
        <f t="shared" si="28"/>
        <v>film &amp; video</v>
      </c>
      <c r="T316" s="6" t="str">
        <f t="shared" si="29"/>
        <v>documentary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5">
        <f t="shared" si="24"/>
        <v>0.33894736842105261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 s="9">
        <f t="shared" si="26"/>
        <v>41783.208333333336</v>
      </c>
      <c r="N317">
        <v>1403413200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s="6" t="str">
        <f t="shared" si="28"/>
        <v>theater</v>
      </c>
      <c r="T317" s="6" t="str">
        <f t="shared" si="29"/>
        <v>plays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5">
        <f t="shared" si="24"/>
        <v>0.66677083333333331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 s="9">
        <f t="shared" si="26"/>
        <v>43788.25</v>
      </c>
      <c r="N318">
        <v>1574229600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s="6" t="str">
        <f t="shared" si="28"/>
        <v>food</v>
      </c>
      <c r="T318" s="6" t="str">
        <f t="shared" si="29"/>
        <v>food trucks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5">
        <f t="shared" si="24"/>
        <v>0.19227272727272726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 s="9">
        <f t="shared" si="26"/>
        <v>42869.208333333328</v>
      </c>
      <c r="N319">
        <v>1495861200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s="6" t="str">
        <f t="shared" si="28"/>
        <v>theater</v>
      </c>
      <c r="T319" s="6" t="str">
        <f t="shared" si="29"/>
        <v>plays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5">
        <f t="shared" si="24"/>
        <v>0.15842105263157893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 s="9">
        <f t="shared" si="26"/>
        <v>41684.25</v>
      </c>
      <c r="N320">
        <v>1392530400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s="6" t="str">
        <f t="shared" si="28"/>
        <v>music</v>
      </c>
      <c r="T320" s="6" t="str">
        <f t="shared" si="29"/>
        <v>rock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5">
        <f t="shared" si="24"/>
        <v>0.38702380952380955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 s="9">
        <f t="shared" si="26"/>
        <v>40402.208333333336</v>
      </c>
      <c r="N321">
        <v>1283662800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s="6" t="str">
        <f t="shared" si="28"/>
        <v>technology</v>
      </c>
      <c r="T321" s="6" t="str">
        <f t="shared" si="29"/>
        <v>web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5">
        <f t="shared" si="24"/>
        <v>9.5876777251184833E-2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 s="9">
        <f t="shared" si="26"/>
        <v>40673.208333333336</v>
      </c>
      <c r="N322">
        <v>1305781200</v>
      </c>
      <c r="O322" s="9">
        <f t="shared" si="27"/>
        <v>40682.208333333336</v>
      </c>
      <c r="P322" t="b">
        <v>0</v>
      </c>
      <c r="Q322" t="b">
        <v>0</v>
      </c>
      <c r="R322" t="s">
        <v>119</v>
      </c>
      <c r="S322" s="6" t="str">
        <f t="shared" si="28"/>
        <v>publishing</v>
      </c>
      <c r="T322" s="6" t="str">
        <f t="shared" si="29"/>
        <v>fiction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5">
        <f t="shared" ref="G323:G386" si="30">E323/D323</f>
        <v>0.94144366197183094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 s="9">
        <f t="shared" ref="M323:M386" si="32">(((L323/60)/60)/24)+DATE(1970,1,1)</f>
        <v>40634.208333333336</v>
      </c>
      <c r="N323">
        <v>1302325200</v>
      </c>
      <c r="O323" s="9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s="6" t="str">
        <f t="shared" ref="S323:S386" si="34">LEFT(R323, SEARCH("/",R323,1)-1)</f>
        <v>film &amp; video</v>
      </c>
      <c r="T323" s="6" t="str">
        <f t="shared" ref="T323:T386" si="35">RIGHT(R323,LEN(R323)-(LEN(S323)+1))</f>
        <v>shorts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5">
        <f t="shared" si="30"/>
        <v>1.6656234096692113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 s="9">
        <f t="shared" si="32"/>
        <v>40507.25</v>
      </c>
      <c r="N324">
        <v>1291788000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s="6" t="str">
        <f t="shared" si="34"/>
        <v>theater</v>
      </c>
      <c r="T324" s="6" t="str">
        <f t="shared" si="35"/>
        <v>plays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5">
        <f t="shared" si="30"/>
        <v>0.24134831460674158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 s="9">
        <f t="shared" si="32"/>
        <v>41725.208333333336</v>
      </c>
      <c r="N325">
        <v>1396069200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s="6" t="str">
        <f t="shared" si="34"/>
        <v>film &amp; video</v>
      </c>
      <c r="T325" s="6" t="str">
        <f t="shared" si="35"/>
        <v>documentary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5">
        <f t="shared" si="30"/>
        <v>1.6405633802816901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 s="9">
        <f t="shared" si="32"/>
        <v>42176.208333333328</v>
      </c>
      <c r="N326">
        <v>1435899600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s="6" t="str">
        <f t="shared" si="34"/>
        <v>theater</v>
      </c>
      <c r="T326" s="6" t="str">
        <f t="shared" si="35"/>
        <v>plays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5">
        <f t="shared" si="30"/>
        <v>0.90723076923076929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 s="9">
        <f t="shared" si="32"/>
        <v>43267.208333333328</v>
      </c>
      <c r="N327">
        <v>1531112400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s="6" t="str">
        <f t="shared" si="34"/>
        <v>theater</v>
      </c>
      <c r="T327" s="6" t="str">
        <f t="shared" si="35"/>
        <v>plays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5">
        <f t="shared" si="30"/>
        <v>0.46194444444444444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 s="9">
        <f t="shared" si="32"/>
        <v>42364.25</v>
      </c>
      <c r="N328">
        <v>1451628000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s="6" t="str">
        <f t="shared" si="34"/>
        <v>film &amp; video</v>
      </c>
      <c r="T328" s="6" t="str">
        <f t="shared" si="35"/>
        <v>animation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5">
        <f t="shared" si="30"/>
        <v>0.38538461538461538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 s="9">
        <f t="shared" si="32"/>
        <v>43705.208333333328</v>
      </c>
      <c r="N329">
        <v>1567314000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s="6" t="str">
        <f t="shared" si="34"/>
        <v>theater</v>
      </c>
      <c r="T329" s="6" t="str">
        <f t="shared" si="35"/>
        <v>plays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5">
        <f t="shared" si="30"/>
        <v>1.3356231003039514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 s="9">
        <f t="shared" si="32"/>
        <v>43434.25</v>
      </c>
      <c r="N330">
        <v>1544508000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s="6" t="str">
        <f t="shared" si="34"/>
        <v>music</v>
      </c>
      <c r="T330" s="6" t="str">
        <f t="shared" si="35"/>
        <v>rock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5">
        <f t="shared" si="30"/>
        <v>0.22896588486140726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 s="9">
        <f t="shared" si="32"/>
        <v>42716.25</v>
      </c>
      <c r="N331">
        <v>1482472800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s="6" t="str">
        <f t="shared" si="34"/>
        <v>games</v>
      </c>
      <c r="T331" s="6" t="str">
        <f t="shared" si="35"/>
        <v>video games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5">
        <f t="shared" si="30"/>
        <v>1.8495548961424333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 s="9">
        <f t="shared" si="32"/>
        <v>43077.25</v>
      </c>
      <c r="N332">
        <v>1512799200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s="6" t="str">
        <f t="shared" si="34"/>
        <v>film &amp; video</v>
      </c>
      <c r="T332" s="6" t="str">
        <f t="shared" si="35"/>
        <v>documentary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5">
        <f t="shared" si="30"/>
        <v>4.4372727272727275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 s="9">
        <f t="shared" si="32"/>
        <v>40896.25</v>
      </c>
      <c r="N333">
        <v>1324360800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s="6" t="str">
        <f t="shared" si="34"/>
        <v>food</v>
      </c>
      <c r="T333" s="6" t="str">
        <f t="shared" si="35"/>
        <v>food trucks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5">
        <f t="shared" si="30"/>
        <v>1.999806763285024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 s="9">
        <f t="shared" si="32"/>
        <v>41361.208333333336</v>
      </c>
      <c r="N334">
        <v>1364533200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s="6" t="str">
        <f t="shared" si="34"/>
        <v>technology</v>
      </c>
      <c r="T334" s="6" t="str">
        <f t="shared" si="35"/>
        <v>wearables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5">
        <f t="shared" si="30"/>
        <v>1.2395833333333333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 s="9">
        <f t="shared" si="32"/>
        <v>43424.25</v>
      </c>
      <c r="N335">
        <v>1545112800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s="6" t="str">
        <f t="shared" si="34"/>
        <v>theater</v>
      </c>
      <c r="T335" s="6" t="str">
        <f t="shared" si="35"/>
        <v>plays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5">
        <f t="shared" si="30"/>
        <v>1.8661329305135952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 s="9">
        <f t="shared" si="32"/>
        <v>43110.25</v>
      </c>
      <c r="N336">
        <v>1516168800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s="6" t="str">
        <f t="shared" si="34"/>
        <v>music</v>
      </c>
      <c r="T336" s="6" t="str">
        <f t="shared" si="35"/>
        <v>rock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5">
        <f t="shared" si="30"/>
        <v>1.1428538550057536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 s="9">
        <f t="shared" si="32"/>
        <v>43784.25</v>
      </c>
      <c r="N337">
        <v>1574920800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s="6" t="str">
        <f t="shared" si="34"/>
        <v>music</v>
      </c>
      <c r="T337" s="6" t="str">
        <f t="shared" si="35"/>
        <v>rock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5">
        <f t="shared" si="30"/>
        <v>0.97032531824611035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 s="9">
        <f t="shared" si="32"/>
        <v>40527.25</v>
      </c>
      <c r="N338">
        <v>1292479200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s="6" t="str">
        <f t="shared" si="34"/>
        <v>music</v>
      </c>
      <c r="T338" s="6" t="str">
        <f t="shared" si="35"/>
        <v>rock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5">
        <f t="shared" si="30"/>
        <v>1.2281904761904763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 s="9">
        <f t="shared" si="32"/>
        <v>43780.25</v>
      </c>
      <c r="N339">
        <v>1573538400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s="6" t="str">
        <f t="shared" si="34"/>
        <v>theater</v>
      </c>
      <c r="T339" s="6" t="str">
        <f t="shared" si="35"/>
        <v>plays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5">
        <f t="shared" si="30"/>
        <v>1.7914326647564469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 s="9">
        <f t="shared" si="32"/>
        <v>40821.208333333336</v>
      </c>
      <c r="N340">
        <v>1320382800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s="6" t="str">
        <f t="shared" si="34"/>
        <v>theater</v>
      </c>
      <c r="T340" s="6" t="str">
        <f t="shared" si="35"/>
        <v>plays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5">
        <f t="shared" si="30"/>
        <v>0.79951577402787966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 s="9">
        <f t="shared" si="32"/>
        <v>42949.208333333328</v>
      </c>
      <c r="N341">
        <v>1502859600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s="6" t="str">
        <f t="shared" si="34"/>
        <v>theater</v>
      </c>
      <c r="T341" s="6" t="str">
        <f t="shared" si="35"/>
        <v>plays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5">
        <f t="shared" si="30"/>
        <v>0.94242587601078165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 s="9">
        <f t="shared" si="32"/>
        <v>40889.25</v>
      </c>
      <c r="N342">
        <v>1323756000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s="6" t="str">
        <f t="shared" si="34"/>
        <v>photography</v>
      </c>
      <c r="T342" s="6" t="str">
        <f t="shared" si="35"/>
        <v>photography books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5">
        <f t="shared" si="30"/>
        <v>0.84669291338582675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 s="9">
        <f t="shared" si="32"/>
        <v>42244.208333333328</v>
      </c>
      <c r="N343">
        <v>1441342800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s="6" t="str">
        <f t="shared" si="34"/>
        <v>music</v>
      </c>
      <c r="T343" s="6" t="str">
        <f t="shared" si="35"/>
        <v>indie rock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5">
        <f t="shared" si="30"/>
        <v>0.66521920668058454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 s="9">
        <f t="shared" si="32"/>
        <v>41475.208333333336</v>
      </c>
      <c r="N344">
        <v>1375333200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s="6" t="str">
        <f t="shared" si="34"/>
        <v>theater</v>
      </c>
      <c r="T344" s="6" t="str">
        <f t="shared" si="35"/>
        <v>plays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5">
        <f t="shared" si="30"/>
        <v>0.53922222222222227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 s="9">
        <f t="shared" si="32"/>
        <v>41597.25</v>
      </c>
      <c r="N345">
        <v>1389420000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s="6" t="str">
        <f t="shared" si="34"/>
        <v>theater</v>
      </c>
      <c r="T345" s="6" t="str">
        <f t="shared" si="35"/>
        <v>plays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5">
        <f t="shared" si="30"/>
        <v>0.41983299595141699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 s="9">
        <f t="shared" si="32"/>
        <v>43122.25</v>
      </c>
      <c r="N346">
        <v>1520056800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s="6" t="str">
        <f t="shared" si="34"/>
        <v>games</v>
      </c>
      <c r="T346" s="6" t="str">
        <f t="shared" si="35"/>
        <v>video games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5">
        <f t="shared" si="30"/>
        <v>0.14694796954314721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 s="9">
        <f t="shared" si="32"/>
        <v>42194.208333333328</v>
      </c>
      <c r="N347">
        <v>1436504400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s="6" t="str">
        <f t="shared" si="34"/>
        <v>film &amp; video</v>
      </c>
      <c r="T347" s="6" t="str">
        <f t="shared" si="35"/>
        <v>drama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5">
        <f t="shared" si="30"/>
        <v>0.34475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 s="9">
        <f t="shared" si="32"/>
        <v>42971.208333333328</v>
      </c>
      <c r="N348">
        <v>1508302800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s="6" t="str">
        <f t="shared" si="34"/>
        <v>music</v>
      </c>
      <c r="T348" s="6" t="str">
        <f t="shared" si="35"/>
        <v>indie rock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5">
        <f t="shared" si="30"/>
        <v>14.007777777777777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 s="9">
        <f t="shared" si="32"/>
        <v>42046.25</v>
      </c>
      <c r="N349">
        <v>1425708000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s="6" t="str">
        <f t="shared" si="34"/>
        <v>technology</v>
      </c>
      <c r="T349" s="6" t="str">
        <f t="shared" si="35"/>
        <v>web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5">
        <f t="shared" si="30"/>
        <v>0.71770351758793971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 s="9">
        <f t="shared" si="32"/>
        <v>42782.25</v>
      </c>
      <c r="N350">
        <v>1488348000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s="6" t="str">
        <f t="shared" si="34"/>
        <v>food</v>
      </c>
      <c r="T350" s="6" t="str">
        <f t="shared" si="35"/>
        <v>food trucks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5">
        <f t="shared" si="30"/>
        <v>0.53074115044247783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 s="9">
        <f t="shared" si="32"/>
        <v>42930.208333333328</v>
      </c>
      <c r="N351">
        <v>1502600400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s="6" t="str">
        <f t="shared" si="34"/>
        <v>theater</v>
      </c>
      <c r="T351" s="6" t="str">
        <f t="shared" si="35"/>
        <v>plays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5">
        <f t="shared" si="30"/>
        <v>0.05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 s="9">
        <f t="shared" si="32"/>
        <v>42144.208333333328</v>
      </c>
      <c r="N352">
        <v>1433653200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s="6" t="str">
        <f t="shared" si="34"/>
        <v>music</v>
      </c>
      <c r="T352" s="6" t="str">
        <f t="shared" si="35"/>
        <v>jazz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5">
        <f t="shared" si="30"/>
        <v>1.2770715249662619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 s="9">
        <f t="shared" si="32"/>
        <v>42240.208333333328</v>
      </c>
      <c r="N353">
        <v>1441602000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s="6" t="str">
        <f t="shared" si="34"/>
        <v>music</v>
      </c>
      <c r="T353" s="6" t="str">
        <f t="shared" si="35"/>
        <v>rock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5">
        <f t="shared" si="30"/>
        <v>0.34892857142857142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 s="9">
        <f t="shared" si="32"/>
        <v>42315.25</v>
      </c>
      <c r="N354">
        <v>1447567200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s="6" t="str">
        <f t="shared" si="34"/>
        <v>theater</v>
      </c>
      <c r="T354" s="6" t="str">
        <f t="shared" si="35"/>
        <v>plays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5">
        <f t="shared" si="30"/>
        <v>4.105982142857143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 s="9">
        <f t="shared" si="32"/>
        <v>43651.208333333328</v>
      </c>
      <c r="N355">
        <v>1562389200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s="6" t="str">
        <f t="shared" si="34"/>
        <v>theater</v>
      </c>
      <c r="T355" s="6" t="str">
        <f t="shared" si="35"/>
        <v>plays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5">
        <f t="shared" si="30"/>
        <v>1.2373770491803278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 s="9">
        <f t="shared" si="32"/>
        <v>41520.208333333336</v>
      </c>
      <c r="N356">
        <v>1378789200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s="6" t="str">
        <f t="shared" si="34"/>
        <v>film &amp; video</v>
      </c>
      <c r="T356" s="6" t="str">
        <f t="shared" si="35"/>
        <v>documentary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5">
        <f t="shared" si="30"/>
        <v>0.58973684210526311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 s="9">
        <f t="shared" si="32"/>
        <v>42757.25</v>
      </c>
      <c r="N357">
        <v>1488520800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s="6" t="str">
        <f t="shared" si="34"/>
        <v>technology</v>
      </c>
      <c r="T357" s="6" t="str">
        <f t="shared" si="35"/>
        <v>wearables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5">
        <f t="shared" si="30"/>
        <v>0.36892473118279567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 s="9">
        <f t="shared" si="32"/>
        <v>40922.25</v>
      </c>
      <c r="N358">
        <v>1327298400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s="6" t="str">
        <f t="shared" si="34"/>
        <v>theater</v>
      </c>
      <c r="T358" s="6" t="str">
        <f t="shared" si="35"/>
        <v>plays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5">
        <f t="shared" si="30"/>
        <v>1.8491304347826087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 s="9">
        <f t="shared" si="32"/>
        <v>42250.208333333328</v>
      </c>
      <c r="N359">
        <v>1443416400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s="6" t="str">
        <f t="shared" si="34"/>
        <v>games</v>
      </c>
      <c r="T359" s="6" t="str">
        <f t="shared" si="35"/>
        <v>video games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5">
        <f t="shared" si="30"/>
        <v>0.11814432989690722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 s="9">
        <f t="shared" si="32"/>
        <v>43322.208333333328</v>
      </c>
      <c r="N360">
        <v>1534136400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s="6" t="str">
        <f t="shared" si="34"/>
        <v>photography</v>
      </c>
      <c r="T360" s="6" t="str">
        <f t="shared" si="35"/>
        <v>photography books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5">
        <f t="shared" si="30"/>
        <v>2.9870000000000001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 s="9">
        <f t="shared" si="32"/>
        <v>40782.208333333336</v>
      </c>
      <c r="N361">
        <v>1315026000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s="6" t="str">
        <f t="shared" si="34"/>
        <v>film &amp; video</v>
      </c>
      <c r="T361" s="6" t="str">
        <f t="shared" si="35"/>
        <v>animation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5">
        <f t="shared" si="30"/>
        <v>2.2635175879396985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 s="9">
        <f t="shared" si="32"/>
        <v>40544.25</v>
      </c>
      <c r="N362">
        <v>1295071200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s="6" t="str">
        <f t="shared" si="34"/>
        <v>theater</v>
      </c>
      <c r="T362" s="6" t="str">
        <f t="shared" si="35"/>
        <v>plays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5">
        <f t="shared" si="30"/>
        <v>1.7356363636363636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 s="9">
        <f t="shared" si="32"/>
        <v>43015.208333333328</v>
      </c>
      <c r="N363">
        <v>1509426000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s="6" t="str">
        <f t="shared" si="34"/>
        <v>theater</v>
      </c>
      <c r="T363" s="6" t="str">
        <f t="shared" si="35"/>
        <v>plays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5">
        <f t="shared" si="30"/>
        <v>3.7175675675675675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 s="9">
        <f t="shared" si="32"/>
        <v>40570.25</v>
      </c>
      <c r="N364">
        <v>1299391200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s="6" t="str">
        <f t="shared" si="34"/>
        <v>music</v>
      </c>
      <c r="T364" s="6" t="str">
        <f t="shared" si="35"/>
        <v>rock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5">
        <f t="shared" si="30"/>
        <v>1.601923076923077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 s="9">
        <f t="shared" si="32"/>
        <v>40904.25</v>
      </c>
      <c r="N365">
        <v>1325052000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s="6" t="str">
        <f t="shared" si="34"/>
        <v>music</v>
      </c>
      <c r="T365" s="6" t="str">
        <f t="shared" si="35"/>
        <v>rock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5">
        <f t="shared" si="30"/>
        <v>16.163333333333334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 s="9">
        <f t="shared" si="32"/>
        <v>43164.25</v>
      </c>
      <c r="N366">
        <v>1522818000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s="6" t="str">
        <f t="shared" si="34"/>
        <v>music</v>
      </c>
      <c r="T366" s="6" t="str">
        <f t="shared" si="35"/>
        <v>indie rock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5">
        <f t="shared" si="30"/>
        <v>7.3343749999999996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 s="9">
        <f t="shared" si="32"/>
        <v>42733.25</v>
      </c>
      <c r="N367">
        <v>1485324000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s="6" t="str">
        <f t="shared" si="34"/>
        <v>theater</v>
      </c>
      <c r="T367" s="6" t="str">
        <f t="shared" si="35"/>
        <v>plays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5">
        <f t="shared" si="30"/>
        <v>5.9211111111111112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 s="9">
        <f t="shared" si="32"/>
        <v>40546.25</v>
      </c>
      <c r="N368">
        <v>1294120800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s="6" t="str">
        <f t="shared" si="34"/>
        <v>theater</v>
      </c>
      <c r="T368" s="6" t="str">
        <f t="shared" si="35"/>
        <v>plays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5">
        <f t="shared" si="30"/>
        <v>0.18888888888888888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 s="9">
        <f t="shared" si="32"/>
        <v>41930.208333333336</v>
      </c>
      <c r="N369">
        <v>1415685600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s="6" t="str">
        <f t="shared" si="34"/>
        <v>theater</v>
      </c>
      <c r="T369" s="6" t="str">
        <f t="shared" si="35"/>
        <v>plays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5">
        <f t="shared" si="30"/>
        <v>2.7680769230769231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 s="9">
        <f t="shared" si="32"/>
        <v>40464.208333333336</v>
      </c>
      <c r="N370">
        <v>1288933200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s="6" t="str">
        <f t="shared" si="34"/>
        <v>film &amp; video</v>
      </c>
      <c r="T370" s="6" t="str">
        <f t="shared" si="35"/>
        <v>documentary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5">
        <f t="shared" si="30"/>
        <v>2.730185185185185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 s="9">
        <f t="shared" si="32"/>
        <v>41308.25</v>
      </c>
      <c r="N371">
        <v>1363237200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s="6" t="str">
        <f t="shared" si="34"/>
        <v>film &amp; video</v>
      </c>
      <c r="T371" s="6" t="str">
        <f t="shared" si="35"/>
        <v>television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5">
        <f t="shared" si="30"/>
        <v>1.593633125556545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 s="9">
        <f t="shared" si="32"/>
        <v>43570.208333333328</v>
      </c>
      <c r="N372">
        <v>1555822800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s="6" t="str">
        <f t="shared" si="34"/>
        <v>theater</v>
      </c>
      <c r="T372" s="6" t="str">
        <f t="shared" si="35"/>
        <v>plays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5">
        <f t="shared" si="30"/>
        <v>0.67869978858350954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 s="9">
        <f t="shared" si="32"/>
        <v>42043.25</v>
      </c>
      <c r="N373">
        <v>1427778000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s="6" t="str">
        <f t="shared" si="34"/>
        <v>theater</v>
      </c>
      <c r="T373" s="6" t="str">
        <f t="shared" si="35"/>
        <v>plays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5">
        <f t="shared" si="30"/>
        <v>15.915555555555555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 s="9">
        <f t="shared" si="32"/>
        <v>42012.25</v>
      </c>
      <c r="N374">
        <v>1422424800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s="6" t="str">
        <f t="shared" si="34"/>
        <v>film &amp; video</v>
      </c>
      <c r="T374" s="6" t="str">
        <f t="shared" si="35"/>
        <v>documentary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5">
        <f t="shared" si="30"/>
        <v>7.3018222222222224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 s="9">
        <f t="shared" si="32"/>
        <v>42964.208333333328</v>
      </c>
      <c r="N375">
        <v>1503637200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s="6" t="str">
        <f t="shared" si="34"/>
        <v>theater</v>
      </c>
      <c r="T375" s="6" t="str">
        <f t="shared" si="35"/>
        <v>plays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5">
        <f t="shared" si="30"/>
        <v>0.13185782556750297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 s="9">
        <f t="shared" si="32"/>
        <v>43476.25</v>
      </c>
      <c r="N376">
        <v>1547618400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s="6" t="str">
        <f t="shared" si="34"/>
        <v>film &amp; video</v>
      </c>
      <c r="T376" s="6" t="str">
        <f t="shared" si="35"/>
        <v>documentary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5">
        <f t="shared" si="30"/>
        <v>0.54777777777777781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 s="9">
        <f t="shared" si="32"/>
        <v>42293.208333333328</v>
      </c>
      <c r="N377">
        <v>1449900000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s="6" t="str">
        <f t="shared" si="34"/>
        <v>music</v>
      </c>
      <c r="T377" s="6" t="str">
        <f t="shared" si="35"/>
        <v>indie rock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5">
        <f t="shared" si="30"/>
        <v>3.6102941176470589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 s="9">
        <f t="shared" si="32"/>
        <v>41826.208333333336</v>
      </c>
      <c r="N378">
        <v>1405141200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s="6" t="str">
        <f t="shared" si="34"/>
        <v>music</v>
      </c>
      <c r="T378" s="6" t="str">
        <f t="shared" si="35"/>
        <v>rock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5">
        <f t="shared" si="30"/>
        <v>0.10257545271629778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 s="9">
        <f t="shared" si="32"/>
        <v>43760.208333333328</v>
      </c>
      <c r="N379">
        <v>1572933600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s="6" t="str">
        <f t="shared" si="34"/>
        <v>theater</v>
      </c>
      <c r="T379" s="6" t="str">
        <f t="shared" si="35"/>
        <v>plays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5">
        <f t="shared" si="30"/>
        <v>0.13962962962962963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 s="9">
        <f t="shared" si="32"/>
        <v>43241.208333333328</v>
      </c>
      <c r="N380">
        <v>1530162000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s="6" t="str">
        <f t="shared" si="34"/>
        <v>film &amp; video</v>
      </c>
      <c r="T380" s="6" t="str">
        <f t="shared" si="35"/>
        <v>documentary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5">
        <f t="shared" si="30"/>
        <v>0.40444444444444444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 s="9">
        <f t="shared" si="32"/>
        <v>40843.208333333336</v>
      </c>
      <c r="N381">
        <v>1320904800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s="6" t="str">
        <f t="shared" si="34"/>
        <v>theater</v>
      </c>
      <c r="T381" s="6" t="str">
        <f t="shared" si="35"/>
        <v>plays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5">
        <f t="shared" si="30"/>
        <v>1.6032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 s="9">
        <f t="shared" si="32"/>
        <v>41448.208333333336</v>
      </c>
      <c r="N382">
        <v>1372395600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s="6" t="str">
        <f t="shared" si="34"/>
        <v>theater</v>
      </c>
      <c r="T382" s="6" t="str">
        <f t="shared" si="35"/>
        <v>plays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5">
        <f t="shared" si="30"/>
        <v>1.8394339622641509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 s="9">
        <f t="shared" si="32"/>
        <v>42163.208333333328</v>
      </c>
      <c r="N383">
        <v>1437714000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s="6" t="str">
        <f t="shared" si="34"/>
        <v>theater</v>
      </c>
      <c r="T383" s="6" t="str">
        <f t="shared" si="35"/>
        <v>plays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5">
        <f t="shared" si="30"/>
        <v>0.63769230769230767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 s="9">
        <f t="shared" si="32"/>
        <v>43024.208333333328</v>
      </c>
      <c r="N384">
        <v>1509771600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s="6" t="str">
        <f t="shared" si="34"/>
        <v>photography</v>
      </c>
      <c r="T384" s="6" t="str">
        <f t="shared" si="35"/>
        <v>photography books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5">
        <f t="shared" si="30"/>
        <v>2.2538095238095237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 s="9">
        <f t="shared" si="32"/>
        <v>43509.25</v>
      </c>
      <c r="N385">
        <v>1550556000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s="6" t="str">
        <f t="shared" si="34"/>
        <v>food</v>
      </c>
      <c r="T385" s="6" t="str">
        <f t="shared" si="35"/>
        <v>food trucks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5">
        <f t="shared" si="30"/>
        <v>1.7200961538461539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 s="9">
        <f t="shared" si="32"/>
        <v>42776.25</v>
      </c>
      <c r="N386">
        <v>1489039200</v>
      </c>
      <c r="O386" s="9">
        <f t="shared" si="33"/>
        <v>42803.25</v>
      </c>
      <c r="P386" t="b">
        <v>1</v>
      </c>
      <c r="Q386" t="b">
        <v>1</v>
      </c>
      <c r="R386" t="s">
        <v>42</v>
      </c>
      <c r="S386" s="6" t="str">
        <f t="shared" si="34"/>
        <v>film &amp; video</v>
      </c>
      <c r="T386" s="6" t="str">
        <f t="shared" si="35"/>
        <v>documentary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5">
        <f t="shared" ref="G387:G450" si="36">E387/D387</f>
        <v>1.4616709511568124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 s="9">
        <f t="shared" ref="M387:M450" si="38">(((L387/60)/60)/24)+DATE(1970,1,1)</f>
        <v>43553.208333333328</v>
      </c>
      <c r="N387">
        <v>1556600400</v>
      </c>
      <c r="O387" s="9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s="6" t="str">
        <f t="shared" ref="S387:S450" si="40">LEFT(R387, SEARCH("/",R387,1)-1)</f>
        <v>publishing</v>
      </c>
      <c r="T387" s="6" t="str">
        <f t="shared" ref="T387:T450" si="41">RIGHT(R387,LEN(R387)-(LEN(S387)+1))</f>
        <v>nonfiction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5">
        <f t="shared" si="36"/>
        <v>0.76423616236162362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 s="9">
        <f t="shared" si="38"/>
        <v>40355.208333333336</v>
      </c>
      <c r="N388">
        <v>1278565200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s="6" t="str">
        <f t="shared" si="40"/>
        <v>theater</v>
      </c>
      <c r="T388" s="6" t="str">
        <f t="shared" si="41"/>
        <v>plays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5">
        <f t="shared" si="36"/>
        <v>0.39261467889908258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 s="9">
        <f t="shared" si="38"/>
        <v>41072.208333333336</v>
      </c>
      <c r="N389">
        <v>1339909200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s="6" t="str">
        <f t="shared" si="40"/>
        <v>technology</v>
      </c>
      <c r="T389" s="6" t="str">
        <f t="shared" si="41"/>
        <v>wearables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5">
        <f t="shared" si="36"/>
        <v>0.11270034843205574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 s="9">
        <f t="shared" si="38"/>
        <v>40912.25</v>
      </c>
      <c r="N390">
        <v>1325829600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s="6" t="str">
        <f t="shared" si="40"/>
        <v>music</v>
      </c>
      <c r="T390" s="6" t="str">
        <f t="shared" si="41"/>
        <v>indie rock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5">
        <f t="shared" si="36"/>
        <v>1.2211084337349398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 s="9">
        <f t="shared" si="38"/>
        <v>40479.208333333336</v>
      </c>
      <c r="N391">
        <v>1290578400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s="6" t="str">
        <f t="shared" si="40"/>
        <v>theater</v>
      </c>
      <c r="T391" s="6" t="str">
        <f t="shared" si="41"/>
        <v>plays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5">
        <f t="shared" si="36"/>
        <v>1.8654166666666667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 s="9">
        <f t="shared" si="38"/>
        <v>41530.208333333336</v>
      </c>
      <c r="N392">
        <v>1380344400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s="6" t="str">
        <f t="shared" si="40"/>
        <v>photography</v>
      </c>
      <c r="T392" s="6" t="str">
        <f t="shared" si="41"/>
        <v>photography books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5">
        <f t="shared" si="36"/>
        <v>7.27317880794702E-2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 s="9">
        <f t="shared" si="38"/>
        <v>41653.25</v>
      </c>
      <c r="N393">
        <v>1389852000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s="6" t="str">
        <f t="shared" si="40"/>
        <v>publishing</v>
      </c>
      <c r="T393" s="6" t="str">
        <f t="shared" si="41"/>
        <v>nonfiction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5">
        <f t="shared" si="36"/>
        <v>0.65642371234207963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 s="9">
        <f t="shared" si="38"/>
        <v>40549.25</v>
      </c>
      <c r="N394">
        <v>1294466400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s="6" t="str">
        <f t="shared" si="40"/>
        <v>technology</v>
      </c>
      <c r="T394" s="6" t="str">
        <f t="shared" si="41"/>
        <v>wearables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5">
        <f t="shared" si="36"/>
        <v>2.2896178343949045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 s="9">
        <f t="shared" si="38"/>
        <v>42933.208333333328</v>
      </c>
      <c r="N395">
        <v>1500354000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s="6" t="str">
        <f t="shared" si="40"/>
        <v>music</v>
      </c>
      <c r="T395" s="6" t="str">
        <f t="shared" si="41"/>
        <v>jazz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5">
        <f t="shared" si="36"/>
        <v>4.6937499999999996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 s="9">
        <f t="shared" si="38"/>
        <v>41484.208333333336</v>
      </c>
      <c r="N396">
        <v>1375938000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s="6" t="str">
        <f t="shared" si="40"/>
        <v>film &amp; video</v>
      </c>
      <c r="T396" s="6" t="str">
        <f t="shared" si="41"/>
        <v>documentary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5">
        <f t="shared" si="36"/>
        <v>1.3011267605633803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 s="9">
        <f t="shared" si="38"/>
        <v>40885.25</v>
      </c>
      <c r="N397">
        <v>1323410400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s="6" t="str">
        <f t="shared" si="40"/>
        <v>theater</v>
      </c>
      <c r="T397" s="6" t="str">
        <f t="shared" si="41"/>
        <v>plays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5">
        <f t="shared" si="36"/>
        <v>1.6705422993492407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 s="9">
        <f t="shared" si="38"/>
        <v>43378.208333333328</v>
      </c>
      <c r="N398">
        <v>1539406800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s="6" t="str">
        <f t="shared" si="40"/>
        <v>film &amp; video</v>
      </c>
      <c r="T398" s="6" t="str">
        <f t="shared" si="41"/>
        <v>drama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5">
        <f t="shared" si="36"/>
        <v>1.738641975308642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 s="9">
        <f t="shared" si="38"/>
        <v>41417.208333333336</v>
      </c>
      <c r="N399">
        <v>1369803600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s="6" t="str">
        <f t="shared" si="40"/>
        <v>music</v>
      </c>
      <c r="T399" s="6" t="str">
        <f t="shared" si="41"/>
        <v>rock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5">
        <f t="shared" si="36"/>
        <v>7.1776470588235295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 s="9">
        <f t="shared" si="38"/>
        <v>43228.208333333328</v>
      </c>
      <c r="N400">
        <v>1525928400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s="6" t="str">
        <f t="shared" si="40"/>
        <v>film &amp; video</v>
      </c>
      <c r="T400" s="6" t="str">
        <f t="shared" si="41"/>
        <v>animation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5">
        <f t="shared" si="36"/>
        <v>0.63850976361767731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 s="9">
        <f t="shared" si="38"/>
        <v>40576.25</v>
      </c>
      <c r="N401">
        <v>1297231200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s="6" t="str">
        <f t="shared" si="40"/>
        <v>music</v>
      </c>
      <c r="T401" s="6" t="str">
        <f t="shared" si="41"/>
        <v>indie rock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5">
        <f t="shared" si="36"/>
        <v>0.02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 s="9">
        <f t="shared" si="38"/>
        <v>41502.208333333336</v>
      </c>
      <c r="N402">
        <v>1378530000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s="6" t="str">
        <f t="shared" si="40"/>
        <v>photography</v>
      </c>
      <c r="T402" s="6" t="str">
        <f t="shared" si="41"/>
        <v>photography books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5">
        <f t="shared" si="36"/>
        <v>15.302222222222222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 s="9">
        <f t="shared" si="38"/>
        <v>43765.208333333328</v>
      </c>
      <c r="N403">
        <v>1572152400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s="6" t="str">
        <f t="shared" si="40"/>
        <v>theater</v>
      </c>
      <c r="T403" s="6" t="str">
        <f t="shared" si="41"/>
        <v>plays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5">
        <f t="shared" si="36"/>
        <v>0.40356164383561643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 s="9">
        <f t="shared" si="38"/>
        <v>40914.25</v>
      </c>
      <c r="N404">
        <v>1329890400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s="6" t="str">
        <f t="shared" si="40"/>
        <v>film &amp; video</v>
      </c>
      <c r="T404" s="6" t="str">
        <f t="shared" si="41"/>
        <v>shorts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5">
        <f t="shared" si="36"/>
        <v>0.86220633299284988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 s="9">
        <f t="shared" si="38"/>
        <v>40310.208333333336</v>
      </c>
      <c r="N405">
        <v>1276750800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s="6" t="str">
        <f t="shared" si="40"/>
        <v>theater</v>
      </c>
      <c r="T405" s="6" t="str">
        <f t="shared" si="41"/>
        <v>plays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5">
        <f t="shared" si="36"/>
        <v>3.1558486707566464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 s="9">
        <f t="shared" si="38"/>
        <v>43053.25</v>
      </c>
      <c r="N406">
        <v>1510898400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s="6" t="str">
        <f t="shared" si="40"/>
        <v>theater</v>
      </c>
      <c r="T406" s="6" t="str">
        <f t="shared" si="41"/>
        <v>plays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5">
        <f t="shared" si="36"/>
        <v>0.89618243243243245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 s="9">
        <f t="shared" si="38"/>
        <v>43255.208333333328</v>
      </c>
      <c r="N407">
        <v>1532408400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s="6" t="str">
        <f t="shared" si="40"/>
        <v>theater</v>
      </c>
      <c r="T407" s="6" t="str">
        <f t="shared" si="41"/>
        <v>plays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5">
        <f t="shared" si="36"/>
        <v>1.8214503816793892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 s="9">
        <f t="shared" si="38"/>
        <v>41304.25</v>
      </c>
      <c r="N408">
        <v>1360562400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s="6" t="str">
        <f t="shared" si="40"/>
        <v>film &amp; video</v>
      </c>
      <c r="T408" s="6" t="str">
        <f t="shared" si="41"/>
        <v>documentary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5">
        <f t="shared" si="36"/>
        <v>3.5588235294117645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 s="9">
        <f t="shared" si="38"/>
        <v>43751.208333333328</v>
      </c>
      <c r="N409">
        <v>1571547600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s="6" t="str">
        <f t="shared" si="40"/>
        <v>theater</v>
      </c>
      <c r="T409" s="6" t="str">
        <f t="shared" si="41"/>
        <v>plays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5">
        <f t="shared" si="36"/>
        <v>1.3183695652173912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 s="9">
        <f t="shared" si="38"/>
        <v>42541.208333333328</v>
      </c>
      <c r="N410">
        <v>1468126800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s="6" t="str">
        <f t="shared" si="40"/>
        <v>film &amp; video</v>
      </c>
      <c r="T410" s="6" t="str">
        <f t="shared" si="41"/>
        <v>documentary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5">
        <f t="shared" si="36"/>
        <v>0.46315634218289087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 s="9">
        <f t="shared" si="38"/>
        <v>42843.208333333328</v>
      </c>
      <c r="N411">
        <v>1492837200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s="6" t="str">
        <f t="shared" si="40"/>
        <v>music</v>
      </c>
      <c r="T411" s="6" t="str">
        <f t="shared" si="41"/>
        <v>rock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5">
        <f t="shared" si="36"/>
        <v>0.36132726089785294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 s="9">
        <f t="shared" si="38"/>
        <v>42122.208333333328</v>
      </c>
      <c r="N412">
        <v>1430197200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s="6" t="str">
        <f t="shared" si="40"/>
        <v>games</v>
      </c>
      <c r="T412" s="6" t="str">
        <f t="shared" si="41"/>
        <v>mobile games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5">
        <f t="shared" si="36"/>
        <v>1.0462820512820512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 s="9">
        <f t="shared" si="38"/>
        <v>42884.208333333328</v>
      </c>
      <c r="N413">
        <v>1496206800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s="6" t="str">
        <f t="shared" si="40"/>
        <v>theater</v>
      </c>
      <c r="T413" s="6" t="str">
        <f t="shared" si="41"/>
        <v>plays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5">
        <f t="shared" si="36"/>
        <v>6.6885714285714286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 s="9">
        <f t="shared" si="38"/>
        <v>41642.25</v>
      </c>
      <c r="N414">
        <v>1389592800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s="6" t="str">
        <f t="shared" si="40"/>
        <v>publishing</v>
      </c>
      <c r="T414" s="6" t="str">
        <f t="shared" si="41"/>
        <v>fiction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5">
        <f t="shared" si="36"/>
        <v>0.62072823218997364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 s="9">
        <f t="shared" si="38"/>
        <v>43431.25</v>
      </c>
      <c r="N415">
        <v>1545631200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s="6" t="str">
        <f t="shared" si="40"/>
        <v>film &amp; video</v>
      </c>
      <c r="T415" s="6" t="str">
        <f t="shared" si="41"/>
        <v>animation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5">
        <f t="shared" si="36"/>
        <v>0.84699787460148779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 s="9">
        <f t="shared" si="38"/>
        <v>40288.208333333336</v>
      </c>
      <c r="N416">
        <v>1272430800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s="6" t="str">
        <f t="shared" si="40"/>
        <v>food</v>
      </c>
      <c r="T416" s="6" t="str">
        <f t="shared" si="41"/>
        <v>food trucks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5">
        <f t="shared" si="36"/>
        <v>0.11059030837004405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 s="9">
        <f t="shared" si="38"/>
        <v>40921.25</v>
      </c>
      <c r="N417">
        <v>1327903200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s="6" t="str">
        <f t="shared" si="40"/>
        <v>theater</v>
      </c>
      <c r="T417" s="6" t="str">
        <f t="shared" si="41"/>
        <v>plays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5">
        <f t="shared" si="36"/>
        <v>0.43838781575037145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 s="9">
        <f t="shared" si="38"/>
        <v>40560.25</v>
      </c>
      <c r="N418">
        <v>1296021600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s="6" t="str">
        <f t="shared" si="40"/>
        <v>film &amp; video</v>
      </c>
      <c r="T418" s="6" t="str">
        <f t="shared" si="41"/>
        <v>documentary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5">
        <f t="shared" si="36"/>
        <v>0.55470588235294116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 s="9">
        <f t="shared" si="38"/>
        <v>43407.208333333328</v>
      </c>
      <c r="N419">
        <v>1543298400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s="6" t="str">
        <f t="shared" si="40"/>
        <v>theater</v>
      </c>
      <c r="T419" s="6" t="str">
        <f t="shared" si="41"/>
        <v>plays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5">
        <f t="shared" si="36"/>
        <v>0.57399511301160655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 s="9">
        <f t="shared" si="38"/>
        <v>41035.208333333336</v>
      </c>
      <c r="N420">
        <v>1336366800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s="6" t="str">
        <f t="shared" si="40"/>
        <v>film &amp; video</v>
      </c>
      <c r="T420" s="6" t="str">
        <f t="shared" si="41"/>
        <v>documentary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5">
        <f t="shared" si="36"/>
        <v>1.2343497363796134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 s="9">
        <f t="shared" si="38"/>
        <v>40899.25</v>
      </c>
      <c r="N421">
        <v>1325052000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s="6" t="str">
        <f t="shared" si="40"/>
        <v>technology</v>
      </c>
      <c r="T421" s="6" t="str">
        <f t="shared" si="41"/>
        <v>web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5">
        <f t="shared" si="36"/>
        <v>1.2846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 s="9">
        <f t="shared" si="38"/>
        <v>42911.208333333328</v>
      </c>
      <c r="N422">
        <v>1499576400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s="6" t="str">
        <f t="shared" si="40"/>
        <v>theater</v>
      </c>
      <c r="T422" s="6" t="str">
        <f t="shared" si="41"/>
        <v>plays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5">
        <f t="shared" si="36"/>
        <v>0.63989361702127656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 s="9">
        <f t="shared" si="38"/>
        <v>42915.208333333328</v>
      </c>
      <c r="N423">
        <v>1501304400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s="6" t="str">
        <f t="shared" si="40"/>
        <v>technology</v>
      </c>
      <c r="T423" s="6" t="str">
        <f t="shared" si="41"/>
        <v>wearables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5">
        <f t="shared" si="36"/>
        <v>1.2729885057471264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 s="9">
        <f t="shared" si="38"/>
        <v>40285.208333333336</v>
      </c>
      <c r="N424">
        <v>1273208400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s="6" t="str">
        <f t="shared" si="40"/>
        <v>theater</v>
      </c>
      <c r="T424" s="6" t="str">
        <f t="shared" si="41"/>
        <v>plays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5">
        <f t="shared" si="36"/>
        <v>0.10638024357239513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 s="9">
        <f t="shared" si="38"/>
        <v>40808.208333333336</v>
      </c>
      <c r="N425">
        <v>1316840400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s="6" t="str">
        <f t="shared" si="40"/>
        <v>food</v>
      </c>
      <c r="T425" s="6" t="str">
        <f t="shared" si="41"/>
        <v>food trucks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5">
        <f t="shared" si="36"/>
        <v>0.40470588235294119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 s="9">
        <f t="shared" si="38"/>
        <v>43208.208333333328</v>
      </c>
      <c r="N426">
        <v>1524546000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s="6" t="str">
        <f t="shared" si="40"/>
        <v>music</v>
      </c>
      <c r="T426" s="6" t="str">
        <f t="shared" si="41"/>
        <v>indie rock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5">
        <f t="shared" si="36"/>
        <v>2.8766666666666665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 s="9">
        <f t="shared" si="38"/>
        <v>42213.208333333328</v>
      </c>
      <c r="N427">
        <v>1438578000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s="6" t="str">
        <f t="shared" si="40"/>
        <v>photography</v>
      </c>
      <c r="T427" s="6" t="str">
        <f t="shared" si="41"/>
        <v>photography books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5">
        <f t="shared" si="36"/>
        <v>5.7294444444444448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 s="9">
        <f t="shared" si="38"/>
        <v>41332.25</v>
      </c>
      <c r="N428">
        <v>1362549600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s="6" t="str">
        <f t="shared" si="40"/>
        <v>theater</v>
      </c>
      <c r="T428" s="6" t="str">
        <f t="shared" si="41"/>
        <v>plays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5">
        <f t="shared" si="36"/>
        <v>1.1290429799426933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 s="9">
        <f t="shared" si="38"/>
        <v>41895.208333333336</v>
      </c>
      <c r="N429">
        <v>1413349200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s="6" t="str">
        <f t="shared" si="40"/>
        <v>theater</v>
      </c>
      <c r="T429" s="6" t="str">
        <f t="shared" si="41"/>
        <v>plays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5">
        <f t="shared" si="36"/>
        <v>0.46387573964497042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 s="9">
        <f t="shared" si="38"/>
        <v>40585.25</v>
      </c>
      <c r="N430">
        <v>1298008800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s="6" t="str">
        <f t="shared" si="40"/>
        <v>film &amp; video</v>
      </c>
      <c r="T430" s="6" t="str">
        <f t="shared" si="41"/>
        <v>animation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5">
        <f t="shared" si="36"/>
        <v>0.90675916230366493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 s="9">
        <f t="shared" si="38"/>
        <v>41680.25</v>
      </c>
      <c r="N431">
        <v>1394427600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s="6" t="str">
        <f t="shared" si="40"/>
        <v>photography</v>
      </c>
      <c r="T431" s="6" t="str">
        <f t="shared" si="41"/>
        <v>photography books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5">
        <f t="shared" si="36"/>
        <v>0.67740740740740746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 s="9">
        <f t="shared" si="38"/>
        <v>43737.208333333328</v>
      </c>
      <c r="N432">
        <v>1572670800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s="6" t="str">
        <f t="shared" si="40"/>
        <v>theater</v>
      </c>
      <c r="T432" s="6" t="str">
        <f t="shared" si="41"/>
        <v>plays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5">
        <f t="shared" si="36"/>
        <v>1.9249019607843136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 s="9">
        <f t="shared" si="38"/>
        <v>43273.208333333328</v>
      </c>
      <c r="N433">
        <v>1531112400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s="6" t="str">
        <f t="shared" si="40"/>
        <v>theater</v>
      </c>
      <c r="T433" s="6" t="str">
        <f t="shared" si="41"/>
        <v>plays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5">
        <f t="shared" si="36"/>
        <v>0.82714285714285718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 s="9">
        <f t="shared" si="38"/>
        <v>41761.208333333336</v>
      </c>
      <c r="N434">
        <v>1400734800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s="6" t="str">
        <f t="shared" si="40"/>
        <v>theater</v>
      </c>
      <c r="T434" s="6" t="str">
        <f t="shared" si="41"/>
        <v>plays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5">
        <f t="shared" si="36"/>
        <v>0.54163920922570019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 s="9">
        <f t="shared" si="38"/>
        <v>41603.25</v>
      </c>
      <c r="N435">
        <v>1386741600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s="6" t="str">
        <f t="shared" si="40"/>
        <v>film &amp; video</v>
      </c>
      <c r="T435" s="6" t="str">
        <f t="shared" si="41"/>
        <v>documentary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5">
        <f t="shared" si="36"/>
        <v>0.16722222222222222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 s="9">
        <f t="shared" si="38"/>
        <v>42705.25</v>
      </c>
      <c r="N436">
        <v>1481781600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s="6" t="str">
        <f t="shared" si="40"/>
        <v>theater</v>
      </c>
      <c r="T436" s="6" t="str">
        <f t="shared" si="41"/>
        <v>plays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5">
        <f t="shared" si="36"/>
        <v>1.168766404199475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 s="9">
        <f t="shared" si="38"/>
        <v>41988.25</v>
      </c>
      <c r="N437">
        <v>1419660000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s="6" t="str">
        <f t="shared" si="40"/>
        <v>theater</v>
      </c>
      <c r="T437" s="6" t="str">
        <f t="shared" si="41"/>
        <v>plays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5">
        <f t="shared" si="36"/>
        <v>10.521538461538462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 s="9">
        <f t="shared" si="38"/>
        <v>43575.208333333328</v>
      </c>
      <c r="N438">
        <v>1555822800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s="6" t="str">
        <f t="shared" si="40"/>
        <v>music</v>
      </c>
      <c r="T438" s="6" t="str">
        <f t="shared" si="41"/>
        <v>jazz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5">
        <f t="shared" si="36"/>
        <v>1.2307407407407407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 s="9">
        <f t="shared" si="38"/>
        <v>42260.208333333328</v>
      </c>
      <c r="N439">
        <v>1442379600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s="6" t="str">
        <f t="shared" si="40"/>
        <v>film &amp; video</v>
      </c>
      <c r="T439" s="6" t="str">
        <f t="shared" si="41"/>
        <v>animation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5">
        <f t="shared" si="36"/>
        <v>1.7863855421686747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 s="9">
        <f t="shared" si="38"/>
        <v>41337.25</v>
      </c>
      <c r="N440">
        <v>1364965200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s="6" t="str">
        <f t="shared" si="40"/>
        <v>theater</v>
      </c>
      <c r="T440" s="6" t="str">
        <f t="shared" si="41"/>
        <v>plays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5">
        <f t="shared" si="36"/>
        <v>3.5528169014084505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 s="9">
        <f t="shared" si="38"/>
        <v>42680.208333333328</v>
      </c>
      <c r="N441">
        <v>1479016800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s="6" t="str">
        <f t="shared" si="40"/>
        <v>film &amp; video</v>
      </c>
      <c r="T441" s="6" t="str">
        <f t="shared" si="41"/>
        <v>science fiction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5">
        <f t="shared" si="36"/>
        <v>1.6190634146341463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 s="9">
        <f t="shared" si="38"/>
        <v>42916.208333333328</v>
      </c>
      <c r="N442">
        <v>1499662800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s="6" t="str">
        <f t="shared" si="40"/>
        <v>film &amp; video</v>
      </c>
      <c r="T442" s="6" t="str">
        <f t="shared" si="41"/>
        <v>television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5">
        <f t="shared" si="36"/>
        <v>0.24914285714285714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 s="9">
        <f t="shared" si="38"/>
        <v>41025.208333333336</v>
      </c>
      <c r="N443">
        <v>1337835600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s="6" t="str">
        <f t="shared" si="40"/>
        <v>technology</v>
      </c>
      <c r="T443" s="6" t="str">
        <f t="shared" si="41"/>
        <v>wearables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5">
        <f t="shared" si="36"/>
        <v>1.9872222222222222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 s="9">
        <f t="shared" si="38"/>
        <v>42980.208333333328</v>
      </c>
      <c r="N444">
        <v>1505710800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s="6" t="str">
        <f t="shared" si="40"/>
        <v>theater</v>
      </c>
      <c r="T444" s="6" t="str">
        <f t="shared" si="41"/>
        <v>plays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5">
        <f t="shared" si="36"/>
        <v>0.34752688172043011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 s="9">
        <f t="shared" si="38"/>
        <v>40451.208333333336</v>
      </c>
      <c r="N445">
        <v>1287464400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s="6" t="str">
        <f t="shared" si="40"/>
        <v>theater</v>
      </c>
      <c r="T445" s="6" t="str">
        <f t="shared" si="41"/>
        <v>plays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5">
        <f t="shared" si="36"/>
        <v>1.7641935483870967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 s="9">
        <f t="shared" si="38"/>
        <v>40748.208333333336</v>
      </c>
      <c r="N446">
        <v>1311656400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s="6" t="str">
        <f t="shared" si="40"/>
        <v>music</v>
      </c>
      <c r="T446" s="6" t="str">
        <f t="shared" si="41"/>
        <v>indie rock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5">
        <f t="shared" si="36"/>
        <v>5.1138095238095236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 s="9">
        <f t="shared" si="38"/>
        <v>40515.25</v>
      </c>
      <c r="N447">
        <v>1293170400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s="6" t="str">
        <f t="shared" si="40"/>
        <v>theater</v>
      </c>
      <c r="T447" s="6" t="str">
        <f t="shared" si="41"/>
        <v>plays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5">
        <f t="shared" si="36"/>
        <v>0.82044117647058823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 s="9">
        <f t="shared" si="38"/>
        <v>41261.25</v>
      </c>
      <c r="N448">
        <v>1355983200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s="6" t="str">
        <f t="shared" si="40"/>
        <v>technology</v>
      </c>
      <c r="T448" s="6" t="str">
        <f t="shared" si="41"/>
        <v>wearables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5">
        <f t="shared" si="36"/>
        <v>0.24326030927835052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 s="9">
        <f t="shared" si="38"/>
        <v>43088.25</v>
      </c>
      <c r="N449">
        <v>1515045600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s="6" t="str">
        <f t="shared" si="40"/>
        <v>film &amp; video</v>
      </c>
      <c r="T449" s="6" t="str">
        <f t="shared" si="41"/>
        <v>television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5">
        <f t="shared" si="36"/>
        <v>0.50482758620689661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 s="9">
        <f t="shared" si="38"/>
        <v>41378.208333333336</v>
      </c>
      <c r="N450">
        <v>1366088400</v>
      </c>
      <c r="O450" s="9">
        <f t="shared" si="39"/>
        <v>41380.208333333336</v>
      </c>
      <c r="P450" t="b">
        <v>0</v>
      </c>
      <c r="Q450" t="b">
        <v>1</v>
      </c>
      <c r="R450" t="s">
        <v>89</v>
      </c>
      <c r="S450" s="6" t="str">
        <f t="shared" si="40"/>
        <v>games</v>
      </c>
      <c r="T450" s="6" t="str">
        <f t="shared" si="41"/>
        <v>video games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5">
        <f t="shared" ref="G451:G514" si="42">E451/D451</f>
        <v>9.67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 s="9">
        <f t="shared" ref="M451:M514" si="44">(((L451/60)/60)/24)+DATE(1970,1,1)</f>
        <v>43530.25</v>
      </c>
      <c r="N451">
        <v>1553317200</v>
      </c>
      <c r="O451" s="9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s="6" t="str">
        <f t="shared" ref="S451:S514" si="46">LEFT(R451, SEARCH("/",R451,1)-1)</f>
        <v>games</v>
      </c>
      <c r="T451" s="6" t="str">
        <f t="shared" ref="T451:T514" si="47">RIGHT(R451,LEN(R451)-(LEN(S451)+1))</f>
        <v>video games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5">
        <f t="shared" si="42"/>
        <v>0.04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 s="9">
        <f t="shared" si="44"/>
        <v>43394.208333333328</v>
      </c>
      <c r="N452">
        <v>1542088800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s="6" t="str">
        <f t="shared" si="46"/>
        <v>film &amp; video</v>
      </c>
      <c r="T452" s="6" t="str">
        <f t="shared" si="47"/>
        <v>animation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5">
        <f t="shared" si="42"/>
        <v>1.2284501347708894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 s="9">
        <f t="shared" si="44"/>
        <v>42935.208333333328</v>
      </c>
      <c r="N453">
        <v>1503118800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s="6" t="str">
        <f t="shared" si="46"/>
        <v>music</v>
      </c>
      <c r="T453" s="6" t="str">
        <f t="shared" si="47"/>
        <v>rock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5">
        <f t="shared" si="42"/>
        <v>0.63437500000000002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 s="9">
        <f t="shared" si="44"/>
        <v>40365.208333333336</v>
      </c>
      <c r="N454">
        <v>1278478800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s="6" t="str">
        <f t="shared" si="46"/>
        <v>film &amp; video</v>
      </c>
      <c r="T454" s="6" t="str">
        <f t="shared" si="47"/>
        <v>drama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5">
        <f t="shared" si="42"/>
        <v>0.56331688596491225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 s="9">
        <f t="shared" si="44"/>
        <v>42705.25</v>
      </c>
      <c r="N455">
        <v>1484114400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s="6" t="str">
        <f t="shared" si="46"/>
        <v>film &amp; video</v>
      </c>
      <c r="T455" s="6" t="str">
        <f t="shared" si="47"/>
        <v>science fiction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5">
        <f t="shared" si="42"/>
        <v>0.44074999999999998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 s="9">
        <f t="shared" si="44"/>
        <v>41568.208333333336</v>
      </c>
      <c r="N456">
        <v>1385445600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s="6" t="str">
        <f t="shared" si="46"/>
        <v>film &amp; video</v>
      </c>
      <c r="T456" s="6" t="str">
        <f t="shared" si="47"/>
        <v>drama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5">
        <f t="shared" si="42"/>
        <v>1.1837253218884121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 s="9">
        <f t="shared" si="44"/>
        <v>40809.208333333336</v>
      </c>
      <c r="N457">
        <v>1318741200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s="6" t="str">
        <f t="shared" si="46"/>
        <v>theater</v>
      </c>
      <c r="T457" s="6" t="str">
        <f t="shared" si="47"/>
        <v>plays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5">
        <f t="shared" si="42"/>
        <v>1.041243169398907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 s="9">
        <f t="shared" si="44"/>
        <v>43141.25</v>
      </c>
      <c r="N458">
        <v>1518242400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s="6" t="str">
        <f t="shared" si="46"/>
        <v>music</v>
      </c>
      <c r="T458" s="6" t="str">
        <f t="shared" si="47"/>
        <v>indie rock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5">
        <f t="shared" si="42"/>
        <v>0.26640000000000003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 s="9">
        <f t="shared" si="44"/>
        <v>42657.208333333328</v>
      </c>
      <c r="N459">
        <v>1476594000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s="6" t="str">
        <f t="shared" si="46"/>
        <v>theater</v>
      </c>
      <c r="T459" s="6" t="str">
        <f t="shared" si="47"/>
        <v>plays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5">
        <f t="shared" si="42"/>
        <v>3.5120118343195266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 s="9">
        <f t="shared" si="44"/>
        <v>40265.208333333336</v>
      </c>
      <c r="N460">
        <v>1273554000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s="6" t="str">
        <f t="shared" si="46"/>
        <v>theater</v>
      </c>
      <c r="T460" s="6" t="str">
        <f t="shared" si="47"/>
        <v>plays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5">
        <f t="shared" si="42"/>
        <v>0.90063492063492068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 s="9">
        <f t="shared" si="44"/>
        <v>42001.25</v>
      </c>
      <c r="N461">
        <v>1421906400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s="6" t="str">
        <f t="shared" si="46"/>
        <v>film &amp; video</v>
      </c>
      <c r="T461" s="6" t="str">
        <f t="shared" si="47"/>
        <v>documentary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5">
        <f t="shared" si="42"/>
        <v>1.7162500000000001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 s="9">
        <f t="shared" si="44"/>
        <v>40399.208333333336</v>
      </c>
      <c r="N462">
        <v>1281589200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s="6" t="str">
        <f t="shared" si="46"/>
        <v>theater</v>
      </c>
      <c r="T462" s="6" t="str">
        <f t="shared" si="47"/>
        <v>plays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5">
        <f t="shared" si="42"/>
        <v>1.4104655870445344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 s="9">
        <f t="shared" si="44"/>
        <v>41757.208333333336</v>
      </c>
      <c r="N463">
        <v>1400389200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s="6" t="str">
        <f t="shared" si="46"/>
        <v>film &amp; video</v>
      </c>
      <c r="T463" s="6" t="str">
        <f t="shared" si="47"/>
        <v>drama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5">
        <f t="shared" si="42"/>
        <v>0.30579449152542371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 s="9">
        <f t="shared" si="44"/>
        <v>41304.25</v>
      </c>
      <c r="N464">
        <v>1362808800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s="6" t="str">
        <f t="shared" si="46"/>
        <v>games</v>
      </c>
      <c r="T464" s="6" t="str">
        <f t="shared" si="47"/>
        <v>mobile games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5">
        <f t="shared" si="42"/>
        <v>1.0816455696202532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 s="9">
        <f t="shared" si="44"/>
        <v>41639.25</v>
      </c>
      <c r="N465">
        <v>1388815200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s="6" t="str">
        <f t="shared" si="46"/>
        <v>film &amp; video</v>
      </c>
      <c r="T465" s="6" t="str">
        <f t="shared" si="47"/>
        <v>animation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5">
        <f t="shared" si="42"/>
        <v>1.3345505617977529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 s="9">
        <f t="shared" si="44"/>
        <v>43142.25</v>
      </c>
      <c r="N466">
        <v>1519538400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s="6" t="str">
        <f t="shared" si="46"/>
        <v>theater</v>
      </c>
      <c r="T466" s="6" t="str">
        <f t="shared" si="47"/>
        <v>plays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5">
        <f t="shared" si="42"/>
        <v>1.8785106382978722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 s="9">
        <f t="shared" si="44"/>
        <v>43127.25</v>
      </c>
      <c r="N467">
        <v>1517810400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s="6" t="str">
        <f t="shared" si="46"/>
        <v>publishing</v>
      </c>
      <c r="T467" s="6" t="str">
        <f t="shared" si="47"/>
        <v>translations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5">
        <f t="shared" si="42"/>
        <v>3.32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 s="9">
        <f t="shared" si="44"/>
        <v>41409.208333333336</v>
      </c>
      <c r="N468">
        <v>1370581200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s="6" t="str">
        <f t="shared" si="46"/>
        <v>technology</v>
      </c>
      <c r="T468" s="6" t="str">
        <f t="shared" si="47"/>
        <v>wearables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5">
        <f t="shared" si="42"/>
        <v>5.7521428571428572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 s="9">
        <f t="shared" si="44"/>
        <v>42331.25</v>
      </c>
      <c r="N469">
        <v>1448863200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s="6" t="str">
        <f t="shared" si="46"/>
        <v>technology</v>
      </c>
      <c r="T469" s="6" t="str">
        <f t="shared" si="47"/>
        <v>web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5">
        <f t="shared" si="42"/>
        <v>0.40500000000000003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 s="9">
        <f t="shared" si="44"/>
        <v>43569.208333333328</v>
      </c>
      <c r="N470">
        <v>1556600400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s="6" t="str">
        <f t="shared" si="46"/>
        <v>theater</v>
      </c>
      <c r="T470" s="6" t="str">
        <f t="shared" si="47"/>
        <v>plays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5">
        <f t="shared" si="42"/>
        <v>1.8442857142857143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 s="9">
        <f t="shared" si="44"/>
        <v>42142.208333333328</v>
      </c>
      <c r="N471">
        <v>1432098000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s="6" t="str">
        <f t="shared" si="46"/>
        <v>film &amp; video</v>
      </c>
      <c r="T471" s="6" t="str">
        <f t="shared" si="47"/>
        <v>drama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5">
        <f t="shared" si="42"/>
        <v>2.8580555555555556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 s="9">
        <f t="shared" si="44"/>
        <v>42716.25</v>
      </c>
      <c r="N472">
        <v>1482127200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s="6" t="str">
        <f t="shared" si="46"/>
        <v>technology</v>
      </c>
      <c r="T472" s="6" t="str">
        <f t="shared" si="47"/>
        <v>wearables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5">
        <f t="shared" si="42"/>
        <v>3.19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 s="9">
        <f t="shared" si="44"/>
        <v>41031.208333333336</v>
      </c>
      <c r="N473">
        <v>1335934800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s="6" t="str">
        <f t="shared" si="46"/>
        <v>food</v>
      </c>
      <c r="T473" s="6" t="str">
        <f t="shared" si="47"/>
        <v>food trucks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5">
        <f t="shared" si="42"/>
        <v>0.39234070221066319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 s="9">
        <f t="shared" si="44"/>
        <v>43535.208333333328</v>
      </c>
      <c r="N474">
        <v>1556946000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s="6" t="str">
        <f t="shared" si="46"/>
        <v>music</v>
      </c>
      <c r="T474" s="6" t="str">
        <f t="shared" si="47"/>
        <v>rock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5">
        <f t="shared" si="42"/>
        <v>1.7814000000000001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 s="9">
        <f t="shared" si="44"/>
        <v>43277.208333333328</v>
      </c>
      <c r="N475">
        <v>1530075600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s="6" t="str">
        <f t="shared" si="46"/>
        <v>music</v>
      </c>
      <c r="T475" s="6" t="str">
        <f t="shared" si="47"/>
        <v>electric music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5">
        <f t="shared" si="42"/>
        <v>3.6515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 s="9">
        <f t="shared" si="44"/>
        <v>41989.25</v>
      </c>
      <c r="N476">
        <v>1418796000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s="6" t="str">
        <f t="shared" si="46"/>
        <v>film &amp; video</v>
      </c>
      <c r="T476" s="6" t="str">
        <f t="shared" si="47"/>
        <v>television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5">
        <f t="shared" si="42"/>
        <v>1.1394594594594594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 s="9">
        <f t="shared" si="44"/>
        <v>41450.208333333336</v>
      </c>
      <c r="N477">
        <v>1372482000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s="6" t="str">
        <f t="shared" si="46"/>
        <v>publishing</v>
      </c>
      <c r="T477" s="6" t="str">
        <f t="shared" si="47"/>
        <v>translations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5">
        <f t="shared" si="42"/>
        <v>0.29828720626631855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 s="9">
        <f t="shared" si="44"/>
        <v>43322.208333333328</v>
      </c>
      <c r="N478">
        <v>1534395600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s="6" t="str">
        <f t="shared" si="46"/>
        <v>publishing</v>
      </c>
      <c r="T478" s="6" t="str">
        <f t="shared" si="47"/>
        <v>fiction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5">
        <f t="shared" si="42"/>
        <v>0.54270588235294115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 s="9">
        <f t="shared" si="44"/>
        <v>40720.208333333336</v>
      </c>
      <c r="N479">
        <v>1311397200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s="6" t="str">
        <f t="shared" si="46"/>
        <v>film &amp; video</v>
      </c>
      <c r="T479" s="6" t="str">
        <f t="shared" si="47"/>
        <v>science fiction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5">
        <f t="shared" si="42"/>
        <v>2.3634156976744185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 s="9">
        <f t="shared" si="44"/>
        <v>42072.208333333328</v>
      </c>
      <c r="N480">
        <v>1426914000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s="6" t="str">
        <f t="shared" si="46"/>
        <v>technology</v>
      </c>
      <c r="T480" s="6" t="str">
        <f t="shared" si="47"/>
        <v>wearables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5">
        <f t="shared" si="42"/>
        <v>5.1291666666666664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 s="9">
        <f t="shared" si="44"/>
        <v>42945.208333333328</v>
      </c>
      <c r="N481">
        <v>1501477200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s="6" t="str">
        <f t="shared" si="46"/>
        <v>food</v>
      </c>
      <c r="T481" s="6" t="str">
        <f t="shared" si="47"/>
        <v>food trucks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5">
        <f t="shared" si="42"/>
        <v>1.0065116279069768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 s="9">
        <f t="shared" si="44"/>
        <v>40248.25</v>
      </c>
      <c r="N482">
        <v>1269061200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s="6" t="str">
        <f t="shared" si="46"/>
        <v>photography</v>
      </c>
      <c r="T482" s="6" t="str">
        <f t="shared" si="47"/>
        <v>photography books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5">
        <f t="shared" si="42"/>
        <v>0.81348423194303154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 s="9">
        <f t="shared" si="44"/>
        <v>41913.208333333336</v>
      </c>
      <c r="N483">
        <v>1415772000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s="6" t="str">
        <f t="shared" si="46"/>
        <v>theater</v>
      </c>
      <c r="T483" s="6" t="str">
        <f t="shared" si="47"/>
        <v>plays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5">
        <f t="shared" si="42"/>
        <v>0.16404761904761905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 s="9">
        <f t="shared" si="44"/>
        <v>40963.25</v>
      </c>
      <c r="N484">
        <v>1331013600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s="6" t="str">
        <f t="shared" si="46"/>
        <v>publishing</v>
      </c>
      <c r="T484" s="6" t="str">
        <f t="shared" si="47"/>
        <v>fiction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5">
        <f t="shared" si="42"/>
        <v>0.52774617067833696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 s="9">
        <f t="shared" si="44"/>
        <v>43811.25</v>
      </c>
      <c r="N485">
        <v>1576735200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s="6" t="str">
        <f t="shared" si="46"/>
        <v>theater</v>
      </c>
      <c r="T485" s="6" t="str">
        <f t="shared" si="47"/>
        <v>plays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5">
        <f t="shared" si="42"/>
        <v>2.6020608108108108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 s="9">
        <f t="shared" si="44"/>
        <v>41855.208333333336</v>
      </c>
      <c r="N486">
        <v>1411362000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s="6" t="str">
        <f t="shared" si="46"/>
        <v>food</v>
      </c>
      <c r="T486" s="6" t="str">
        <f t="shared" si="47"/>
        <v>food trucks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5">
        <f t="shared" si="42"/>
        <v>0.30732891832229581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 s="9">
        <f t="shared" si="44"/>
        <v>43626.208333333328</v>
      </c>
      <c r="N487">
        <v>1563685200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s="6" t="str">
        <f t="shared" si="46"/>
        <v>theater</v>
      </c>
      <c r="T487" s="6" t="str">
        <f t="shared" si="47"/>
        <v>plays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5">
        <f t="shared" si="42"/>
        <v>0.13500000000000001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 s="9">
        <f t="shared" si="44"/>
        <v>43168.25</v>
      </c>
      <c r="N488">
        <v>1521867600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s="6" t="str">
        <f t="shared" si="46"/>
        <v>publishing</v>
      </c>
      <c r="T488" s="6" t="str">
        <f t="shared" si="47"/>
        <v>translations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5">
        <f t="shared" si="42"/>
        <v>1.7862556663644606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 s="9">
        <f t="shared" si="44"/>
        <v>42845.208333333328</v>
      </c>
      <c r="N489">
        <v>1495515600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s="6" t="str">
        <f t="shared" si="46"/>
        <v>theater</v>
      </c>
      <c r="T489" s="6" t="str">
        <f t="shared" si="47"/>
        <v>plays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5">
        <f t="shared" si="42"/>
        <v>2.2005660377358489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 s="9">
        <f t="shared" si="44"/>
        <v>42403.25</v>
      </c>
      <c r="N490">
        <v>1455948000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s="6" t="str">
        <f t="shared" si="46"/>
        <v>theater</v>
      </c>
      <c r="T490" s="6" t="str">
        <f t="shared" si="47"/>
        <v>plays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5">
        <f t="shared" si="42"/>
        <v>1.015108695652174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 s="9">
        <f t="shared" si="44"/>
        <v>40406.208333333336</v>
      </c>
      <c r="N491">
        <v>1282366800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s="6" t="str">
        <f t="shared" si="46"/>
        <v>technology</v>
      </c>
      <c r="T491" s="6" t="str">
        <f t="shared" si="47"/>
        <v>wearables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5">
        <f t="shared" si="42"/>
        <v>1.915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 s="9">
        <f t="shared" si="44"/>
        <v>43786.25</v>
      </c>
      <c r="N492">
        <v>1574575200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s="6" t="str">
        <f t="shared" si="46"/>
        <v>journalism</v>
      </c>
      <c r="T492" s="6" t="str">
        <f t="shared" si="47"/>
        <v>audio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5">
        <f t="shared" si="42"/>
        <v>3.0534683098591549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 s="9">
        <f t="shared" si="44"/>
        <v>41456.208333333336</v>
      </c>
      <c r="N493">
        <v>1374901200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s="6" t="str">
        <f t="shared" si="46"/>
        <v>food</v>
      </c>
      <c r="T493" s="6" t="str">
        <f t="shared" si="47"/>
        <v>food trucks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5">
        <f t="shared" si="42"/>
        <v>0.23995287958115183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 s="9">
        <f t="shared" si="44"/>
        <v>40336.208333333336</v>
      </c>
      <c r="N494">
        <v>1278910800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s="6" t="str">
        <f t="shared" si="46"/>
        <v>film &amp; video</v>
      </c>
      <c r="T494" s="6" t="str">
        <f t="shared" si="47"/>
        <v>shorts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5">
        <f t="shared" si="42"/>
        <v>7.2377777777777776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 s="9">
        <f t="shared" si="44"/>
        <v>43645.208333333328</v>
      </c>
      <c r="N495">
        <v>1562907600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s="6" t="str">
        <f t="shared" si="46"/>
        <v>photography</v>
      </c>
      <c r="T495" s="6" t="str">
        <f t="shared" si="47"/>
        <v>photography books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5">
        <f t="shared" si="42"/>
        <v>5.4736000000000002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 s="9">
        <f t="shared" si="44"/>
        <v>40990.208333333336</v>
      </c>
      <c r="N496">
        <v>1332478800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s="6" t="str">
        <f t="shared" si="46"/>
        <v>technology</v>
      </c>
      <c r="T496" s="6" t="str">
        <f t="shared" si="47"/>
        <v>wearables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5">
        <f t="shared" si="42"/>
        <v>4.1449999999999996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 s="9">
        <f t="shared" si="44"/>
        <v>41800.208333333336</v>
      </c>
      <c r="N497">
        <v>1402722000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s="6" t="str">
        <f t="shared" si="46"/>
        <v>theater</v>
      </c>
      <c r="T497" s="6" t="str">
        <f t="shared" si="47"/>
        <v>plays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5">
        <f t="shared" si="42"/>
        <v>9.0696409140369975E-3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 s="9">
        <f t="shared" si="44"/>
        <v>42876.208333333328</v>
      </c>
      <c r="N498">
        <v>1496811600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s="6" t="str">
        <f t="shared" si="46"/>
        <v>film &amp; video</v>
      </c>
      <c r="T498" s="6" t="str">
        <f t="shared" si="47"/>
        <v>animation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5">
        <f t="shared" si="42"/>
        <v>0.34173469387755101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 s="9">
        <f t="shared" si="44"/>
        <v>42724.25</v>
      </c>
      <c r="N499">
        <v>1482213600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s="6" t="str">
        <f t="shared" si="46"/>
        <v>technology</v>
      </c>
      <c r="T499" s="6" t="str">
        <f t="shared" si="47"/>
        <v>wearables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5">
        <f t="shared" si="42"/>
        <v>0.239488107549121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 s="9">
        <f t="shared" si="44"/>
        <v>42005.25</v>
      </c>
      <c r="N500">
        <v>1420264800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s="6" t="str">
        <f t="shared" si="46"/>
        <v>technology</v>
      </c>
      <c r="T500" s="6" t="str">
        <f t="shared" si="47"/>
        <v>web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5">
        <f t="shared" si="42"/>
        <v>0.48072649572649573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 s="9">
        <f t="shared" si="44"/>
        <v>42444.208333333328</v>
      </c>
      <c r="N501">
        <v>1458450000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s="6" t="str">
        <f t="shared" si="46"/>
        <v>film &amp; video</v>
      </c>
      <c r="T501" s="6" t="str">
        <f t="shared" si="47"/>
        <v>documentary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5">
        <f t="shared" si="42"/>
        <v>0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 s="9">
        <f t="shared" si="44"/>
        <v>41395.208333333336</v>
      </c>
      <c r="N502">
        <v>1369803600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s="6" t="str">
        <f t="shared" si="46"/>
        <v>theater</v>
      </c>
      <c r="T502" s="6" t="str">
        <f t="shared" si="47"/>
        <v>plays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5">
        <f t="shared" si="42"/>
        <v>0.70145182291666663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 s="9">
        <f t="shared" si="44"/>
        <v>41345.208333333336</v>
      </c>
      <c r="N503">
        <v>1363237200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s="6" t="str">
        <f t="shared" si="46"/>
        <v>film &amp; video</v>
      </c>
      <c r="T503" s="6" t="str">
        <f t="shared" si="47"/>
        <v>documentary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5">
        <f t="shared" si="42"/>
        <v>5.2992307692307694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 s="9">
        <f t="shared" si="44"/>
        <v>41117.208333333336</v>
      </c>
      <c r="N504">
        <v>1345870800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s="6" t="str">
        <f t="shared" si="46"/>
        <v>games</v>
      </c>
      <c r="T504" s="6" t="str">
        <f t="shared" si="47"/>
        <v>video games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5">
        <f t="shared" si="42"/>
        <v>1.8032549019607844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 s="9">
        <f t="shared" si="44"/>
        <v>42186.208333333328</v>
      </c>
      <c r="N505">
        <v>1437454800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s="6" t="str">
        <f t="shared" si="46"/>
        <v>film &amp; video</v>
      </c>
      <c r="T505" s="6" t="str">
        <f t="shared" si="47"/>
        <v>drama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5">
        <f t="shared" si="42"/>
        <v>0.92320000000000002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 s="9">
        <f t="shared" si="44"/>
        <v>42142.208333333328</v>
      </c>
      <c r="N506">
        <v>1432011600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s="6" t="str">
        <f t="shared" si="46"/>
        <v>music</v>
      </c>
      <c r="T506" s="6" t="str">
        <f t="shared" si="47"/>
        <v>rock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5">
        <f t="shared" si="42"/>
        <v>0.13901001112347053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 s="9">
        <f t="shared" si="44"/>
        <v>41341.25</v>
      </c>
      <c r="N507">
        <v>1366347600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s="6" t="str">
        <f t="shared" si="46"/>
        <v>publishing</v>
      </c>
      <c r="T507" s="6" t="str">
        <f t="shared" si="47"/>
        <v>radio &amp; podcasts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5">
        <f t="shared" si="42"/>
        <v>9.2707777777777771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 s="9">
        <f t="shared" si="44"/>
        <v>43062.25</v>
      </c>
      <c r="N508">
        <v>1512885600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s="6" t="str">
        <f t="shared" si="46"/>
        <v>theater</v>
      </c>
      <c r="T508" s="6" t="str">
        <f t="shared" si="47"/>
        <v>plays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5">
        <f t="shared" si="42"/>
        <v>0.39857142857142858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 s="9">
        <f t="shared" si="44"/>
        <v>41373.208333333336</v>
      </c>
      <c r="N509">
        <v>1369717200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s="6" t="str">
        <f t="shared" si="46"/>
        <v>technology</v>
      </c>
      <c r="T509" s="6" t="str">
        <f t="shared" si="47"/>
        <v>web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5">
        <f t="shared" si="42"/>
        <v>1.1222929936305732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 s="9">
        <f t="shared" si="44"/>
        <v>43310.208333333328</v>
      </c>
      <c r="N510">
        <v>1534654800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s="6" t="str">
        <f t="shared" si="46"/>
        <v>theater</v>
      </c>
      <c r="T510" s="6" t="str">
        <f t="shared" si="47"/>
        <v>plays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5">
        <f t="shared" si="42"/>
        <v>0.70925816023738875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 s="9">
        <f t="shared" si="44"/>
        <v>41034.208333333336</v>
      </c>
      <c r="N511">
        <v>1337058000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s="6" t="str">
        <f t="shared" si="46"/>
        <v>theater</v>
      </c>
      <c r="T511" s="6" t="str">
        <f t="shared" si="47"/>
        <v>plays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5">
        <f t="shared" si="42"/>
        <v>1.1908974358974358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 s="9">
        <f t="shared" si="44"/>
        <v>43251.208333333328</v>
      </c>
      <c r="N512">
        <v>1529816400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s="6" t="str">
        <f t="shared" si="46"/>
        <v>film &amp; video</v>
      </c>
      <c r="T512" s="6" t="str">
        <f t="shared" si="47"/>
        <v>drama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5">
        <f t="shared" si="42"/>
        <v>0.24017591339648173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 s="9">
        <f t="shared" si="44"/>
        <v>43671.208333333328</v>
      </c>
      <c r="N513">
        <v>1564894800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s="6" t="str">
        <f t="shared" si="46"/>
        <v>theater</v>
      </c>
      <c r="T513" s="6" t="str">
        <f t="shared" si="47"/>
        <v>plays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5">
        <f t="shared" si="42"/>
        <v>1.3931868131868133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 s="9">
        <f t="shared" si="44"/>
        <v>41825.208333333336</v>
      </c>
      <c r="N514">
        <v>1404622800</v>
      </c>
      <c r="O514" s="9">
        <f t="shared" si="45"/>
        <v>41826.208333333336</v>
      </c>
      <c r="P514" t="b">
        <v>0</v>
      </c>
      <c r="Q514" t="b">
        <v>1</v>
      </c>
      <c r="R514" t="s">
        <v>89</v>
      </c>
      <c r="S514" s="6" t="str">
        <f t="shared" si="46"/>
        <v>games</v>
      </c>
      <c r="T514" s="6" t="str">
        <f t="shared" si="47"/>
        <v>video games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5">
        <f t="shared" ref="G515:G578" si="48">E515/D515</f>
        <v>0.39277108433734942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 s="9">
        <f t="shared" ref="M515:M578" si="50">(((L515/60)/60)/24)+DATE(1970,1,1)</f>
        <v>40430.208333333336</v>
      </c>
      <c r="N515">
        <v>1284181200</v>
      </c>
      <c r="O515" s="9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s="6" t="str">
        <f t="shared" ref="S515:S578" si="52">LEFT(R515, SEARCH("/",R515,1)-1)</f>
        <v>film &amp; video</v>
      </c>
      <c r="T515" s="6" t="str">
        <f t="shared" ref="T515:T578" si="53">RIGHT(R515,LEN(R515)-(LEN(S515)+1))</f>
        <v>television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5">
        <f t="shared" si="48"/>
        <v>0.22439077144917088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 s="9">
        <f t="shared" si="50"/>
        <v>41614.25</v>
      </c>
      <c r="N516">
        <v>1386741600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s="6" t="str">
        <f t="shared" si="52"/>
        <v>music</v>
      </c>
      <c r="T516" s="6" t="str">
        <f t="shared" si="53"/>
        <v>rock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5">
        <f t="shared" si="48"/>
        <v>0.55779069767441858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 s="9">
        <f t="shared" si="50"/>
        <v>40900.25</v>
      </c>
      <c r="N517">
        <v>1324792800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s="6" t="str">
        <f t="shared" si="52"/>
        <v>theater</v>
      </c>
      <c r="T517" s="6" t="str">
        <f t="shared" si="53"/>
        <v>plays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5">
        <f t="shared" si="48"/>
        <v>0.42523125996810207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 s="9">
        <f t="shared" si="50"/>
        <v>40396.208333333336</v>
      </c>
      <c r="N518">
        <v>1284354000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s="6" t="str">
        <f t="shared" si="52"/>
        <v>publishing</v>
      </c>
      <c r="T518" s="6" t="str">
        <f t="shared" si="53"/>
        <v>nonfiction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5">
        <f t="shared" si="48"/>
        <v>1.1200000000000001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 s="9">
        <f t="shared" si="50"/>
        <v>42860.208333333328</v>
      </c>
      <c r="N519">
        <v>1494392400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s="6" t="str">
        <f t="shared" si="52"/>
        <v>food</v>
      </c>
      <c r="T519" s="6" t="str">
        <f t="shared" si="53"/>
        <v>food trucks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5">
        <f t="shared" si="48"/>
        <v>7.0681818181818179E-2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 s="9">
        <f t="shared" si="50"/>
        <v>43154.25</v>
      </c>
      <c r="N520">
        <v>1519538400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s="6" t="str">
        <f t="shared" si="52"/>
        <v>film &amp; video</v>
      </c>
      <c r="T520" s="6" t="str">
        <f t="shared" si="53"/>
        <v>animation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5">
        <f t="shared" si="48"/>
        <v>1.0174563871693867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 s="9">
        <f t="shared" si="50"/>
        <v>42012.25</v>
      </c>
      <c r="N521">
        <v>1421906400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s="6" t="str">
        <f t="shared" si="52"/>
        <v>music</v>
      </c>
      <c r="T521" s="6" t="str">
        <f t="shared" si="53"/>
        <v>rock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5">
        <f t="shared" si="48"/>
        <v>4.2575000000000003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 s="9">
        <f t="shared" si="50"/>
        <v>43574.208333333328</v>
      </c>
      <c r="N522">
        <v>1555909200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s="6" t="str">
        <f t="shared" si="52"/>
        <v>theater</v>
      </c>
      <c r="T522" s="6" t="str">
        <f t="shared" si="53"/>
        <v>plays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5">
        <f t="shared" si="48"/>
        <v>1.4553947368421052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 s="9">
        <f t="shared" si="50"/>
        <v>42605.208333333328</v>
      </c>
      <c r="N523">
        <v>1472446800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s="6" t="str">
        <f t="shared" si="52"/>
        <v>film &amp; video</v>
      </c>
      <c r="T523" s="6" t="str">
        <f t="shared" si="53"/>
        <v>drama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5">
        <f t="shared" si="48"/>
        <v>0.32453465346534655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 s="9">
        <f t="shared" si="50"/>
        <v>41093.208333333336</v>
      </c>
      <c r="N524">
        <v>1342328400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s="6" t="str">
        <f t="shared" si="52"/>
        <v>film &amp; video</v>
      </c>
      <c r="T524" s="6" t="str">
        <f t="shared" si="53"/>
        <v>shorts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5">
        <f t="shared" si="48"/>
        <v>7.003333333333333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 s="9">
        <f t="shared" si="50"/>
        <v>40241.25</v>
      </c>
      <c r="N525">
        <v>1268114400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s="6" t="str">
        <f t="shared" si="52"/>
        <v>film &amp; video</v>
      </c>
      <c r="T525" s="6" t="str">
        <f t="shared" si="53"/>
        <v>shorts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5">
        <f t="shared" si="48"/>
        <v>0.83904860392967939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 s="9">
        <f t="shared" si="50"/>
        <v>40294.208333333336</v>
      </c>
      <c r="N526">
        <v>1273381200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s="6" t="str">
        <f t="shared" si="52"/>
        <v>theater</v>
      </c>
      <c r="T526" s="6" t="str">
        <f t="shared" si="53"/>
        <v>plays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5">
        <f t="shared" si="48"/>
        <v>0.84190476190476193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 s="9">
        <f t="shared" si="50"/>
        <v>40505.25</v>
      </c>
      <c r="N527">
        <v>1290837600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s="6" t="str">
        <f t="shared" si="52"/>
        <v>technology</v>
      </c>
      <c r="T527" s="6" t="str">
        <f t="shared" si="53"/>
        <v>wearables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5">
        <f t="shared" si="48"/>
        <v>1.5595180722891566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 s="9">
        <f t="shared" si="50"/>
        <v>42364.25</v>
      </c>
      <c r="N528">
        <v>1454306400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s="6" t="str">
        <f t="shared" si="52"/>
        <v>theater</v>
      </c>
      <c r="T528" s="6" t="str">
        <f t="shared" si="53"/>
        <v>plays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5">
        <f t="shared" si="48"/>
        <v>0.99619450317124736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 s="9">
        <f t="shared" si="50"/>
        <v>42405.25</v>
      </c>
      <c r="N529">
        <v>1457762400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s="6" t="str">
        <f t="shared" si="52"/>
        <v>film &amp; video</v>
      </c>
      <c r="T529" s="6" t="str">
        <f t="shared" si="53"/>
        <v>animation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5">
        <f t="shared" si="48"/>
        <v>0.80300000000000005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 s="9">
        <f t="shared" si="50"/>
        <v>41601.25</v>
      </c>
      <c r="N530">
        <v>1389074400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s="6" t="str">
        <f t="shared" si="52"/>
        <v>music</v>
      </c>
      <c r="T530" s="6" t="str">
        <f t="shared" si="53"/>
        <v>indie rock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5">
        <f t="shared" si="48"/>
        <v>0.11254901960784314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 s="9">
        <f t="shared" si="50"/>
        <v>41769.208333333336</v>
      </c>
      <c r="N531">
        <v>1402117200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s="6" t="str">
        <f t="shared" si="52"/>
        <v>games</v>
      </c>
      <c r="T531" s="6" t="str">
        <f t="shared" si="53"/>
        <v>video games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5">
        <f t="shared" si="48"/>
        <v>0.91740952380952379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 s="9">
        <f t="shared" si="50"/>
        <v>40421.208333333336</v>
      </c>
      <c r="N532">
        <v>1284440400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s="6" t="str">
        <f t="shared" si="52"/>
        <v>publishing</v>
      </c>
      <c r="T532" s="6" t="str">
        <f t="shared" si="53"/>
        <v>fiction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5">
        <f t="shared" si="48"/>
        <v>0.95521156936261387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 s="9">
        <f t="shared" si="50"/>
        <v>41589.25</v>
      </c>
      <c r="N533">
        <v>1388988000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s="6" t="str">
        <f t="shared" si="52"/>
        <v>games</v>
      </c>
      <c r="T533" s="6" t="str">
        <f t="shared" si="53"/>
        <v>video games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5">
        <f t="shared" si="48"/>
        <v>5.0287499999999996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 s="9">
        <f t="shared" si="50"/>
        <v>43125.25</v>
      </c>
      <c r="N534">
        <v>1516946400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s="6" t="str">
        <f t="shared" si="52"/>
        <v>theater</v>
      </c>
      <c r="T534" s="6" t="str">
        <f t="shared" si="53"/>
        <v>plays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5">
        <f t="shared" si="48"/>
        <v>1.5924394463667819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 s="9">
        <f t="shared" si="50"/>
        <v>41479.208333333336</v>
      </c>
      <c r="N535">
        <v>1377752400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s="6" t="str">
        <f t="shared" si="52"/>
        <v>music</v>
      </c>
      <c r="T535" s="6" t="str">
        <f t="shared" si="53"/>
        <v>indie rock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5">
        <f t="shared" si="48"/>
        <v>0.15022446689113356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 s="9">
        <f t="shared" si="50"/>
        <v>43329.208333333328</v>
      </c>
      <c r="N536">
        <v>1534568400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s="6" t="str">
        <f t="shared" si="52"/>
        <v>film &amp; video</v>
      </c>
      <c r="T536" s="6" t="str">
        <f t="shared" si="53"/>
        <v>drama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5">
        <f t="shared" si="48"/>
        <v>4.820384615384615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 s="9">
        <f t="shared" si="50"/>
        <v>43259.208333333328</v>
      </c>
      <c r="N537">
        <v>1528606800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s="6" t="str">
        <f t="shared" si="52"/>
        <v>theater</v>
      </c>
      <c r="T537" s="6" t="str">
        <f t="shared" si="53"/>
        <v>plays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5">
        <f t="shared" si="48"/>
        <v>1.4996938775510205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 s="9">
        <f t="shared" si="50"/>
        <v>40414.208333333336</v>
      </c>
      <c r="N538">
        <v>1284872400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s="6" t="str">
        <f t="shared" si="52"/>
        <v>publishing</v>
      </c>
      <c r="T538" s="6" t="str">
        <f t="shared" si="53"/>
        <v>fiction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5">
        <f t="shared" si="48"/>
        <v>1.1722156398104266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 s="9">
        <f t="shared" si="50"/>
        <v>43342.208333333328</v>
      </c>
      <c r="N539">
        <v>1537592400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s="6" t="str">
        <f t="shared" si="52"/>
        <v>film &amp; video</v>
      </c>
      <c r="T539" s="6" t="str">
        <f t="shared" si="53"/>
        <v>documentary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5">
        <f t="shared" si="48"/>
        <v>0.37695968274950431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 s="9">
        <f t="shared" si="50"/>
        <v>41539.208333333336</v>
      </c>
      <c r="N540">
        <v>1381208400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s="6" t="str">
        <f t="shared" si="52"/>
        <v>games</v>
      </c>
      <c r="T540" s="6" t="str">
        <f t="shared" si="53"/>
        <v>mobile games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5">
        <f t="shared" si="48"/>
        <v>0.72653061224489801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 s="9">
        <f t="shared" si="50"/>
        <v>43647.208333333328</v>
      </c>
      <c r="N541">
        <v>1562475600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s="6" t="str">
        <f t="shared" si="52"/>
        <v>food</v>
      </c>
      <c r="T541" s="6" t="str">
        <f t="shared" si="53"/>
        <v>food trucks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5">
        <f t="shared" si="48"/>
        <v>2.6598113207547169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 s="9">
        <f t="shared" si="50"/>
        <v>43225.208333333328</v>
      </c>
      <c r="N542">
        <v>1527397200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s="6" t="str">
        <f t="shared" si="52"/>
        <v>photography</v>
      </c>
      <c r="T542" s="6" t="str">
        <f t="shared" si="53"/>
        <v>photography books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5">
        <f t="shared" si="48"/>
        <v>0.24205617977528091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 s="9">
        <f t="shared" si="50"/>
        <v>42165.208333333328</v>
      </c>
      <c r="N543">
        <v>1436158800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s="6" t="str">
        <f t="shared" si="52"/>
        <v>games</v>
      </c>
      <c r="T543" s="6" t="str">
        <f t="shared" si="53"/>
        <v>mobile games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5">
        <f t="shared" si="48"/>
        <v>2.5064935064935064E-2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 s="9">
        <f t="shared" si="50"/>
        <v>42391.25</v>
      </c>
      <c r="N544">
        <v>1456034400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s="6" t="str">
        <f t="shared" si="52"/>
        <v>music</v>
      </c>
      <c r="T544" s="6" t="str">
        <f t="shared" si="53"/>
        <v>indie rock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5">
        <f t="shared" si="48"/>
        <v>0.1632979976442874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 s="9">
        <f t="shared" si="50"/>
        <v>41528.208333333336</v>
      </c>
      <c r="N545">
        <v>1380171600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s="6" t="str">
        <f t="shared" si="52"/>
        <v>games</v>
      </c>
      <c r="T545" s="6" t="str">
        <f t="shared" si="53"/>
        <v>video games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5">
        <f t="shared" si="48"/>
        <v>2.7650000000000001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 s="9">
        <f t="shared" si="50"/>
        <v>42377.25</v>
      </c>
      <c r="N546">
        <v>1453356000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s="6" t="str">
        <f t="shared" si="52"/>
        <v>music</v>
      </c>
      <c r="T546" s="6" t="str">
        <f t="shared" si="53"/>
        <v>rock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5">
        <f t="shared" si="48"/>
        <v>0.88803571428571426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 s="9">
        <f t="shared" si="50"/>
        <v>43824.25</v>
      </c>
      <c r="N547">
        <v>1578981600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s="6" t="str">
        <f t="shared" si="52"/>
        <v>theater</v>
      </c>
      <c r="T547" s="6" t="str">
        <f t="shared" si="53"/>
        <v>plays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5">
        <f t="shared" si="48"/>
        <v>1.6357142857142857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 s="9">
        <f t="shared" si="50"/>
        <v>43360.208333333328</v>
      </c>
      <c r="N548">
        <v>1537419600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s="6" t="str">
        <f t="shared" si="52"/>
        <v>theater</v>
      </c>
      <c r="T548" s="6" t="str">
        <f t="shared" si="53"/>
        <v>plays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5">
        <f t="shared" si="48"/>
        <v>9.69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 s="9">
        <f t="shared" si="50"/>
        <v>42029.25</v>
      </c>
      <c r="N549">
        <v>1423202400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s="6" t="str">
        <f t="shared" si="52"/>
        <v>film &amp; video</v>
      </c>
      <c r="T549" s="6" t="str">
        <f t="shared" si="53"/>
        <v>drama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5">
        <f t="shared" si="48"/>
        <v>2.7091376701966716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 s="9">
        <f t="shared" si="50"/>
        <v>42461.208333333328</v>
      </c>
      <c r="N550">
        <v>1460610000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s="6" t="str">
        <f t="shared" si="52"/>
        <v>theater</v>
      </c>
      <c r="T550" s="6" t="str">
        <f t="shared" si="53"/>
        <v>plays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5">
        <f t="shared" si="48"/>
        <v>2.8421355932203389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 s="9">
        <f t="shared" si="50"/>
        <v>41422.208333333336</v>
      </c>
      <c r="N551">
        <v>1370494800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s="6" t="str">
        <f t="shared" si="52"/>
        <v>technology</v>
      </c>
      <c r="T551" s="6" t="str">
        <f t="shared" si="53"/>
        <v>wearables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5">
        <f t="shared" si="48"/>
        <v>0.04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 s="9">
        <f t="shared" si="50"/>
        <v>40968.25</v>
      </c>
      <c r="N552">
        <v>1332306000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s="6" t="str">
        <f t="shared" si="52"/>
        <v>music</v>
      </c>
      <c r="T552" s="6" t="str">
        <f t="shared" si="53"/>
        <v>indie rock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5">
        <f t="shared" si="48"/>
        <v>0.58632981676846196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 s="9">
        <f t="shared" si="50"/>
        <v>41993.25</v>
      </c>
      <c r="N553">
        <v>1422511200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s="6" t="str">
        <f t="shared" si="52"/>
        <v>technology</v>
      </c>
      <c r="T553" s="6" t="str">
        <f t="shared" si="53"/>
        <v>web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5">
        <f t="shared" si="48"/>
        <v>0.98511111111111116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 s="9">
        <f t="shared" si="50"/>
        <v>42700.25</v>
      </c>
      <c r="N554">
        <v>1480312800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s="6" t="str">
        <f t="shared" si="52"/>
        <v>theater</v>
      </c>
      <c r="T554" s="6" t="str">
        <f t="shared" si="53"/>
        <v>plays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5">
        <f t="shared" si="48"/>
        <v>0.43975381008206332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 s="9">
        <f t="shared" si="50"/>
        <v>40545.25</v>
      </c>
      <c r="N555">
        <v>1294034400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s="6" t="str">
        <f t="shared" si="52"/>
        <v>music</v>
      </c>
      <c r="T555" s="6" t="str">
        <f t="shared" si="53"/>
        <v>rock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5">
        <f t="shared" si="48"/>
        <v>1.5166315789473683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 s="9">
        <f t="shared" si="50"/>
        <v>42723.25</v>
      </c>
      <c r="N556">
        <v>1482645600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s="6" t="str">
        <f t="shared" si="52"/>
        <v>music</v>
      </c>
      <c r="T556" s="6" t="str">
        <f t="shared" si="53"/>
        <v>indie rock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5">
        <f t="shared" si="48"/>
        <v>2.2363492063492063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 s="9">
        <f t="shared" si="50"/>
        <v>41731.208333333336</v>
      </c>
      <c r="N557">
        <v>1399093200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s="6" t="str">
        <f t="shared" si="52"/>
        <v>music</v>
      </c>
      <c r="T557" s="6" t="str">
        <f t="shared" si="53"/>
        <v>rock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5">
        <f t="shared" si="48"/>
        <v>2.3975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 s="9">
        <f t="shared" si="50"/>
        <v>40792.208333333336</v>
      </c>
      <c r="N558">
        <v>1315890000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s="6" t="str">
        <f t="shared" si="52"/>
        <v>publishing</v>
      </c>
      <c r="T558" s="6" t="str">
        <f t="shared" si="53"/>
        <v>translations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5">
        <f t="shared" si="48"/>
        <v>1.9933333333333334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 s="9">
        <f t="shared" si="50"/>
        <v>42279.208333333328</v>
      </c>
      <c r="N559">
        <v>1444021200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s="6" t="str">
        <f t="shared" si="52"/>
        <v>film &amp; video</v>
      </c>
      <c r="T559" s="6" t="str">
        <f t="shared" si="53"/>
        <v>science fiction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5">
        <f t="shared" si="48"/>
        <v>1.373448275862069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 s="9">
        <f t="shared" si="50"/>
        <v>42424.25</v>
      </c>
      <c r="N560">
        <v>1460005200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s="6" t="str">
        <f t="shared" si="52"/>
        <v>theater</v>
      </c>
      <c r="T560" s="6" t="str">
        <f t="shared" si="53"/>
        <v>plays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5">
        <f t="shared" si="48"/>
        <v>1.009696106362773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 s="9">
        <f t="shared" si="50"/>
        <v>42584.208333333328</v>
      </c>
      <c r="N561">
        <v>1470718800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s="6" t="str">
        <f t="shared" si="52"/>
        <v>theater</v>
      </c>
      <c r="T561" s="6" t="str">
        <f t="shared" si="53"/>
        <v>plays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5">
        <f t="shared" si="48"/>
        <v>7.9416000000000002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 s="9">
        <f t="shared" si="50"/>
        <v>40865.25</v>
      </c>
      <c r="N562">
        <v>1325052000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s="6" t="str">
        <f t="shared" si="52"/>
        <v>film &amp; video</v>
      </c>
      <c r="T562" s="6" t="str">
        <f t="shared" si="53"/>
        <v>animation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5">
        <f t="shared" si="48"/>
        <v>3.6970000000000001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 s="9">
        <f t="shared" si="50"/>
        <v>40833.208333333336</v>
      </c>
      <c r="N563">
        <v>1319000400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s="6" t="str">
        <f t="shared" si="52"/>
        <v>theater</v>
      </c>
      <c r="T563" s="6" t="str">
        <f t="shared" si="53"/>
        <v>plays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5">
        <f t="shared" si="48"/>
        <v>0.12818181818181817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 s="9">
        <f t="shared" si="50"/>
        <v>43536.208333333328</v>
      </c>
      <c r="N564">
        <v>1552539600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s="6" t="str">
        <f t="shared" si="52"/>
        <v>music</v>
      </c>
      <c r="T564" s="6" t="str">
        <f t="shared" si="53"/>
        <v>rock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5">
        <f t="shared" si="48"/>
        <v>1.3802702702702703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 s="9">
        <f t="shared" si="50"/>
        <v>43417.25</v>
      </c>
      <c r="N565">
        <v>1543816800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s="6" t="str">
        <f t="shared" si="52"/>
        <v>film &amp; video</v>
      </c>
      <c r="T565" s="6" t="str">
        <f t="shared" si="53"/>
        <v>documentary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5">
        <f t="shared" si="48"/>
        <v>0.83813278008298753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 s="9">
        <f t="shared" si="50"/>
        <v>42078.208333333328</v>
      </c>
      <c r="N566">
        <v>1427086800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s="6" t="str">
        <f t="shared" si="52"/>
        <v>theater</v>
      </c>
      <c r="T566" s="6" t="str">
        <f t="shared" si="53"/>
        <v>plays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5">
        <f t="shared" si="48"/>
        <v>2.0460063224446787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 s="9">
        <f t="shared" si="50"/>
        <v>40862.25</v>
      </c>
      <c r="N567">
        <v>1323064800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s="6" t="str">
        <f t="shared" si="52"/>
        <v>theater</v>
      </c>
      <c r="T567" s="6" t="str">
        <f t="shared" si="53"/>
        <v>plays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5">
        <f t="shared" si="48"/>
        <v>0.44344086021505374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 s="9">
        <f t="shared" si="50"/>
        <v>42424.25</v>
      </c>
      <c r="N568">
        <v>1458277200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s="6" t="str">
        <f t="shared" si="52"/>
        <v>music</v>
      </c>
      <c r="T568" s="6" t="str">
        <f t="shared" si="53"/>
        <v>electric music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5">
        <f t="shared" si="48"/>
        <v>2.1860294117647059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 s="9">
        <f t="shared" si="50"/>
        <v>41830.208333333336</v>
      </c>
      <c r="N569">
        <v>1405141200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s="6" t="str">
        <f t="shared" si="52"/>
        <v>music</v>
      </c>
      <c r="T569" s="6" t="str">
        <f t="shared" si="53"/>
        <v>rock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5">
        <f t="shared" si="48"/>
        <v>1.8603314917127072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 s="9">
        <f t="shared" si="50"/>
        <v>40374.208333333336</v>
      </c>
      <c r="N570">
        <v>1283058000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s="6" t="str">
        <f t="shared" si="52"/>
        <v>theater</v>
      </c>
      <c r="T570" s="6" t="str">
        <f t="shared" si="53"/>
        <v>plays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5">
        <f t="shared" si="48"/>
        <v>2.3733830845771142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 s="9">
        <f t="shared" si="50"/>
        <v>40554.25</v>
      </c>
      <c r="N571">
        <v>1295762400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s="6" t="str">
        <f t="shared" si="52"/>
        <v>film &amp; video</v>
      </c>
      <c r="T571" s="6" t="str">
        <f t="shared" si="53"/>
        <v>animation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5">
        <f t="shared" si="48"/>
        <v>3.0565384615384614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 s="9">
        <f t="shared" si="50"/>
        <v>41993.25</v>
      </c>
      <c r="N572">
        <v>1419573600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s="6" t="str">
        <f t="shared" si="52"/>
        <v>music</v>
      </c>
      <c r="T572" s="6" t="str">
        <f t="shared" si="53"/>
        <v>rock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5">
        <f t="shared" si="48"/>
        <v>0.94142857142857139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 s="9">
        <f t="shared" si="50"/>
        <v>42174.208333333328</v>
      </c>
      <c r="N573">
        <v>1438750800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s="6" t="str">
        <f t="shared" si="52"/>
        <v>film &amp; video</v>
      </c>
      <c r="T573" s="6" t="str">
        <f t="shared" si="53"/>
        <v>shorts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5">
        <f t="shared" si="48"/>
        <v>0.54400000000000004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 s="9">
        <f t="shared" si="50"/>
        <v>42275.208333333328</v>
      </c>
      <c r="N574">
        <v>1444798800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s="6" t="str">
        <f t="shared" si="52"/>
        <v>music</v>
      </c>
      <c r="T574" s="6" t="str">
        <f t="shared" si="53"/>
        <v>rock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5">
        <f t="shared" si="48"/>
        <v>1.1188059701492536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 s="9">
        <f t="shared" si="50"/>
        <v>41761.208333333336</v>
      </c>
      <c r="N575">
        <v>1399179600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s="6" t="str">
        <f t="shared" si="52"/>
        <v>journalism</v>
      </c>
      <c r="T575" s="6" t="str">
        <f t="shared" si="53"/>
        <v>audio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5">
        <f t="shared" si="48"/>
        <v>3.6914814814814814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 s="9">
        <f t="shared" si="50"/>
        <v>43806.25</v>
      </c>
      <c r="N576">
        <v>1576562400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s="6" t="str">
        <f t="shared" si="52"/>
        <v>food</v>
      </c>
      <c r="T576" s="6" t="str">
        <f t="shared" si="53"/>
        <v>food trucks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5">
        <f t="shared" si="48"/>
        <v>0.62930372148859548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 s="9">
        <f t="shared" si="50"/>
        <v>41779.208333333336</v>
      </c>
      <c r="N577">
        <v>1400821200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s="6" t="str">
        <f t="shared" si="52"/>
        <v>theater</v>
      </c>
      <c r="T577" s="6" t="str">
        <f t="shared" si="53"/>
        <v>plays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5">
        <f t="shared" si="48"/>
        <v>0.6492783505154639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 s="9">
        <f t="shared" si="50"/>
        <v>43040.208333333328</v>
      </c>
      <c r="N578">
        <v>1510984800</v>
      </c>
      <c r="O578" s="9">
        <f t="shared" si="51"/>
        <v>43057.25</v>
      </c>
      <c r="P578" t="b">
        <v>0</v>
      </c>
      <c r="Q578" t="b">
        <v>0</v>
      </c>
      <c r="R578" t="s">
        <v>33</v>
      </c>
      <c r="S578" s="6" t="str">
        <f t="shared" si="52"/>
        <v>theater</v>
      </c>
      <c r="T578" s="6" t="str">
        <f t="shared" si="53"/>
        <v>plays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5">
        <f t="shared" ref="G579:G642" si="54">E579/D579</f>
        <v>0.18853658536585366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 s="9">
        <f t="shared" ref="M579:M642" si="56">(((L579/60)/60)/24)+DATE(1970,1,1)</f>
        <v>40613.25</v>
      </c>
      <c r="N579">
        <v>1302066000</v>
      </c>
      <c r="O579" s="9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s="6" t="str">
        <f t="shared" ref="S579:S642" si="58">LEFT(R579, SEARCH("/",R579,1)-1)</f>
        <v>music</v>
      </c>
      <c r="T579" s="6" t="str">
        <f t="shared" ref="T579:T642" si="59">RIGHT(R579,LEN(R579)-(LEN(S579)+1))</f>
        <v>jazz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5">
        <f t="shared" si="54"/>
        <v>0.1675440414507772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 s="9">
        <f t="shared" si="56"/>
        <v>40878.25</v>
      </c>
      <c r="N580">
        <v>1322978400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s="6" t="str">
        <f t="shared" si="58"/>
        <v>film &amp; video</v>
      </c>
      <c r="T580" s="6" t="str">
        <f t="shared" si="59"/>
        <v>science fiction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5">
        <f t="shared" si="54"/>
        <v>1.0111290322580646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 s="9">
        <f t="shared" si="56"/>
        <v>40762.208333333336</v>
      </c>
      <c r="N581">
        <v>1313730000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s="6" t="str">
        <f t="shared" si="58"/>
        <v>music</v>
      </c>
      <c r="T581" s="6" t="str">
        <f t="shared" si="59"/>
        <v>jazz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5">
        <f t="shared" si="54"/>
        <v>3.4150228310502282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 s="9">
        <f t="shared" si="56"/>
        <v>41696.25</v>
      </c>
      <c r="N582">
        <v>1394085600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s="6" t="str">
        <f t="shared" si="58"/>
        <v>theater</v>
      </c>
      <c r="T582" s="6" t="str">
        <f t="shared" si="59"/>
        <v>plays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5">
        <f t="shared" si="54"/>
        <v>0.64016666666666666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 s="9">
        <f t="shared" si="56"/>
        <v>40662.208333333336</v>
      </c>
      <c r="N583">
        <v>1305349200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s="6" t="str">
        <f t="shared" si="58"/>
        <v>technology</v>
      </c>
      <c r="T583" s="6" t="str">
        <f t="shared" si="59"/>
        <v>web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5">
        <f t="shared" si="54"/>
        <v>0.5208045977011494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 s="9">
        <f t="shared" si="56"/>
        <v>42165.208333333328</v>
      </c>
      <c r="N584">
        <v>1434344400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s="6" t="str">
        <f t="shared" si="58"/>
        <v>games</v>
      </c>
      <c r="T584" s="6" t="str">
        <f t="shared" si="59"/>
        <v>video games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5">
        <f t="shared" si="54"/>
        <v>3.2240211640211642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 s="9">
        <f t="shared" si="56"/>
        <v>40959.25</v>
      </c>
      <c r="N585">
        <v>1331186400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s="6" t="str">
        <f t="shared" si="58"/>
        <v>film &amp; video</v>
      </c>
      <c r="T585" s="6" t="str">
        <f t="shared" si="59"/>
        <v>documentary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5">
        <f t="shared" si="54"/>
        <v>1.1950810185185186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 s="9">
        <f t="shared" si="56"/>
        <v>41024.208333333336</v>
      </c>
      <c r="N586">
        <v>1336539600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s="6" t="str">
        <f t="shared" si="58"/>
        <v>technology</v>
      </c>
      <c r="T586" s="6" t="str">
        <f t="shared" si="59"/>
        <v>web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5">
        <f t="shared" si="54"/>
        <v>1.4679775280898877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 s="9">
        <f t="shared" si="56"/>
        <v>40255.208333333336</v>
      </c>
      <c r="N587">
        <v>1269752400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s="6" t="str">
        <f t="shared" si="58"/>
        <v>publishing</v>
      </c>
      <c r="T587" s="6" t="str">
        <f t="shared" si="59"/>
        <v>translations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5">
        <f t="shared" si="54"/>
        <v>9.5057142857142853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 s="9">
        <f t="shared" si="56"/>
        <v>40499.25</v>
      </c>
      <c r="N588">
        <v>1291615200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s="6" t="str">
        <f t="shared" si="58"/>
        <v>music</v>
      </c>
      <c r="T588" s="6" t="str">
        <f t="shared" si="59"/>
        <v>rock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5">
        <f t="shared" si="54"/>
        <v>0.72893617021276591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 s="9">
        <f t="shared" si="56"/>
        <v>43484.25</v>
      </c>
      <c r="N589">
        <v>1552366800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s="6" t="str">
        <f t="shared" si="58"/>
        <v>food</v>
      </c>
      <c r="T589" s="6" t="str">
        <f t="shared" si="59"/>
        <v>food trucks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5">
        <f t="shared" si="54"/>
        <v>0.7900824873096447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 s="9">
        <f t="shared" si="56"/>
        <v>40262.208333333336</v>
      </c>
      <c r="N590">
        <v>1272171600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s="6" t="str">
        <f t="shared" si="58"/>
        <v>theater</v>
      </c>
      <c r="T590" s="6" t="str">
        <f t="shared" si="59"/>
        <v>plays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5">
        <f t="shared" si="54"/>
        <v>0.64721518987341775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 s="9">
        <f t="shared" si="56"/>
        <v>42190.208333333328</v>
      </c>
      <c r="N591">
        <v>1436677200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s="6" t="str">
        <f t="shared" si="58"/>
        <v>film &amp; video</v>
      </c>
      <c r="T591" s="6" t="str">
        <f t="shared" si="59"/>
        <v>documentary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5">
        <f t="shared" si="54"/>
        <v>0.82028169014084507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 s="9">
        <f t="shared" si="56"/>
        <v>41994.25</v>
      </c>
      <c r="N592">
        <v>1420092000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s="6" t="str">
        <f t="shared" si="58"/>
        <v>publishing</v>
      </c>
      <c r="T592" s="6" t="str">
        <f t="shared" si="59"/>
        <v>radio &amp; podcasts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5">
        <f t="shared" si="54"/>
        <v>10.376666666666667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 s="9">
        <f t="shared" si="56"/>
        <v>40373.208333333336</v>
      </c>
      <c r="N593">
        <v>1279947600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s="6" t="str">
        <f t="shared" si="58"/>
        <v>games</v>
      </c>
      <c r="T593" s="6" t="str">
        <f t="shared" si="59"/>
        <v>video games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5">
        <f t="shared" si="54"/>
        <v>0.12910076530612244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 s="9">
        <f t="shared" si="56"/>
        <v>41789.208333333336</v>
      </c>
      <c r="N594">
        <v>1402203600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s="6" t="str">
        <f t="shared" si="58"/>
        <v>theater</v>
      </c>
      <c r="T594" s="6" t="str">
        <f t="shared" si="59"/>
        <v>plays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5">
        <f t="shared" si="54"/>
        <v>1.5484210526315789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 s="9">
        <f t="shared" si="56"/>
        <v>41724.208333333336</v>
      </c>
      <c r="N595">
        <v>1396933200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s="6" t="str">
        <f t="shared" si="58"/>
        <v>film &amp; video</v>
      </c>
      <c r="T595" s="6" t="str">
        <f t="shared" si="59"/>
        <v>animation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5">
        <f t="shared" si="54"/>
        <v>7.0991735537190084E-2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 s="9">
        <f t="shared" si="56"/>
        <v>42548.208333333328</v>
      </c>
      <c r="N596">
        <v>1467262800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s="6" t="str">
        <f t="shared" si="58"/>
        <v>theater</v>
      </c>
      <c r="T596" s="6" t="str">
        <f t="shared" si="59"/>
        <v>plays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5">
        <f t="shared" si="54"/>
        <v>2.0852773826458035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 s="9">
        <f t="shared" si="56"/>
        <v>40253.208333333336</v>
      </c>
      <c r="N597">
        <v>1270530000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s="6" t="str">
        <f t="shared" si="58"/>
        <v>theater</v>
      </c>
      <c r="T597" s="6" t="str">
        <f t="shared" si="59"/>
        <v>plays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5">
        <f t="shared" si="54"/>
        <v>0.99683544303797467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 s="9">
        <f t="shared" si="56"/>
        <v>42434.25</v>
      </c>
      <c r="N598">
        <v>1457762400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s="6" t="str">
        <f t="shared" si="58"/>
        <v>film &amp; video</v>
      </c>
      <c r="T598" s="6" t="str">
        <f t="shared" si="59"/>
        <v>drama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5">
        <f t="shared" si="54"/>
        <v>2.0159756097560977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 s="9">
        <f t="shared" si="56"/>
        <v>43786.25</v>
      </c>
      <c r="N599">
        <v>1575525600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s="6" t="str">
        <f t="shared" si="58"/>
        <v>theater</v>
      </c>
      <c r="T599" s="6" t="str">
        <f t="shared" si="59"/>
        <v>plays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5">
        <f t="shared" si="54"/>
        <v>1.6209032258064515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 s="9">
        <f t="shared" si="56"/>
        <v>40344.208333333336</v>
      </c>
      <c r="N600">
        <v>1279083600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s="6" t="str">
        <f t="shared" si="58"/>
        <v>music</v>
      </c>
      <c r="T600" s="6" t="str">
        <f t="shared" si="59"/>
        <v>rock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5">
        <f t="shared" si="54"/>
        <v>3.6436208125445471E-2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 s="9">
        <f t="shared" si="56"/>
        <v>42047.25</v>
      </c>
      <c r="N601">
        <v>1424412000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s="6" t="str">
        <f t="shared" si="58"/>
        <v>film &amp; video</v>
      </c>
      <c r="T601" s="6" t="str">
        <f t="shared" si="59"/>
        <v>documentary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5">
        <f t="shared" si="54"/>
        <v>0.05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 s="9">
        <f t="shared" si="56"/>
        <v>41485.208333333336</v>
      </c>
      <c r="N602">
        <v>1376197200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s="6" t="str">
        <f t="shared" si="58"/>
        <v>food</v>
      </c>
      <c r="T602" s="6" t="str">
        <f t="shared" si="59"/>
        <v>food trucks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5">
        <f t="shared" si="54"/>
        <v>2.0663492063492064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 s="9">
        <f t="shared" si="56"/>
        <v>41789.208333333336</v>
      </c>
      <c r="N603">
        <v>1402894800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s="6" t="str">
        <f t="shared" si="58"/>
        <v>technology</v>
      </c>
      <c r="T603" s="6" t="str">
        <f t="shared" si="59"/>
        <v>wearables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5">
        <f t="shared" si="54"/>
        <v>1.2823628691983122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 s="9">
        <f t="shared" si="56"/>
        <v>42160.208333333328</v>
      </c>
      <c r="N604">
        <v>1434430800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s="6" t="str">
        <f t="shared" si="58"/>
        <v>theater</v>
      </c>
      <c r="T604" s="6" t="str">
        <f t="shared" si="59"/>
        <v>plays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5">
        <f t="shared" si="54"/>
        <v>1.1966037735849056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 s="9">
        <f t="shared" si="56"/>
        <v>43573.208333333328</v>
      </c>
      <c r="N605">
        <v>1557896400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s="6" t="str">
        <f t="shared" si="58"/>
        <v>theater</v>
      </c>
      <c r="T605" s="6" t="str">
        <f t="shared" si="59"/>
        <v>plays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5">
        <f t="shared" si="54"/>
        <v>1.7073055242390078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 s="9">
        <f t="shared" si="56"/>
        <v>40565.25</v>
      </c>
      <c r="N606">
        <v>1297490400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s="6" t="str">
        <f t="shared" si="58"/>
        <v>theater</v>
      </c>
      <c r="T606" s="6" t="str">
        <f t="shared" si="59"/>
        <v>plays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5">
        <f t="shared" si="54"/>
        <v>1.8721212121212121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 s="9">
        <f t="shared" si="56"/>
        <v>42280.208333333328</v>
      </c>
      <c r="N607">
        <v>1447394400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s="6" t="str">
        <f t="shared" si="58"/>
        <v>publishing</v>
      </c>
      <c r="T607" s="6" t="str">
        <f t="shared" si="59"/>
        <v>nonfiction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5">
        <f t="shared" si="54"/>
        <v>1.8838235294117647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 s="9">
        <f t="shared" si="56"/>
        <v>42436.25</v>
      </c>
      <c r="N608">
        <v>1458277200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s="6" t="str">
        <f t="shared" si="58"/>
        <v>music</v>
      </c>
      <c r="T608" s="6" t="str">
        <f t="shared" si="59"/>
        <v>rock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5">
        <f t="shared" si="54"/>
        <v>1.3129869186046512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 s="9">
        <f t="shared" si="56"/>
        <v>41721.208333333336</v>
      </c>
      <c r="N609">
        <v>1395723600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s="6" t="str">
        <f t="shared" si="58"/>
        <v>food</v>
      </c>
      <c r="T609" s="6" t="str">
        <f t="shared" si="59"/>
        <v>food trucks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5">
        <f t="shared" si="54"/>
        <v>2.8397435897435899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 s="9">
        <f t="shared" si="56"/>
        <v>43530.25</v>
      </c>
      <c r="N610">
        <v>1552197600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s="6" t="str">
        <f t="shared" si="58"/>
        <v>music</v>
      </c>
      <c r="T610" s="6" t="str">
        <f t="shared" si="59"/>
        <v>jazz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5">
        <f t="shared" si="54"/>
        <v>1.2041999999999999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 s="9">
        <f t="shared" si="56"/>
        <v>43481.25</v>
      </c>
      <c r="N611">
        <v>1549087200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s="6" t="str">
        <f t="shared" si="58"/>
        <v>film &amp; video</v>
      </c>
      <c r="T611" s="6" t="str">
        <f t="shared" si="59"/>
        <v>science fiction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5">
        <f t="shared" si="54"/>
        <v>4.1905607476635511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 s="9">
        <f t="shared" si="56"/>
        <v>41259.25</v>
      </c>
      <c r="N612">
        <v>1356847200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s="6" t="str">
        <f t="shared" si="58"/>
        <v>theater</v>
      </c>
      <c r="T612" s="6" t="str">
        <f t="shared" si="59"/>
        <v>plays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5">
        <f t="shared" si="54"/>
        <v>0.13853658536585367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 s="9">
        <f t="shared" si="56"/>
        <v>41480.208333333336</v>
      </c>
      <c r="N613">
        <v>1375765200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s="6" t="str">
        <f t="shared" si="58"/>
        <v>theater</v>
      </c>
      <c r="T613" s="6" t="str">
        <f t="shared" si="59"/>
        <v>plays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5">
        <f t="shared" si="54"/>
        <v>1.3943548387096774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 s="9">
        <f t="shared" si="56"/>
        <v>40474.208333333336</v>
      </c>
      <c r="N614">
        <v>1289800800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s="6" t="str">
        <f t="shared" si="58"/>
        <v>music</v>
      </c>
      <c r="T614" s="6" t="str">
        <f t="shared" si="59"/>
        <v>electric music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5">
        <f t="shared" si="54"/>
        <v>1.74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 s="9">
        <f t="shared" si="56"/>
        <v>42973.208333333328</v>
      </c>
      <c r="N615">
        <v>1504501200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s="6" t="str">
        <f t="shared" si="58"/>
        <v>theater</v>
      </c>
      <c r="T615" s="6" t="str">
        <f t="shared" si="59"/>
        <v>plays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5">
        <f t="shared" si="54"/>
        <v>1.5549056603773586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 s="9">
        <f t="shared" si="56"/>
        <v>42746.25</v>
      </c>
      <c r="N616">
        <v>1485669600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s="6" t="str">
        <f t="shared" si="58"/>
        <v>theater</v>
      </c>
      <c r="T616" s="6" t="str">
        <f t="shared" si="59"/>
        <v>plays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5">
        <f t="shared" si="54"/>
        <v>1.7044705882352942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 s="9">
        <f t="shared" si="56"/>
        <v>42489.208333333328</v>
      </c>
      <c r="N617">
        <v>1462770000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s="6" t="str">
        <f t="shared" si="58"/>
        <v>theater</v>
      </c>
      <c r="T617" s="6" t="str">
        <f t="shared" si="59"/>
        <v>plays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5">
        <f t="shared" si="54"/>
        <v>1.8951562500000001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 s="9">
        <f t="shared" si="56"/>
        <v>41537.208333333336</v>
      </c>
      <c r="N618">
        <v>1379739600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s="6" t="str">
        <f t="shared" si="58"/>
        <v>music</v>
      </c>
      <c r="T618" s="6" t="str">
        <f t="shared" si="59"/>
        <v>indie rock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5">
        <f t="shared" si="54"/>
        <v>2.4971428571428573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 s="9">
        <f t="shared" si="56"/>
        <v>41794.208333333336</v>
      </c>
      <c r="N619">
        <v>1402722000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s="6" t="str">
        <f t="shared" si="58"/>
        <v>theater</v>
      </c>
      <c r="T619" s="6" t="str">
        <f t="shared" si="59"/>
        <v>plays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5">
        <f t="shared" si="54"/>
        <v>0.48860523665659616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 s="9">
        <f t="shared" si="56"/>
        <v>41396.208333333336</v>
      </c>
      <c r="N620">
        <v>1369285200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s="6" t="str">
        <f t="shared" si="58"/>
        <v>publishing</v>
      </c>
      <c r="T620" s="6" t="str">
        <f t="shared" si="59"/>
        <v>nonfiction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5">
        <f t="shared" si="54"/>
        <v>0.28461970393057684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 s="9">
        <f t="shared" si="56"/>
        <v>40669.208333333336</v>
      </c>
      <c r="N621">
        <v>1304744400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s="6" t="str">
        <f t="shared" si="58"/>
        <v>theater</v>
      </c>
      <c r="T621" s="6" t="str">
        <f t="shared" si="59"/>
        <v>plays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5">
        <f t="shared" si="54"/>
        <v>2.6802325581395348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 s="9">
        <f t="shared" si="56"/>
        <v>42559.208333333328</v>
      </c>
      <c r="N622">
        <v>1468299600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s="6" t="str">
        <f t="shared" si="58"/>
        <v>photography</v>
      </c>
      <c r="T622" s="6" t="str">
        <f t="shared" si="59"/>
        <v>photography books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5">
        <f t="shared" si="54"/>
        <v>6.1980078125000002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 s="9">
        <f t="shared" si="56"/>
        <v>42626.208333333328</v>
      </c>
      <c r="N623">
        <v>1474174800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s="6" t="str">
        <f t="shared" si="58"/>
        <v>theater</v>
      </c>
      <c r="T623" s="6" t="str">
        <f t="shared" si="59"/>
        <v>plays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5">
        <f t="shared" si="54"/>
        <v>3.1301587301587303E-2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 s="9">
        <f t="shared" si="56"/>
        <v>43205.208333333328</v>
      </c>
      <c r="N624">
        <v>1526014800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s="6" t="str">
        <f t="shared" si="58"/>
        <v>music</v>
      </c>
      <c r="T624" s="6" t="str">
        <f t="shared" si="59"/>
        <v>indie rock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5">
        <f t="shared" si="54"/>
        <v>1.5992152704135738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 s="9">
        <f t="shared" si="56"/>
        <v>42201.208333333328</v>
      </c>
      <c r="N625">
        <v>1437454800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s="6" t="str">
        <f t="shared" si="58"/>
        <v>theater</v>
      </c>
      <c r="T625" s="6" t="str">
        <f t="shared" si="59"/>
        <v>plays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5">
        <f t="shared" si="54"/>
        <v>2.793921568627451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 s="9">
        <f t="shared" si="56"/>
        <v>42029.25</v>
      </c>
      <c r="N626">
        <v>1422684000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s="6" t="str">
        <f t="shared" si="58"/>
        <v>photography</v>
      </c>
      <c r="T626" s="6" t="str">
        <f t="shared" si="59"/>
        <v>photography books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5">
        <f t="shared" si="54"/>
        <v>0.77373333333333338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 s="9">
        <f t="shared" si="56"/>
        <v>43857.25</v>
      </c>
      <c r="N627">
        <v>1581314400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s="6" t="str">
        <f t="shared" si="58"/>
        <v>theater</v>
      </c>
      <c r="T627" s="6" t="str">
        <f t="shared" si="59"/>
        <v>plays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5">
        <f t="shared" si="54"/>
        <v>2.0632812500000002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 s="9">
        <f t="shared" si="56"/>
        <v>40449.208333333336</v>
      </c>
      <c r="N628">
        <v>1286427600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s="6" t="str">
        <f t="shared" si="58"/>
        <v>theater</v>
      </c>
      <c r="T628" s="6" t="str">
        <f t="shared" si="59"/>
        <v>plays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5">
        <f t="shared" si="54"/>
        <v>6.9424999999999999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 s="9">
        <f t="shared" si="56"/>
        <v>40345.208333333336</v>
      </c>
      <c r="N629">
        <v>1278738000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s="6" t="str">
        <f t="shared" si="58"/>
        <v>food</v>
      </c>
      <c r="T629" s="6" t="str">
        <f t="shared" si="59"/>
        <v>food trucks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5">
        <f t="shared" si="54"/>
        <v>1.5178947368421052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 s="9">
        <f t="shared" si="56"/>
        <v>40455.208333333336</v>
      </c>
      <c r="N630">
        <v>1286427600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s="6" t="str">
        <f t="shared" si="58"/>
        <v>music</v>
      </c>
      <c r="T630" s="6" t="str">
        <f t="shared" si="59"/>
        <v>indie rock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5">
        <f t="shared" si="54"/>
        <v>0.64582072176949945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 s="9">
        <f t="shared" si="56"/>
        <v>42557.208333333328</v>
      </c>
      <c r="N631">
        <v>1467954000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s="6" t="str">
        <f t="shared" si="58"/>
        <v>theater</v>
      </c>
      <c r="T631" s="6" t="str">
        <f t="shared" si="59"/>
        <v>plays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5">
        <f t="shared" si="54"/>
        <v>0.62873684210526315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 s="9">
        <f t="shared" si="56"/>
        <v>43586.208333333328</v>
      </c>
      <c r="N632">
        <v>1557637200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s="6" t="str">
        <f t="shared" si="58"/>
        <v>theater</v>
      </c>
      <c r="T632" s="6" t="str">
        <f t="shared" si="59"/>
        <v>plays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5">
        <f t="shared" si="54"/>
        <v>3.1039864864864866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 s="9">
        <f t="shared" si="56"/>
        <v>43550.208333333328</v>
      </c>
      <c r="N633">
        <v>1553922000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s="6" t="str">
        <f t="shared" si="58"/>
        <v>theater</v>
      </c>
      <c r="T633" s="6" t="str">
        <f t="shared" si="59"/>
        <v>plays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5">
        <f t="shared" si="54"/>
        <v>0.42859916782246882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 s="9">
        <f t="shared" si="56"/>
        <v>41945.208333333336</v>
      </c>
      <c r="N634">
        <v>1416463200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s="6" t="str">
        <f t="shared" si="58"/>
        <v>theater</v>
      </c>
      <c r="T634" s="6" t="str">
        <f t="shared" si="59"/>
        <v>plays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5">
        <f t="shared" si="54"/>
        <v>0.83119402985074631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 s="9">
        <f t="shared" si="56"/>
        <v>42315.25</v>
      </c>
      <c r="N635">
        <v>1447221600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s="6" t="str">
        <f t="shared" si="58"/>
        <v>film &amp; video</v>
      </c>
      <c r="T635" s="6" t="str">
        <f t="shared" si="59"/>
        <v>animation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5">
        <f t="shared" si="54"/>
        <v>0.78531302876480547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 s="9">
        <f t="shared" si="56"/>
        <v>42819.208333333328</v>
      </c>
      <c r="N636">
        <v>1491627600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s="6" t="str">
        <f t="shared" si="58"/>
        <v>film &amp; video</v>
      </c>
      <c r="T636" s="6" t="str">
        <f t="shared" si="59"/>
        <v>television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5">
        <f t="shared" si="54"/>
        <v>1.1409352517985611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 s="9">
        <f t="shared" si="56"/>
        <v>41314.25</v>
      </c>
      <c r="N637">
        <v>1363150800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s="6" t="str">
        <f t="shared" si="58"/>
        <v>film &amp; video</v>
      </c>
      <c r="T637" s="6" t="str">
        <f t="shared" si="59"/>
        <v>television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5">
        <f t="shared" si="54"/>
        <v>0.64537683358624176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 s="9">
        <f t="shared" si="56"/>
        <v>40926.25</v>
      </c>
      <c r="N638">
        <v>1330754400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s="6" t="str">
        <f t="shared" si="58"/>
        <v>film &amp; video</v>
      </c>
      <c r="T638" s="6" t="str">
        <f t="shared" si="59"/>
        <v>animation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5">
        <f t="shared" si="54"/>
        <v>0.79411764705882348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 s="9">
        <f t="shared" si="56"/>
        <v>42688.25</v>
      </c>
      <c r="N639">
        <v>1479794400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s="6" t="str">
        <f t="shared" si="58"/>
        <v>theater</v>
      </c>
      <c r="T639" s="6" t="str">
        <f t="shared" si="59"/>
        <v>plays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5">
        <f t="shared" si="54"/>
        <v>0.11419117647058824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 s="9">
        <f t="shared" si="56"/>
        <v>40386.208333333336</v>
      </c>
      <c r="N640">
        <v>1281243600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s="6" t="str">
        <f t="shared" si="58"/>
        <v>theater</v>
      </c>
      <c r="T640" s="6" t="str">
        <f t="shared" si="59"/>
        <v>plays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5">
        <f t="shared" si="54"/>
        <v>0.56186046511627907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 s="9">
        <f t="shared" si="56"/>
        <v>43309.208333333328</v>
      </c>
      <c r="N641">
        <v>1532754000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s="6" t="str">
        <f t="shared" si="58"/>
        <v>film &amp; video</v>
      </c>
      <c r="T641" s="6" t="str">
        <f t="shared" si="59"/>
        <v>drama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5">
        <f t="shared" si="54"/>
        <v>0.16501669449081802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 s="9">
        <f t="shared" si="56"/>
        <v>42387.25</v>
      </c>
      <c r="N642">
        <v>1453356000</v>
      </c>
      <c r="O642" s="9">
        <f t="shared" si="57"/>
        <v>42390.25</v>
      </c>
      <c r="P642" t="b">
        <v>0</v>
      </c>
      <c r="Q642" t="b">
        <v>0</v>
      </c>
      <c r="R642" t="s">
        <v>33</v>
      </c>
      <c r="S642" s="6" t="str">
        <f t="shared" si="58"/>
        <v>theater</v>
      </c>
      <c r="T642" s="6" t="str">
        <f t="shared" si="59"/>
        <v>plays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5">
        <f t="shared" ref="G643:G706" si="60">E643/D643</f>
        <v>1.1996808510638297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 s="9">
        <f t="shared" ref="M643:M706" si="62">(((L643/60)/60)/24)+DATE(1970,1,1)</f>
        <v>42786.25</v>
      </c>
      <c r="N643">
        <v>1489986000</v>
      </c>
      <c r="O643" s="9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s="6" t="str">
        <f t="shared" ref="S643:S706" si="64">LEFT(R643, SEARCH("/",R643,1)-1)</f>
        <v>theater</v>
      </c>
      <c r="T643" s="6" t="str">
        <f t="shared" ref="T643:T706" si="65">RIGHT(R643,LEN(R643)-(LEN(S643)+1))</f>
        <v>plays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5">
        <f t="shared" si="60"/>
        <v>1.4545652173913044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 s="9">
        <f t="shared" si="62"/>
        <v>43451.25</v>
      </c>
      <c r="N644">
        <v>1545804000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s="6" t="str">
        <f t="shared" si="64"/>
        <v>technology</v>
      </c>
      <c r="T644" s="6" t="str">
        <f t="shared" si="65"/>
        <v>wearables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5">
        <f t="shared" si="60"/>
        <v>2.2138255033557046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 s="9">
        <f t="shared" si="62"/>
        <v>42795.25</v>
      </c>
      <c r="N645">
        <v>1489899600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s="6" t="str">
        <f t="shared" si="64"/>
        <v>theater</v>
      </c>
      <c r="T645" s="6" t="str">
        <f t="shared" si="65"/>
        <v>plays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5">
        <f t="shared" si="60"/>
        <v>0.48396694214876035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 s="9">
        <f t="shared" si="62"/>
        <v>43452.25</v>
      </c>
      <c r="N646">
        <v>1546495200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s="6" t="str">
        <f t="shared" si="64"/>
        <v>theater</v>
      </c>
      <c r="T646" s="6" t="str">
        <f t="shared" si="65"/>
        <v>plays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5">
        <f t="shared" si="60"/>
        <v>0.92911504424778757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 s="9">
        <f t="shared" si="62"/>
        <v>43369.208333333328</v>
      </c>
      <c r="N647">
        <v>1539752400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s="6" t="str">
        <f t="shared" si="64"/>
        <v>music</v>
      </c>
      <c r="T647" s="6" t="str">
        <f t="shared" si="65"/>
        <v>rock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5">
        <f t="shared" si="60"/>
        <v>0.88599797365754818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 s="9">
        <f t="shared" si="62"/>
        <v>41346.208333333336</v>
      </c>
      <c r="N648">
        <v>1364101200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s="6" t="str">
        <f t="shared" si="64"/>
        <v>games</v>
      </c>
      <c r="T648" s="6" t="str">
        <f t="shared" si="65"/>
        <v>video games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5">
        <f t="shared" si="60"/>
        <v>0.41399999999999998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 s="9">
        <f t="shared" si="62"/>
        <v>43199.208333333328</v>
      </c>
      <c r="N649">
        <v>1525323600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s="6" t="str">
        <f t="shared" si="64"/>
        <v>publishing</v>
      </c>
      <c r="T649" s="6" t="str">
        <f t="shared" si="65"/>
        <v>translations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5">
        <f t="shared" si="60"/>
        <v>0.63056795131845844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 s="9">
        <f t="shared" si="62"/>
        <v>42922.208333333328</v>
      </c>
      <c r="N650">
        <v>1500872400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s="6" t="str">
        <f t="shared" si="64"/>
        <v>food</v>
      </c>
      <c r="T650" s="6" t="str">
        <f t="shared" si="65"/>
        <v>food trucks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5">
        <f t="shared" si="60"/>
        <v>0.48482333607230893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 s="9">
        <f t="shared" si="62"/>
        <v>40471.208333333336</v>
      </c>
      <c r="N651">
        <v>1288501200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s="6" t="str">
        <f t="shared" si="64"/>
        <v>theater</v>
      </c>
      <c r="T651" s="6" t="str">
        <f t="shared" si="65"/>
        <v>plays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5">
        <f t="shared" si="60"/>
        <v>0.02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 s="9">
        <f t="shared" si="62"/>
        <v>41828.208333333336</v>
      </c>
      <c r="N652">
        <v>1407128400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s="6" t="str">
        <f t="shared" si="64"/>
        <v>music</v>
      </c>
      <c r="T652" s="6" t="str">
        <f t="shared" si="65"/>
        <v>jazz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5">
        <f t="shared" si="60"/>
        <v>0.88479410269445857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 s="9">
        <f t="shared" si="62"/>
        <v>41692.25</v>
      </c>
      <c r="N653">
        <v>1394344800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s="6" t="str">
        <f t="shared" si="64"/>
        <v>film &amp; video</v>
      </c>
      <c r="T653" s="6" t="str">
        <f t="shared" si="65"/>
        <v>shorts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5">
        <f t="shared" si="60"/>
        <v>1.2684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 s="9">
        <f t="shared" si="62"/>
        <v>42587.208333333328</v>
      </c>
      <c r="N654">
        <v>1474088400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s="6" t="str">
        <f t="shared" si="64"/>
        <v>technology</v>
      </c>
      <c r="T654" s="6" t="str">
        <f t="shared" si="65"/>
        <v>web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5">
        <f t="shared" si="60"/>
        <v>23.388333333333332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 s="9">
        <f t="shared" si="62"/>
        <v>42468.208333333328</v>
      </c>
      <c r="N655">
        <v>1460264400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s="6" t="str">
        <f t="shared" si="64"/>
        <v>technology</v>
      </c>
      <c r="T655" s="6" t="str">
        <f t="shared" si="65"/>
        <v>web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5">
        <f t="shared" si="60"/>
        <v>5.0838857142857146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 s="9">
        <f t="shared" si="62"/>
        <v>42240.208333333328</v>
      </c>
      <c r="N656">
        <v>1440824400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s="6" t="str">
        <f t="shared" si="64"/>
        <v>music</v>
      </c>
      <c r="T656" s="6" t="str">
        <f t="shared" si="65"/>
        <v>metal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5">
        <f t="shared" si="60"/>
        <v>1.9147826086956521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 s="9">
        <f t="shared" si="62"/>
        <v>42796.25</v>
      </c>
      <c r="N657">
        <v>1489554000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s="6" t="str">
        <f t="shared" si="64"/>
        <v>photography</v>
      </c>
      <c r="T657" s="6" t="str">
        <f t="shared" si="65"/>
        <v>photography books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5">
        <f t="shared" si="60"/>
        <v>0.42127533783783783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 s="9">
        <f t="shared" si="62"/>
        <v>43097.25</v>
      </c>
      <c r="N658">
        <v>1514872800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s="6" t="str">
        <f t="shared" si="64"/>
        <v>food</v>
      </c>
      <c r="T658" s="6" t="str">
        <f t="shared" si="65"/>
        <v>food trucks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5">
        <f t="shared" si="60"/>
        <v>8.2400000000000001E-2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 s="9">
        <f t="shared" si="62"/>
        <v>43096.25</v>
      </c>
      <c r="N659">
        <v>1515736800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s="6" t="str">
        <f t="shared" si="64"/>
        <v>film &amp; video</v>
      </c>
      <c r="T659" s="6" t="str">
        <f t="shared" si="65"/>
        <v>science fiction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5">
        <f t="shared" si="60"/>
        <v>0.60064638783269964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 s="9">
        <f t="shared" si="62"/>
        <v>42246.208333333328</v>
      </c>
      <c r="N660">
        <v>1442898000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s="6" t="str">
        <f t="shared" si="64"/>
        <v>music</v>
      </c>
      <c r="T660" s="6" t="str">
        <f t="shared" si="65"/>
        <v>rock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5">
        <f t="shared" si="60"/>
        <v>0.47232808616404309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 s="9">
        <f t="shared" si="62"/>
        <v>40570.25</v>
      </c>
      <c r="N661">
        <v>1296194400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s="6" t="str">
        <f t="shared" si="64"/>
        <v>film &amp; video</v>
      </c>
      <c r="T661" s="6" t="str">
        <f t="shared" si="65"/>
        <v>documentary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5">
        <f t="shared" si="60"/>
        <v>0.81736263736263737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 s="9">
        <f t="shared" si="62"/>
        <v>42237.208333333328</v>
      </c>
      <c r="N662">
        <v>1440910800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s="6" t="str">
        <f t="shared" si="64"/>
        <v>theater</v>
      </c>
      <c r="T662" s="6" t="str">
        <f t="shared" si="65"/>
        <v>plays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5">
        <f t="shared" si="60"/>
        <v>0.54187265917603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 s="9">
        <f t="shared" si="62"/>
        <v>40996.208333333336</v>
      </c>
      <c r="N663">
        <v>1335502800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s="6" t="str">
        <f t="shared" si="64"/>
        <v>music</v>
      </c>
      <c r="T663" s="6" t="str">
        <f t="shared" si="65"/>
        <v>jazz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5">
        <f t="shared" si="60"/>
        <v>0.97868131868131869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 s="9">
        <f t="shared" si="62"/>
        <v>43443.25</v>
      </c>
      <c r="N664">
        <v>1544680800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s="6" t="str">
        <f t="shared" si="64"/>
        <v>theater</v>
      </c>
      <c r="T664" s="6" t="str">
        <f t="shared" si="65"/>
        <v>plays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5">
        <f t="shared" si="60"/>
        <v>0.77239999999999998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 s="9">
        <f t="shared" si="62"/>
        <v>40458.208333333336</v>
      </c>
      <c r="N665">
        <v>1288414800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s="6" t="str">
        <f t="shared" si="64"/>
        <v>theater</v>
      </c>
      <c r="T665" s="6" t="str">
        <f t="shared" si="65"/>
        <v>plays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5">
        <f t="shared" si="60"/>
        <v>0.33464735516372796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 s="9">
        <f t="shared" si="62"/>
        <v>40959.25</v>
      </c>
      <c r="N666">
        <v>1330581600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s="6" t="str">
        <f t="shared" si="64"/>
        <v>music</v>
      </c>
      <c r="T666" s="6" t="str">
        <f t="shared" si="65"/>
        <v>jazz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5">
        <f t="shared" si="60"/>
        <v>2.3958823529411766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 s="9">
        <f t="shared" si="62"/>
        <v>40733.208333333336</v>
      </c>
      <c r="N667">
        <v>1311397200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s="6" t="str">
        <f t="shared" si="64"/>
        <v>film &amp; video</v>
      </c>
      <c r="T667" s="6" t="str">
        <f t="shared" si="65"/>
        <v>documentary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5">
        <f t="shared" si="60"/>
        <v>0.64032258064516134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 s="9">
        <f t="shared" si="62"/>
        <v>41516.208333333336</v>
      </c>
      <c r="N668">
        <v>1378357200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s="6" t="str">
        <f t="shared" si="64"/>
        <v>theater</v>
      </c>
      <c r="T668" s="6" t="str">
        <f t="shared" si="65"/>
        <v>plays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5">
        <f t="shared" si="60"/>
        <v>1.7615942028985507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 s="9">
        <f t="shared" si="62"/>
        <v>41892.208333333336</v>
      </c>
      <c r="N669">
        <v>1411102800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s="6" t="str">
        <f t="shared" si="64"/>
        <v>journalism</v>
      </c>
      <c r="T669" s="6" t="str">
        <f t="shared" si="65"/>
        <v>audio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5">
        <f t="shared" si="60"/>
        <v>0.20338181818181819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 s="9">
        <f t="shared" si="62"/>
        <v>41122.208333333336</v>
      </c>
      <c r="N670">
        <v>1344834000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s="6" t="str">
        <f t="shared" si="64"/>
        <v>theater</v>
      </c>
      <c r="T670" s="6" t="str">
        <f t="shared" si="65"/>
        <v>plays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5">
        <f t="shared" si="60"/>
        <v>3.5864754098360656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 s="9">
        <f t="shared" si="62"/>
        <v>42912.208333333328</v>
      </c>
      <c r="N671">
        <v>1499230800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s="6" t="str">
        <f t="shared" si="64"/>
        <v>theater</v>
      </c>
      <c r="T671" s="6" t="str">
        <f t="shared" si="65"/>
        <v>plays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5">
        <f t="shared" si="60"/>
        <v>4.6885802469135802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 s="9">
        <f t="shared" si="62"/>
        <v>42425.25</v>
      </c>
      <c r="N672">
        <v>1457416800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s="6" t="str">
        <f t="shared" si="64"/>
        <v>music</v>
      </c>
      <c r="T672" s="6" t="str">
        <f t="shared" si="65"/>
        <v>indie rock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5">
        <f t="shared" si="60"/>
        <v>1.220563524590164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 s="9">
        <f t="shared" si="62"/>
        <v>40390.208333333336</v>
      </c>
      <c r="N673">
        <v>1280898000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s="6" t="str">
        <f t="shared" si="64"/>
        <v>theater</v>
      </c>
      <c r="T673" s="6" t="str">
        <f t="shared" si="65"/>
        <v>plays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5">
        <f t="shared" si="60"/>
        <v>0.55931783729156137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 s="9">
        <f t="shared" si="62"/>
        <v>43180.208333333328</v>
      </c>
      <c r="N674">
        <v>1522472400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s="6" t="str">
        <f t="shared" si="64"/>
        <v>theater</v>
      </c>
      <c r="T674" s="6" t="str">
        <f t="shared" si="65"/>
        <v>plays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5">
        <f t="shared" si="60"/>
        <v>0.43660714285714286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 s="9">
        <f t="shared" si="62"/>
        <v>42475.208333333328</v>
      </c>
      <c r="N675">
        <v>1462510800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s="6" t="str">
        <f t="shared" si="64"/>
        <v>music</v>
      </c>
      <c r="T675" s="6" t="str">
        <f t="shared" si="65"/>
        <v>indie rock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5">
        <f t="shared" si="60"/>
        <v>0.33538371411833628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 s="9">
        <f t="shared" si="62"/>
        <v>40774.208333333336</v>
      </c>
      <c r="N676">
        <v>1317790800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s="6" t="str">
        <f t="shared" si="64"/>
        <v>photography</v>
      </c>
      <c r="T676" s="6" t="str">
        <f t="shared" si="65"/>
        <v>photography books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5">
        <f t="shared" si="60"/>
        <v>1.2297938144329896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 s="9">
        <f t="shared" si="62"/>
        <v>43719.208333333328</v>
      </c>
      <c r="N677">
        <v>1568782800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s="6" t="str">
        <f t="shared" si="64"/>
        <v>journalism</v>
      </c>
      <c r="T677" s="6" t="str">
        <f t="shared" si="65"/>
        <v>audio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5">
        <f t="shared" si="60"/>
        <v>1.8974959871589085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 s="9">
        <f t="shared" si="62"/>
        <v>41178.208333333336</v>
      </c>
      <c r="N678">
        <v>1349413200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s="6" t="str">
        <f t="shared" si="64"/>
        <v>photography</v>
      </c>
      <c r="T678" s="6" t="str">
        <f t="shared" si="65"/>
        <v>photography books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5">
        <f t="shared" si="60"/>
        <v>0.83622641509433959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 s="9">
        <f t="shared" si="62"/>
        <v>42561.208333333328</v>
      </c>
      <c r="N679">
        <v>1472446800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s="6" t="str">
        <f t="shared" si="64"/>
        <v>publishing</v>
      </c>
      <c r="T679" s="6" t="str">
        <f t="shared" si="65"/>
        <v>fiction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5">
        <f t="shared" si="60"/>
        <v>0.17968844221105529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 s="9">
        <f t="shared" si="62"/>
        <v>43484.25</v>
      </c>
      <c r="N680">
        <v>1548050400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s="6" t="str">
        <f t="shared" si="64"/>
        <v>film &amp; video</v>
      </c>
      <c r="T680" s="6" t="str">
        <f t="shared" si="65"/>
        <v>drama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5">
        <f t="shared" si="60"/>
        <v>10.365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 s="9">
        <f t="shared" si="62"/>
        <v>43756.208333333328</v>
      </c>
      <c r="N681">
        <v>1571806800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s="6" t="str">
        <f t="shared" si="64"/>
        <v>food</v>
      </c>
      <c r="T681" s="6" t="str">
        <f t="shared" si="65"/>
        <v>food trucks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5">
        <f t="shared" si="60"/>
        <v>0.97405219780219776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 s="9">
        <f t="shared" si="62"/>
        <v>43813.25</v>
      </c>
      <c r="N682">
        <v>1576476000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s="6" t="str">
        <f t="shared" si="64"/>
        <v>games</v>
      </c>
      <c r="T682" s="6" t="str">
        <f t="shared" si="65"/>
        <v>mobile games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5">
        <f t="shared" si="60"/>
        <v>0.86386203150461705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 s="9">
        <f t="shared" si="62"/>
        <v>40898.25</v>
      </c>
      <c r="N683">
        <v>1324965600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s="6" t="str">
        <f t="shared" si="64"/>
        <v>theater</v>
      </c>
      <c r="T683" s="6" t="str">
        <f t="shared" si="65"/>
        <v>plays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5">
        <f t="shared" si="60"/>
        <v>1.5016666666666667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 s="9">
        <f t="shared" si="62"/>
        <v>41619.25</v>
      </c>
      <c r="N684">
        <v>1387519200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s="6" t="str">
        <f t="shared" si="64"/>
        <v>theater</v>
      </c>
      <c r="T684" s="6" t="str">
        <f t="shared" si="65"/>
        <v>plays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5">
        <f t="shared" si="60"/>
        <v>3.5843478260869563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 s="9">
        <f t="shared" si="62"/>
        <v>43359.208333333328</v>
      </c>
      <c r="N685">
        <v>1537246800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s="6" t="str">
        <f t="shared" si="64"/>
        <v>theater</v>
      </c>
      <c r="T685" s="6" t="str">
        <f t="shared" si="65"/>
        <v>plays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5">
        <f t="shared" si="60"/>
        <v>5.4285714285714288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 s="9">
        <f t="shared" si="62"/>
        <v>40358.208333333336</v>
      </c>
      <c r="N686">
        <v>1279515600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s="6" t="str">
        <f t="shared" si="64"/>
        <v>publishing</v>
      </c>
      <c r="T686" s="6" t="str">
        <f t="shared" si="65"/>
        <v>nonfiction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5">
        <f t="shared" si="60"/>
        <v>0.67500714285714281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 s="9">
        <f t="shared" si="62"/>
        <v>42239.208333333328</v>
      </c>
      <c r="N687">
        <v>1442379600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s="6" t="str">
        <f t="shared" si="64"/>
        <v>theater</v>
      </c>
      <c r="T687" s="6" t="str">
        <f t="shared" si="65"/>
        <v>plays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5">
        <f t="shared" si="60"/>
        <v>1.9174666666666667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 s="9">
        <f t="shared" si="62"/>
        <v>43186.208333333328</v>
      </c>
      <c r="N688">
        <v>1523077200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s="6" t="str">
        <f t="shared" si="64"/>
        <v>technology</v>
      </c>
      <c r="T688" s="6" t="str">
        <f t="shared" si="65"/>
        <v>wearables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5">
        <f t="shared" si="60"/>
        <v>9.32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 s="9">
        <f t="shared" si="62"/>
        <v>42806.25</v>
      </c>
      <c r="N689">
        <v>1489554000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s="6" t="str">
        <f t="shared" si="64"/>
        <v>theater</v>
      </c>
      <c r="T689" s="6" t="str">
        <f t="shared" si="65"/>
        <v>plays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5">
        <f t="shared" si="60"/>
        <v>4.2927586206896553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 s="9">
        <f t="shared" si="62"/>
        <v>43475.25</v>
      </c>
      <c r="N690">
        <v>1548482400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s="6" t="str">
        <f t="shared" si="64"/>
        <v>film &amp; video</v>
      </c>
      <c r="T690" s="6" t="str">
        <f t="shared" si="65"/>
        <v>television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5">
        <f t="shared" si="60"/>
        <v>1.0065753424657535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 s="9">
        <f t="shared" si="62"/>
        <v>41576.208333333336</v>
      </c>
      <c r="N691">
        <v>1384063200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s="6" t="str">
        <f t="shared" si="64"/>
        <v>technology</v>
      </c>
      <c r="T691" s="6" t="str">
        <f t="shared" si="65"/>
        <v>web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5">
        <f t="shared" si="60"/>
        <v>2.266111111111111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 s="9">
        <f t="shared" si="62"/>
        <v>40874.25</v>
      </c>
      <c r="N692">
        <v>1322892000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s="6" t="str">
        <f t="shared" si="64"/>
        <v>film &amp; video</v>
      </c>
      <c r="T692" s="6" t="str">
        <f t="shared" si="65"/>
        <v>documentary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5">
        <f t="shared" si="60"/>
        <v>1.4238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 s="9">
        <f t="shared" si="62"/>
        <v>41185.208333333336</v>
      </c>
      <c r="N693">
        <v>1350709200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s="6" t="str">
        <f t="shared" si="64"/>
        <v>film &amp; video</v>
      </c>
      <c r="T693" s="6" t="str">
        <f t="shared" si="65"/>
        <v>documentary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5">
        <f t="shared" si="60"/>
        <v>0.90633333333333332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 s="9">
        <f t="shared" si="62"/>
        <v>43655.208333333328</v>
      </c>
      <c r="N694">
        <v>1564203600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s="6" t="str">
        <f t="shared" si="64"/>
        <v>music</v>
      </c>
      <c r="T694" s="6" t="str">
        <f t="shared" si="65"/>
        <v>rock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5">
        <f t="shared" si="60"/>
        <v>0.63966740576496672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 s="9">
        <f t="shared" si="62"/>
        <v>43025.208333333328</v>
      </c>
      <c r="N695">
        <v>1509685200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s="6" t="str">
        <f t="shared" si="64"/>
        <v>theater</v>
      </c>
      <c r="T695" s="6" t="str">
        <f t="shared" si="65"/>
        <v>plays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5">
        <f t="shared" si="60"/>
        <v>0.84131868131868137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 s="9">
        <f t="shared" si="62"/>
        <v>43066.25</v>
      </c>
      <c r="N696">
        <v>1514959200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s="6" t="str">
        <f t="shared" si="64"/>
        <v>theater</v>
      </c>
      <c r="T696" s="6" t="str">
        <f t="shared" si="65"/>
        <v>plays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5">
        <f t="shared" si="60"/>
        <v>1.3393478260869565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 s="9">
        <f t="shared" si="62"/>
        <v>42322.25</v>
      </c>
      <c r="N697">
        <v>1448863200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s="6" t="str">
        <f t="shared" si="64"/>
        <v>music</v>
      </c>
      <c r="T697" s="6" t="str">
        <f t="shared" si="65"/>
        <v>rock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5">
        <f t="shared" si="60"/>
        <v>0.59042047531992692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 s="9">
        <f t="shared" si="62"/>
        <v>42114.208333333328</v>
      </c>
      <c r="N698">
        <v>1429592400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s="6" t="str">
        <f t="shared" si="64"/>
        <v>theater</v>
      </c>
      <c r="T698" s="6" t="str">
        <f t="shared" si="65"/>
        <v>plays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5">
        <f t="shared" si="60"/>
        <v>1.5280062063615205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 s="9">
        <f t="shared" si="62"/>
        <v>43190.208333333328</v>
      </c>
      <c r="N699">
        <v>1522645200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s="6" t="str">
        <f t="shared" si="64"/>
        <v>music</v>
      </c>
      <c r="T699" s="6" t="str">
        <f t="shared" si="65"/>
        <v>electric music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5">
        <f t="shared" si="60"/>
        <v>4.466912114014252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 s="9">
        <f t="shared" si="62"/>
        <v>40871.25</v>
      </c>
      <c r="N700">
        <v>1323324000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s="6" t="str">
        <f t="shared" si="64"/>
        <v>technology</v>
      </c>
      <c r="T700" s="6" t="str">
        <f t="shared" si="65"/>
        <v>wearables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5">
        <f t="shared" si="60"/>
        <v>0.8439189189189189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 s="9">
        <f t="shared" si="62"/>
        <v>43641.208333333328</v>
      </c>
      <c r="N701">
        <v>1561525200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s="6" t="str">
        <f t="shared" si="64"/>
        <v>film &amp; video</v>
      </c>
      <c r="T701" s="6" t="str">
        <f t="shared" si="65"/>
        <v>drama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5">
        <f t="shared" si="60"/>
        <v>0.03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 s="9">
        <f t="shared" si="62"/>
        <v>40203.25</v>
      </c>
      <c r="N702">
        <v>1265695200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s="6" t="str">
        <f t="shared" si="64"/>
        <v>technology</v>
      </c>
      <c r="T702" s="6" t="str">
        <f t="shared" si="65"/>
        <v>wearables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5">
        <f t="shared" si="60"/>
        <v>1.7502692307692307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 s="9">
        <f t="shared" si="62"/>
        <v>40629.208333333336</v>
      </c>
      <c r="N703">
        <v>1301806800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s="6" t="str">
        <f t="shared" si="64"/>
        <v>theater</v>
      </c>
      <c r="T703" s="6" t="str">
        <f t="shared" si="65"/>
        <v>plays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5">
        <f t="shared" si="60"/>
        <v>0.54137931034482756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 s="9">
        <f t="shared" si="62"/>
        <v>41477.208333333336</v>
      </c>
      <c r="N704">
        <v>1374901200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s="6" t="str">
        <f t="shared" si="64"/>
        <v>technology</v>
      </c>
      <c r="T704" s="6" t="str">
        <f t="shared" si="65"/>
        <v>wearables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5">
        <f t="shared" si="60"/>
        <v>3.1187381703470032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 s="9">
        <f t="shared" si="62"/>
        <v>41020.208333333336</v>
      </c>
      <c r="N705">
        <v>1336453200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s="6" t="str">
        <f t="shared" si="64"/>
        <v>publishing</v>
      </c>
      <c r="T705" s="6" t="str">
        <f t="shared" si="65"/>
        <v>translations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5">
        <f t="shared" si="60"/>
        <v>1.2278160919540231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 s="9">
        <f t="shared" si="62"/>
        <v>42555.208333333328</v>
      </c>
      <c r="N706">
        <v>1468904400</v>
      </c>
      <c r="O706" s="9">
        <f t="shared" si="63"/>
        <v>42570.208333333328</v>
      </c>
      <c r="P706" t="b">
        <v>0</v>
      </c>
      <c r="Q706" t="b">
        <v>0</v>
      </c>
      <c r="R706" t="s">
        <v>71</v>
      </c>
      <c r="S706" s="6" t="str">
        <f t="shared" si="64"/>
        <v>film &amp; video</v>
      </c>
      <c r="T706" s="6" t="str">
        <f t="shared" si="65"/>
        <v>animation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5">
        <f t="shared" ref="G707:G770" si="66">E707/D707</f>
        <v>0.99026517383618151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 s="9">
        <f t="shared" ref="M707:M770" si="68">(((L707/60)/60)/24)+DATE(1970,1,1)</f>
        <v>41619.25</v>
      </c>
      <c r="N707">
        <v>1387087200</v>
      </c>
      <c r="O707" s="9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s="6" t="str">
        <f t="shared" ref="S707:S770" si="70">LEFT(R707, SEARCH("/",R707,1)-1)</f>
        <v>publishing</v>
      </c>
      <c r="T707" s="6" t="str">
        <f t="shared" ref="T707:T770" si="71">RIGHT(R707,LEN(R707)-(LEN(S707)+1))</f>
        <v>nonfiction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5">
        <f t="shared" si="66"/>
        <v>1.278468634686347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 s="9">
        <f t="shared" si="68"/>
        <v>43471.25</v>
      </c>
      <c r="N708">
        <v>1547445600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s="6" t="str">
        <f t="shared" si="70"/>
        <v>technology</v>
      </c>
      <c r="T708" s="6" t="str">
        <f t="shared" si="71"/>
        <v>web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5">
        <f t="shared" si="66"/>
        <v>1.5861643835616439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 s="9">
        <f t="shared" si="68"/>
        <v>43442.25</v>
      </c>
      <c r="N709">
        <v>1547359200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s="6" t="str">
        <f t="shared" si="70"/>
        <v>film &amp; video</v>
      </c>
      <c r="T709" s="6" t="str">
        <f t="shared" si="71"/>
        <v>drama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5">
        <f t="shared" si="66"/>
        <v>7.0705882352941174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 s="9">
        <f t="shared" si="68"/>
        <v>42877.208333333328</v>
      </c>
      <c r="N710">
        <v>1496293200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s="6" t="str">
        <f t="shared" si="70"/>
        <v>theater</v>
      </c>
      <c r="T710" s="6" t="str">
        <f t="shared" si="71"/>
        <v>plays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5">
        <f t="shared" si="66"/>
        <v>1.4238775510204082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 s="9">
        <f t="shared" si="68"/>
        <v>41018.208333333336</v>
      </c>
      <c r="N711">
        <v>1335416400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s="6" t="str">
        <f t="shared" si="70"/>
        <v>theater</v>
      </c>
      <c r="T711" s="6" t="str">
        <f t="shared" si="71"/>
        <v>plays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5">
        <f t="shared" si="66"/>
        <v>1.4786046511627906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 s="9">
        <f t="shared" si="68"/>
        <v>43295.208333333328</v>
      </c>
      <c r="N712">
        <v>1532149200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s="6" t="str">
        <f t="shared" si="70"/>
        <v>theater</v>
      </c>
      <c r="T712" s="6" t="str">
        <f t="shared" si="71"/>
        <v>plays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5">
        <f t="shared" si="66"/>
        <v>0.20322580645161289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 s="9">
        <f t="shared" si="68"/>
        <v>42393.25</v>
      </c>
      <c r="N713">
        <v>1453788000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s="6" t="str">
        <f t="shared" si="70"/>
        <v>theater</v>
      </c>
      <c r="T713" s="6" t="str">
        <f t="shared" si="71"/>
        <v>plays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5">
        <f t="shared" si="66"/>
        <v>18.40625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 s="9">
        <f t="shared" si="68"/>
        <v>42559.208333333328</v>
      </c>
      <c r="N714">
        <v>1471496400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s="6" t="str">
        <f t="shared" si="70"/>
        <v>theater</v>
      </c>
      <c r="T714" s="6" t="str">
        <f t="shared" si="71"/>
        <v>plays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5">
        <f t="shared" si="66"/>
        <v>1.6194202898550725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 s="9">
        <f t="shared" si="68"/>
        <v>42604.208333333328</v>
      </c>
      <c r="N715">
        <v>1472878800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s="6" t="str">
        <f t="shared" si="70"/>
        <v>publishing</v>
      </c>
      <c r="T715" s="6" t="str">
        <f t="shared" si="71"/>
        <v>radio &amp; podcasts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5">
        <f t="shared" si="66"/>
        <v>4.7282077922077921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 s="9">
        <f t="shared" si="68"/>
        <v>41870.208333333336</v>
      </c>
      <c r="N716">
        <v>1408510800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s="6" t="str">
        <f t="shared" si="70"/>
        <v>music</v>
      </c>
      <c r="T716" s="6" t="str">
        <f t="shared" si="71"/>
        <v>rock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5">
        <f t="shared" si="66"/>
        <v>0.24466101694915254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 s="9">
        <f t="shared" si="68"/>
        <v>40397.208333333336</v>
      </c>
      <c r="N717">
        <v>1281589200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s="6" t="str">
        <f t="shared" si="70"/>
        <v>games</v>
      </c>
      <c r="T717" s="6" t="str">
        <f t="shared" si="71"/>
        <v>mobile games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5">
        <f t="shared" si="66"/>
        <v>5.1764999999999999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 s="9">
        <f t="shared" si="68"/>
        <v>41465.208333333336</v>
      </c>
      <c r="N718">
        <v>1375851600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s="6" t="str">
        <f t="shared" si="70"/>
        <v>theater</v>
      </c>
      <c r="T718" s="6" t="str">
        <f t="shared" si="71"/>
        <v>plays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5">
        <f t="shared" si="66"/>
        <v>2.4764285714285714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 s="9">
        <f t="shared" si="68"/>
        <v>40777.208333333336</v>
      </c>
      <c r="N719">
        <v>1315803600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s="6" t="str">
        <f t="shared" si="70"/>
        <v>film &amp; video</v>
      </c>
      <c r="T719" s="6" t="str">
        <f t="shared" si="71"/>
        <v>documentary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5">
        <f t="shared" si="66"/>
        <v>1.0020481927710843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 s="9">
        <f t="shared" si="68"/>
        <v>41442.208333333336</v>
      </c>
      <c r="N720">
        <v>1373691600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s="6" t="str">
        <f t="shared" si="70"/>
        <v>technology</v>
      </c>
      <c r="T720" s="6" t="str">
        <f t="shared" si="71"/>
        <v>wearables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5">
        <f t="shared" si="66"/>
        <v>1.53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 s="9">
        <f t="shared" si="68"/>
        <v>41058.208333333336</v>
      </c>
      <c r="N721">
        <v>1339218000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s="6" t="str">
        <f t="shared" si="70"/>
        <v>publishing</v>
      </c>
      <c r="T721" s="6" t="str">
        <f t="shared" si="71"/>
        <v>fiction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5">
        <f t="shared" si="66"/>
        <v>0.37091954022988505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 s="9">
        <f t="shared" si="68"/>
        <v>43152.25</v>
      </c>
      <c r="N722">
        <v>1520402400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s="6" t="str">
        <f t="shared" si="70"/>
        <v>theater</v>
      </c>
      <c r="T722" s="6" t="str">
        <f t="shared" si="71"/>
        <v>plays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5">
        <f t="shared" si="66"/>
        <v>4.3923948220064728E-2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 s="9">
        <f t="shared" si="68"/>
        <v>43194.208333333328</v>
      </c>
      <c r="N723">
        <v>1523336400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s="6" t="str">
        <f t="shared" si="70"/>
        <v>music</v>
      </c>
      <c r="T723" s="6" t="str">
        <f t="shared" si="71"/>
        <v>rock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5">
        <f t="shared" si="66"/>
        <v>1.5650721649484536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 s="9">
        <f t="shared" si="68"/>
        <v>43045.25</v>
      </c>
      <c r="N724">
        <v>1512280800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s="6" t="str">
        <f t="shared" si="70"/>
        <v>film &amp; video</v>
      </c>
      <c r="T724" s="6" t="str">
        <f t="shared" si="71"/>
        <v>documentary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5">
        <f t="shared" si="66"/>
        <v>2.704081632653061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 s="9">
        <f t="shared" si="68"/>
        <v>42431.25</v>
      </c>
      <c r="N725">
        <v>1458709200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s="6" t="str">
        <f t="shared" si="70"/>
        <v>theater</v>
      </c>
      <c r="T725" s="6" t="str">
        <f t="shared" si="71"/>
        <v>plays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5">
        <f t="shared" si="66"/>
        <v>1.3405952380952382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 s="9">
        <f t="shared" si="68"/>
        <v>41934.208333333336</v>
      </c>
      <c r="N726">
        <v>1414126800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s="6" t="str">
        <f t="shared" si="70"/>
        <v>theater</v>
      </c>
      <c r="T726" s="6" t="str">
        <f t="shared" si="71"/>
        <v>plays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5">
        <f t="shared" si="66"/>
        <v>0.50398033126293995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 s="9">
        <f t="shared" si="68"/>
        <v>41958.25</v>
      </c>
      <c r="N727">
        <v>1416204000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s="6" t="str">
        <f t="shared" si="70"/>
        <v>games</v>
      </c>
      <c r="T727" s="6" t="str">
        <f t="shared" si="71"/>
        <v>mobile games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5">
        <f t="shared" si="66"/>
        <v>0.88815837937384901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 s="9">
        <f t="shared" si="68"/>
        <v>40476.208333333336</v>
      </c>
      <c r="N728">
        <v>1288501200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s="6" t="str">
        <f t="shared" si="70"/>
        <v>theater</v>
      </c>
      <c r="T728" s="6" t="str">
        <f t="shared" si="71"/>
        <v>plays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5">
        <f t="shared" si="66"/>
        <v>1.65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 s="9">
        <f t="shared" si="68"/>
        <v>43485.25</v>
      </c>
      <c r="N729">
        <v>1552971600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s="6" t="str">
        <f t="shared" si="70"/>
        <v>technology</v>
      </c>
      <c r="T729" s="6" t="str">
        <f t="shared" si="71"/>
        <v>web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5">
        <f t="shared" si="66"/>
        <v>0.17499999999999999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 s="9">
        <f t="shared" si="68"/>
        <v>42515.208333333328</v>
      </c>
      <c r="N730">
        <v>1465102800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s="6" t="str">
        <f t="shared" si="70"/>
        <v>theater</v>
      </c>
      <c r="T730" s="6" t="str">
        <f t="shared" si="71"/>
        <v>plays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5">
        <f t="shared" si="66"/>
        <v>1.8566071428571429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 s="9">
        <f t="shared" si="68"/>
        <v>41309.25</v>
      </c>
      <c r="N731">
        <v>1360130400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s="6" t="str">
        <f t="shared" si="70"/>
        <v>film &amp; video</v>
      </c>
      <c r="T731" s="6" t="str">
        <f t="shared" si="71"/>
        <v>drama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5">
        <f t="shared" si="66"/>
        <v>4.1266319444444441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 s="9">
        <f t="shared" si="68"/>
        <v>42147.208333333328</v>
      </c>
      <c r="N732">
        <v>1432875600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s="6" t="str">
        <f t="shared" si="70"/>
        <v>technology</v>
      </c>
      <c r="T732" s="6" t="str">
        <f t="shared" si="71"/>
        <v>wearables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5">
        <f t="shared" si="66"/>
        <v>0.90249999999999997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 s="9">
        <f t="shared" si="68"/>
        <v>42939.208333333328</v>
      </c>
      <c r="N733">
        <v>1500872400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s="6" t="str">
        <f t="shared" si="70"/>
        <v>technology</v>
      </c>
      <c r="T733" s="6" t="str">
        <f t="shared" si="71"/>
        <v>web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5">
        <f t="shared" si="66"/>
        <v>0.91984615384615387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 s="9">
        <f t="shared" si="68"/>
        <v>42816.208333333328</v>
      </c>
      <c r="N734">
        <v>1492146000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s="6" t="str">
        <f t="shared" si="70"/>
        <v>music</v>
      </c>
      <c r="T734" s="6" t="str">
        <f t="shared" si="71"/>
        <v>rock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5">
        <f t="shared" si="66"/>
        <v>5.2700632911392402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 s="9">
        <f t="shared" si="68"/>
        <v>41844.208333333336</v>
      </c>
      <c r="N735">
        <v>1407301200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s="6" t="str">
        <f t="shared" si="70"/>
        <v>music</v>
      </c>
      <c r="T735" s="6" t="str">
        <f t="shared" si="71"/>
        <v>metal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5">
        <f t="shared" si="66"/>
        <v>3.1914285714285713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 s="9">
        <f t="shared" si="68"/>
        <v>42763.25</v>
      </c>
      <c r="N736">
        <v>1486620000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s="6" t="str">
        <f t="shared" si="70"/>
        <v>theater</v>
      </c>
      <c r="T736" s="6" t="str">
        <f t="shared" si="71"/>
        <v>plays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5">
        <f t="shared" si="66"/>
        <v>3.5418867924528303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 s="9">
        <f t="shared" si="68"/>
        <v>42459.208333333328</v>
      </c>
      <c r="N737">
        <v>1459918800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s="6" t="str">
        <f t="shared" si="70"/>
        <v>photography</v>
      </c>
      <c r="T737" s="6" t="str">
        <f t="shared" si="71"/>
        <v>photography books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5">
        <f t="shared" si="66"/>
        <v>0.32896103896103895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 s="9">
        <f t="shared" si="68"/>
        <v>42055.25</v>
      </c>
      <c r="N738">
        <v>1424757600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s="6" t="str">
        <f t="shared" si="70"/>
        <v>publishing</v>
      </c>
      <c r="T738" s="6" t="str">
        <f t="shared" si="71"/>
        <v>nonfiction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5">
        <f t="shared" si="66"/>
        <v>1.358918918918919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 s="9">
        <f t="shared" si="68"/>
        <v>42685.25</v>
      </c>
      <c r="N739">
        <v>1479880800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s="6" t="str">
        <f t="shared" si="70"/>
        <v>music</v>
      </c>
      <c r="T739" s="6" t="str">
        <f t="shared" si="71"/>
        <v>indie rock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5">
        <f t="shared" si="66"/>
        <v>2.0843373493975904E-2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 s="9">
        <f t="shared" si="68"/>
        <v>41959.25</v>
      </c>
      <c r="N740">
        <v>1418018400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s="6" t="str">
        <f t="shared" si="70"/>
        <v>theater</v>
      </c>
      <c r="T740" s="6" t="str">
        <f t="shared" si="71"/>
        <v>plays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5">
        <f t="shared" si="66"/>
        <v>0.61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 s="9">
        <f t="shared" si="68"/>
        <v>41089.208333333336</v>
      </c>
      <c r="N741">
        <v>1341032400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s="6" t="str">
        <f t="shared" si="70"/>
        <v>music</v>
      </c>
      <c r="T741" s="6" t="str">
        <f t="shared" si="71"/>
        <v>indie rock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5">
        <f t="shared" si="66"/>
        <v>0.30037735849056602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 s="9">
        <f t="shared" si="68"/>
        <v>42769.25</v>
      </c>
      <c r="N742">
        <v>1486360800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s="6" t="str">
        <f t="shared" si="70"/>
        <v>theater</v>
      </c>
      <c r="T742" s="6" t="str">
        <f t="shared" si="71"/>
        <v>plays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5">
        <f t="shared" si="66"/>
        <v>11.791666666666666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 s="9">
        <f t="shared" si="68"/>
        <v>40321.208333333336</v>
      </c>
      <c r="N743">
        <v>1274677200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s="6" t="str">
        <f t="shared" si="70"/>
        <v>theater</v>
      </c>
      <c r="T743" s="6" t="str">
        <f t="shared" si="71"/>
        <v>plays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5">
        <f t="shared" si="66"/>
        <v>11.260833333333334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 s="9">
        <f t="shared" si="68"/>
        <v>40197.25</v>
      </c>
      <c r="N744">
        <v>1267509600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s="6" t="str">
        <f t="shared" si="70"/>
        <v>music</v>
      </c>
      <c r="T744" s="6" t="str">
        <f t="shared" si="71"/>
        <v>electric music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5">
        <f t="shared" si="66"/>
        <v>0.12923076923076923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 s="9">
        <f t="shared" si="68"/>
        <v>42298.208333333328</v>
      </c>
      <c r="N745">
        <v>1445922000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s="6" t="str">
        <f t="shared" si="70"/>
        <v>theater</v>
      </c>
      <c r="T745" s="6" t="str">
        <f t="shared" si="71"/>
        <v>plays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5">
        <f t="shared" si="66"/>
        <v>7.12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 s="9">
        <f t="shared" si="68"/>
        <v>43322.208333333328</v>
      </c>
      <c r="N746">
        <v>1534050000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s="6" t="str">
        <f t="shared" si="70"/>
        <v>theater</v>
      </c>
      <c r="T746" s="6" t="str">
        <f t="shared" si="71"/>
        <v>plays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5">
        <f t="shared" si="66"/>
        <v>0.30304347826086958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 s="9">
        <f t="shared" si="68"/>
        <v>40328.208333333336</v>
      </c>
      <c r="N747">
        <v>1277528400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s="6" t="str">
        <f t="shared" si="70"/>
        <v>technology</v>
      </c>
      <c r="T747" s="6" t="str">
        <f t="shared" si="71"/>
        <v>wearables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5">
        <f t="shared" si="66"/>
        <v>2.1250896057347672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 s="9">
        <f t="shared" si="68"/>
        <v>40825.208333333336</v>
      </c>
      <c r="N748">
        <v>1318568400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s="6" t="str">
        <f t="shared" si="70"/>
        <v>technology</v>
      </c>
      <c r="T748" s="6" t="str">
        <f t="shared" si="71"/>
        <v>web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5">
        <f t="shared" si="66"/>
        <v>2.2885714285714287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 s="9">
        <f t="shared" si="68"/>
        <v>40423.208333333336</v>
      </c>
      <c r="N749">
        <v>1284354000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s="6" t="str">
        <f t="shared" si="70"/>
        <v>theater</v>
      </c>
      <c r="T749" s="6" t="str">
        <f t="shared" si="71"/>
        <v>plays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5">
        <f t="shared" si="66"/>
        <v>0.34959979476654696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 s="9">
        <f t="shared" si="68"/>
        <v>40238.25</v>
      </c>
      <c r="N750">
        <v>1269579600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s="6" t="str">
        <f t="shared" si="70"/>
        <v>film &amp; video</v>
      </c>
      <c r="T750" s="6" t="str">
        <f t="shared" si="71"/>
        <v>animation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5">
        <f t="shared" si="66"/>
        <v>1.5729069767441861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 s="9">
        <f t="shared" si="68"/>
        <v>41920.208333333336</v>
      </c>
      <c r="N751">
        <v>1413781200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s="6" t="str">
        <f t="shared" si="70"/>
        <v>technology</v>
      </c>
      <c r="T751" s="6" t="str">
        <f t="shared" si="71"/>
        <v>wearables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5">
        <f t="shared" si="66"/>
        <v>0.01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 s="9">
        <f t="shared" si="68"/>
        <v>40360.208333333336</v>
      </c>
      <c r="N752">
        <v>1280120400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s="6" t="str">
        <f t="shared" si="70"/>
        <v>music</v>
      </c>
      <c r="T752" s="6" t="str">
        <f t="shared" si="71"/>
        <v>electric music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5">
        <f t="shared" si="66"/>
        <v>2.3230555555555554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 s="9">
        <f t="shared" si="68"/>
        <v>42446.208333333328</v>
      </c>
      <c r="N753">
        <v>1459486800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s="6" t="str">
        <f t="shared" si="70"/>
        <v>publishing</v>
      </c>
      <c r="T753" s="6" t="str">
        <f t="shared" si="71"/>
        <v>nonfiction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5">
        <f t="shared" si="66"/>
        <v>0.92448275862068963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 s="9">
        <f t="shared" si="68"/>
        <v>40395.208333333336</v>
      </c>
      <c r="N754">
        <v>1282539600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s="6" t="str">
        <f t="shared" si="70"/>
        <v>theater</v>
      </c>
      <c r="T754" s="6" t="str">
        <f t="shared" si="71"/>
        <v>plays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5">
        <f t="shared" si="66"/>
        <v>2.5670212765957445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 s="9">
        <f t="shared" si="68"/>
        <v>40321.208333333336</v>
      </c>
      <c r="N755">
        <v>1275886800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s="6" t="str">
        <f t="shared" si="70"/>
        <v>photography</v>
      </c>
      <c r="T755" s="6" t="str">
        <f t="shared" si="71"/>
        <v>photography books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5">
        <f t="shared" si="66"/>
        <v>1.6847017045454546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 s="9">
        <f t="shared" si="68"/>
        <v>41210.208333333336</v>
      </c>
      <c r="N756">
        <v>1355983200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s="6" t="str">
        <f t="shared" si="70"/>
        <v>theater</v>
      </c>
      <c r="T756" s="6" t="str">
        <f t="shared" si="71"/>
        <v>plays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5">
        <f t="shared" si="66"/>
        <v>1.6657777777777778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 s="9">
        <f t="shared" si="68"/>
        <v>43096.25</v>
      </c>
      <c r="N757">
        <v>1515391200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s="6" t="str">
        <f t="shared" si="70"/>
        <v>theater</v>
      </c>
      <c r="T757" s="6" t="str">
        <f t="shared" si="71"/>
        <v>plays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5">
        <f t="shared" si="66"/>
        <v>7.7207692307692311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 s="9">
        <f t="shared" si="68"/>
        <v>42024.25</v>
      </c>
      <c r="N758">
        <v>1422252000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s="6" t="str">
        <f t="shared" si="70"/>
        <v>theater</v>
      </c>
      <c r="T758" s="6" t="str">
        <f t="shared" si="71"/>
        <v>plays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5">
        <f t="shared" si="66"/>
        <v>4.0685714285714285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 s="9">
        <f t="shared" si="68"/>
        <v>40675.208333333336</v>
      </c>
      <c r="N759">
        <v>1305522000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s="6" t="str">
        <f t="shared" si="70"/>
        <v>film &amp; video</v>
      </c>
      <c r="T759" s="6" t="str">
        <f t="shared" si="71"/>
        <v>drama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5">
        <f t="shared" si="66"/>
        <v>5.6420608108108112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 s="9">
        <f t="shared" si="68"/>
        <v>41936.208333333336</v>
      </c>
      <c r="N760">
        <v>1414904400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s="6" t="str">
        <f t="shared" si="70"/>
        <v>music</v>
      </c>
      <c r="T760" s="6" t="str">
        <f t="shared" si="71"/>
        <v>rock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5">
        <f t="shared" si="66"/>
        <v>0.6842686567164179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 s="9">
        <f t="shared" si="68"/>
        <v>43136.25</v>
      </c>
      <c r="N761">
        <v>1520402400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s="6" t="str">
        <f t="shared" si="70"/>
        <v>music</v>
      </c>
      <c r="T761" s="6" t="str">
        <f t="shared" si="71"/>
        <v>electric music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5">
        <f t="shared" si="66"/>
        <v>0.34351966873706002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 s="9">
        <f t="shared" si="68"/>
        <v>43678.208333333328</v>
      </c>
      <c r="N762">
        <v>1567141200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s="6" t="str">
        <f t="shared" si="70"/>
        <v>games</v>
      </c>
      <c r="T762" s="6" t="str">
        <f t="shared" si="71"/>
        <v>video games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5">
        <f t="shared" si="66"/>
        <v>6.5545454545454547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 s="9">
        <f t="shared" si="68"/>
        <v>42938.208333333328</v>
      </c>
      <c r="N763">
        <v>1501131600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s="6" t="str">
        <f t="shared" si="70"/>
        <v>music</v>
      </c>
      <c r="T763" s="6" t="str">
        <f t="shared" si="71"/>
        <v>rock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5">
        <f t="shared" si="66"/>
        <v>1.7725714285714285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 s="9">
        <f t="shared" si="68"/>
        <v>41241.25</v>
      </c>
      <c r="N764">
        <v>1355032800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s="6" t="str">
        <f t="shared" si="70"/>
        <v>music</v>
      </c>
      <c r="T764" s="6" t="str">
        <f t="shared" si="71"/>
        <v>jazz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5">
        <f t="shared" si="66"/>
        <v>1.1317857142857144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 s="9">
        <f t="shared" si="68"/>
        <v>41037.208333333336</v>
      </c>
      <c r="N765">
        <v>1339477200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s="6" t="str">
        <f t="shared" si="70"/>
        <v>theater</v>
      </c>
      <c r="T765" s="6" t="str">
        <f t="shared" si="71"/>
        <v>plays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5">
        <f t="shared" si="66"/>
        <v>7.2818181818181822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 s="9">
        <f t="shared" si="68"/>
        <v>40676.208333333336</v>
      </c>
      <c r="N766">
        <v>1305954000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s="6" t="str">
        <f t="shared" si="70"/>
        <v>music</v>
      </c>
      <c r="T766" s="6" t="str">
        <f t="shared" si="71"/>
        <v>rock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5">
        <f t="shared" si="66"/>
        <v>2.0833333333333335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 s="9">
        <f t="shared" si="68"/>
        <v>42840.208333333328</v>
      </c>
      <c r="N767">
        <v>1494392400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s="6" t="str">
        <f t="shared" si="70"/>
        <v>music</v>
      </c>
      <c r="T767" s="6" t="str">
        <f t="shared" si="71"/>
        <v>indie rock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5">
        <f t="shared" si="66"/>
        <v>0.31171232876712329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 s="9">
        <f t="shared" si="68"/>
        <v>43362.208333333328</v>
      </c>
      <c r="N768">
        <v>1537419600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s="6" t="str">
        <f t="shared" si="70"/>
        <v>film &amp; video</v>
      </c>
      <c r="T768" s="6" t="str">
        <f t="shared" si="71"/>
        <v>science fiction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5">
        <f t="shared" si="66"/>
        <v>0.56967078189300413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 s="9">
        <f t="shared" si="68"/>
        <v>42283.208333333328</v>
      </c>
      <c r="N769">
        <v>1447999200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s="6" t="str">
        <f t="shared" si="70"/>
        <v>publishing</v>
      </c>
      <c r="T769" s="6" t="str">
        <f t="shared" si="71"/>
        <v>translations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5">
        <f t="shared" si="66"/>
        <v>2.31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 s="9">
        <f t="shared" si="68"/>
        <v>41619.25</v>
      </c>
      <c r="N770">
        <v>1388037600</v>
      </c>
      <c r="O770" s="9">
        <f t="shared" si="69"/>
        <v>41634.25</v>
      </c>
      <c r="P770" t="b">
        <v>0</v>
      </c>
      <c r="Q770" t="b">
        <v>0</v>
      </c>
      <c r="R770" t="s">
        <v>33</v>
      </c>
      <c r="S770" s="6" t="str">
        <f t="shared" si="70"/>
        <v>theater</v>
      </c>
      <c r="T770" s="6" t="str">
        <f t="shared" si="71"/>
        <v>plays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5">
        <f t="shared" ref="G771:G834" si="72">E771/D771</f>
        <v>0.86867834394904464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 s="9">
        <f t="shared" ref="M771:M834" si="74">(((L771/60)/60)/24)+DATE(1970,1,1)</f>
        <v>41501.208333333336</v>
      </c>
      <c r="N771">
        <v>1378789200</v>
      </c>
      <c r="O771" s="9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s="6" t="str">
        <f t="shared" ref="S771:S834" si="76">LEFT(R771, SEARCH("/",R771,1)-1)</f>
        <v>games</v>
      </c>
      <c r="T771" s="6" t="str">
        <f t="shared" ref="T771:T834" si="77">RIGHT(R771,LEN(R771)-(LEN(S771)+1))</f>
        <v>video games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5">
        <f t="shared" si="72"/>
        <v>2.7074418604651163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 s="9">
        <f t="shared" si="74"/>
        <v>41743.208333333336</v>
      </c>
      <c r="N772">
        <v>1398056400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s="6" t="str">
        <f t="shared" si="76"/>
        <v>theater</v>
      </c>
      <c r="T772" s="6" t="str">
        <f t="shared" si="77"/>
        <v>plays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5">
        <f t="shared" si="72"/>
        <v>0.49446428571428569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 s="9">
        <f t="shared" si="74"/>
        <v>43491.25</v>
      </c>
      <c r="N773">
        <v>1550815200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s="6" t="str">
        <f t="shared" si="76"/>
        <v>theater</v>
      </c>
      <c r="T773" s="6" t="str">
        <f t="shared" si="77"/>
        <v>plays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5">
        <f t="shared" si="72"/>
        <v>1.1335962566844919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 s="9">
        <f t="shared" si="74"/>
        <v>43505.25</v>
      </c>
      <c r="N774">
        <v>1550037600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s="6" t="str">
        <f t="shared" si="76"/>
        <v>music</v>
      </c>
      <c r="T774" s="6" t="str">
        <f t="shared" si="77"/>
        <v>indie rock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5">
        <f t="shared" si="72"/>
        <v>1.9055555555555554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 s="9">
        <f t="shared" si="74"/>
        <v>42838.208333333328</v>
      </c>
      <c r="N775">
        <v>1492923600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s="6" t="str">
        <f t="shared" si="76"/>
        <v>theater</v>
      </c>
      <c r="T775" s="6" t="str">
        <f t="shared" si="77"/>
        <v>plays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5">
        <f t="shared" si="72"/>
        <v>1.355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 s="9">
        <f t="shared" si="74"/>
        <v>42513.208333333328</v>
      </c>
      <c r="N776">
        <v>1467522000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s="6" t="str">
        <f t="shared" si="76"/>
        <v>technology</v>
      </c>
      <c r="T776" s="6" t="str">
        <f t="shared" si="77"/>
        <v>web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5">
        <f t="shared" si="72"/>
        <v>0.10297872340425532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 s="9">
        <f t="shared" si="74"/>
        <v>41949.25</v>
      </c>
      <c r="N777">
        <v>1416117600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s="6" t="str">
        <f t="shared" si="76"/>
        <v>music</v>
      </c>
      <c r="T777" s="6" t="str">
        <f t="shared" si="77"/>
        <v>rock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5">
        <f t="shared" si="72"/>
        <v>0.65544223826714798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 s="9">
        <f t="shared" si="74"/>
        <v>43650.208333333328</v>
      </c>
      <c r="N778">
        <v>1563771600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s="6" t="str">
        <f t="shared" si="76"/>
        <v>theater</v>
      </c>
      <c r="T778" s="6" t="str">
        <f t="shared" si="77"/>
        <v>plays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5">
        <f t="shared" si="72"/>
        <v>0.49026652452025588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 s="9">
        <f t="shared" si="74"/>
        <v>40809.208333333336</v>
      </c>
      <c r="N779">
        <v>1319259600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s="6" t="str">
        <f t="shared" si="76"/>
        <v>theater</v>
      </c>
      <c r="T779" s="6" t="str">
        <f t="shared" si="77"/>
        <v>plays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5">
        <f t="shared" si="72"/>
        <v>7.8792307692307695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 s="9">
        <f t="shared" si="74"/>
        <v>40768.208333333336</v>
      </c>
      <c r="N780">
        <v>1313643600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s="6" t="str">
        <f t="shared" si="76"/>
        <v>film &amp; video</v>
      </c>
      <c r="T780" s="6" t="str">
        <f t="shared" si="77"/>
        <v>animation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5">
        <f t="shared" si="72"/>
        <v>0.80306347746090156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 s="9">
        <f t="shared" si="74"/>
        <v>42230.208333333328</v>
      </c>
      <c r="N781">
        <v>1440306000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s="6" t="str">
        <f t="shared" si="76"/>
        <v>theater</v>
      </c>
      <c r="T781" s="6" t="str">
        <f t="shared" si="77"/>
        <v>plays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5">
        <f t="shared" si="72"/>
        <v>1.0629411764705883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 s="9">
        <f t="shared" si="74"/>
        <v>42573.208333333328</v>
      </c>
      <c r="N782">
        <v>1470805200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s="6" t="str">
        <f t="shared" si="76"/>
        <v>film &amp; video</v>
      </c>
      <c r="T782" s="6" t="str">
        <f t="shared" si="77"/>
        <v>drama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5">
        <f t="shared" si="72"/>
        <v>0.50735632183908042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 s="9">
        <f t="shared" si="74"/>
        <v>40482.208333333336</v>
      </c>
      <c r="N783">
        <v>1292911200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s="6" t="str">
        <f t="shared" si="76"/>
        <v>theater</v>
      </c>
      <c r="T783" s="6" t="str">
        <f t="shared" si="77"/>
        <v>plays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5">
        <f t="shared" si="72"/>
        <v>2.153137254901961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 s="9">
        <f t="shared" si="74"/>
        <v>40603.25</v>
      </c>
      <c r="N784">
        <v>1301374800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s="6" t="str">
        <f t="shared" si="76"/>
        <v>film &amp; video</v>
      </c>
      <c r="T784" s="6" t="str">
        <f t="shared" si="77"/>
        <v>animation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5">
        <f t="shared" si="72"/>
        <v>1.4122972972972974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 s="9">
        <f t="shared" si="74"/>
        <v>41625.25</v>
      </c>
      <c r="N785">
        <v>1387864800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s="6" t="str">
        <f t="shared" si="76"/>
        <v>music</v>
      </c>
      <c r="T785" s="6" t="str">
        <f t="shared" si="77"/>
        <v>rock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5">
        <f t="shared" si="72"/>
        <v>1.1533745781777278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 s="9">
        <f t="shared" si="74"/>
        <v>42435.25</v>
      </c>
      <c r="N786">
        <v>1458190800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s="6" t="str">
        <f t="shared" si="76"/>
        <v>technology</v>
      </c>
      <c r="T786" s="6" t="str">
        <f t="shared" si="77"/>
        <v>web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5">
        <f t="shared" si="72"/>
        <v>1.9311940298507462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 s="9">
        <f t="shared" si="74"/>
        <v>43582.208333333328</v>
      </c>
      <c r="N787">
        <v>1559278800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s="6" t="str">
        <f t="shared" si="76"/>
        <v>film &amp; video</v>
      </c>
      <c r="T787" s="6" t="str">
        <f t="shared" si="77"/>
        <v>animation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5">
        <f t="shared" si="72"/>
        <v>7.2973333333333334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 s="9">
        <f t="shared" si="74"/>
        <v>43186.208333333328</v>
      </c>
      <c r="N788">
        <v>1522731600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s="6" t="str">
        <f t="shared" si="76"/>
        <v>music</v>
      </c>
      <c r="T788" s="6" t="str">
        <f t="shared" si="77"/>
        <v>jazz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5">
        <f t="shared" si="72"/>
        <v>0.99663398692810456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 s="9">
        <f t="shared" si="74"/>
        <v>40684.208333333336</v>
      </c>
      <c r="N789">
        <v>1306731600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s="6" t="str">
        <f t="shared" si="76"/>
        <v>music</v>
      </c>
      <c r="T789" s="6" t="str">
        <f t="shared" si="77"/>
        <v>rock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5">
        <f t="shared" si="72"/>
        <v>0.88166666666666671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 s="9">
        <f t="shared" si="74"/>
        <v>41202.208333333336</v>
      </c>
      <c r="N790">
        <v>1352527200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s="6" t="str">
        <f t="shared" si="76"/>
        <v>film &amp; video</v>
      </c>
      <c r="T790" s="6" t="str">
        <f t="shared" si="77"/>
        <v>animation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5">
        <f t="shared" si="72"/>
        <v>0.37233333333333335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 s="9">
        <f t="shared" si="74"/>
        <v>41786.208333333336</v>
      </c>
      <c r="N791">
        <v>1404363600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s="6" t="str">
        <f t="shared" si="76"/>
        <v>theater</v>
      </c>
      <c r="T791" s="6" t="str">
        <f t="shared" si="77"/>
        <v>plays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5">
        <f t="shared" si="72"/>
        <v>0.30540075309306081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 s="9">
        <f t="shared" si="74"/>
        <v>40223.25</v>
      </c>
      <c r="N792">
        <v>1266645600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s="6" t="str">
        <f t="shared" si="76"/>
        <v>theater</v>
      </c>
      <c r="T792" s="6" t="str">
        <f t="shared" si="77"/>
        <v>plays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5">
        <f t="shared" si="72"/>
        <v>0.25714285714285712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 s="9">
        <f t="shared" si="74"/>
        <v>42715.25</v>
      </c>
      <c r="N793">
        <v>1482818400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s="6" t="str">
        <f t="shared" si="76"/>
        <v>food</v>
      </c>
      <c r="T793" s="6" t="str">
        <f t="shared" si="77"/>
        <v>food trucks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5">
        <f t="shared" si="72"/>
        <v>0.34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 s="9">
        <f t="shared" si="74"/>
        <v>41451.208333333336</v>
      </c>
      <c r="N794">
        <v>1374642000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s="6" t="str">
        <f t="shared" si="76"/>
        <v>theater</v>
      </c>
      <c r="T794" s="6" t="str">
        <f t="shared" si="77"/>
        <v>plays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5">
        <f t="shared" si="72"/>
        <v>11.859090909090909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 s="9">
        <f t="shared" si="74"/>
        <v>41450.208333333336</v>
      </c>
      <c r="N795">
        <v>1372482000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s="6" t="str">
        <f t="shared" si="76"/>
        <v>publishing</v>
      </c>
      <c r="T795" s="6" t="str">
        <f t="shared" si="77"/>
        <v>nonfiction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5">
        <f t="shared" si="72"/>
        <v>1.2539393939393939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 s="9">
        <f t="shared" si="74"/>
        <v>43091.25</v>
      </c>
      <c r="N796">
        <v>1514959200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s="6" t="str">
        <f t="shared" si="76"/>
        <v>music</v>
      </c>
      <c r="T796" s="6" t="str">
        <f t="shared" si="77"/>
        <v>rock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5">
        <f t="shared" si="72"/>
        <v>0.14394366197183098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 s="9">
        <f t="shared" si="74"/>
        <v>42675.208333333328</v>
      </c>
      <c r="N797">
        <v>1478235600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s="6" t="str">
        <f t="shared" si="76"/>
        <v>film &amp; video</v>
      </c>
      <c r="T797" s="6" t="str">
        <f t="shared" si="77"/>
        <v>drama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5">
        <f t="shared" si="72"/>
        <v>0.54807692307692313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 s="9">
        <f t="shared" si="74"/>
        <v>41859.208333333336</v>
      </c>
      <c r="N798">
        <v>1408078800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s="6" t="str">
        <f t="shared" si="76"/>
        <v>games</v>
      </c>
      <c r="T798" s="6" t="str">
        <f t="shared" si="77"/>
        <v>mobile games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5">
        <f t="shared" si="72"/>
        <v>1.0963157894736841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 s="9">
        <f t="shared" si="74"/>
        <v>43464.25</v>
      </c>
      <c r="N799">
        <v>1548136800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s="6" t="str">
        <f t="shared" si="76"/>
        <v>technology</v>
      </c>
      <c r="T799" s="6" t="str">
        <f t="shared" si="77"/>
        <v>web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5">
        <f t="shared" si="72"/>
        <v>1.8847058823529412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 s="9">
        <f t="shared" si="74"/>
        <v>41060.208333333336</v>
      </c>
      <c r="N800">
        <v>1340859600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s="6" t="str">
        <f t="shared" si="76"/>
        <v>theater</v>
      </c>
      <c r="T800" s="6" t="str">
        <f t="shared" si="77"/>
        <v>plays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5">
        <f t="shared" si="72"/>
        <v>0.87008284023668636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 s="9">
        <f t="shared" si="74"/>
        <v>42399.25</v>
      </c>
      <c r="N801">
        <v>1454479200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s="6" t="str">
        <f t="shared" si="76"/>
        <v>theater</v>
      </c>
      <c r="T801" s="6" t="str">
        <f t="shared" si="77"/>
        <v>plays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5">
        <f t="shared" si="72"/>
        <v>0.01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 s="9">
        <f t="shared" si="74"/>
        <v>42167.208333333328</v>
      </c>
      <c r="N802">
        <v>1434430800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s="6" t="str">
        <f t="shared" si="76"/>
        <v>music</v>
      </c>
      <c r="T802" s="6" t="str">
        <f t="shared" si="77"/>
        <v>rock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5">
        <f t="shared" si="72"/>
        <v>2.0291304347826089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 s="9">
        <f t="shared" si="74"/>
        <v>43830.25</v>
      </c>
      <c r="N803">
        <v>1579672800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s="6" t="str">
        <f t="shared" si="76"/>
        <v>photography</v>
      </c>
      <c r="T803" s="6" t="str">
        <f t="shared" si="77"/>
        <v>photography books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5">
        <f t="shared" si="72"/>
        <v>1.9703225806451612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 s="9">
        <f t="shared" si="74"/>
        <v>43650.208333333328</v>
      </c>
      <c r="N804">
        <v>1562389200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s="6" t="str">
        <f t="shared" si="76"/>
        <v>photography</v>
      </c>
      <c r="T804" s="6" t="str">
        <f t="shared" si="77"/>
        <v>photography books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5">
        <f t="shared" si="72"/>
        <v>1.07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 s="9">
        <f t="shared" si="74"/>
        <v>43492.25</v>
      </c>
      <c r="N805">
        <v>1551506400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s="6" t="str">
        <f t="shared" si="76"/>
        <v>theater</v>
      </c>
      <c r="T805" s="6" t="str">
        <f t="shared" si="77"/>
        <v>plays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5">
        <f t="shared" si="72"/>
        <v>2.6873076923076922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 s="9">
        <f t="shared" si="74"/>
        <v>43102.25</v>
      </c>
      <c r="N806">
        <v>1516600800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s="6" t="str">
        <f t="shared" si="76"/>
        <v>music</v>
      </c>
      <c r="T806" s="6" t="str">
        <f t="shared" si="77"/>
        <v>rock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5">
        <f t="shared" si="72"/>
        <v>0.50845360824742269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 s="9">
        <f t="shared" si="74"/>
        <v>41958.25</v>
      </c>
      <c r="N807">
        <v>1420437600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s="6" t="str">
        <f t="shared" si="76"/>
        <v>film &amp; video</v>
      </c>
      <c r="T807" s="6" t="str">
        <f t="shared" si="77"/>
        <v>documentary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5">
        <f t="shared" si="72"/>
        <v>11.802857142857142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 s="9">
        <f t="shared" si="74"/>
        <v>40973.25</v>
      </c>
      <c r="N808">
        <v>1332997200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s="6" t="str">
        <f t="shared" si="76"/>
        <v>film &amp; video</v>
      </c>
      <c r="T808" s="6" t="str">
        <f t="shared" si="77"/>
        <v>drama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5">
        <f t="shared" si="72"/>
        <v>2.64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 s="9">
        <f t="shared" si="74"/>
        <v>43753.208333333328</v>
      </c>
      <c r="N809">
        <v>1574920800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s="6" t="str">
        <f t="shared" si="76"/>
        <v>theater</v>
      </c>
      <c r="T809" s="6" t="str">
        <f t="shared" si="77"/>
        <v>plays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5">
        <f t="shared" si="72"/>
        <v>0.30442307692307691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 s="9">
        <f t="shared" si="74"/>
        <v>42507.208333333328</v>
      </c>
      <c r="N810">
        <v>1464930000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s="6" t="str">
        <f t="shared" si="76"/>
        <v>food</v>
      </c>
      <c r="T810" s="6" t="str">
        <f t="shared" si="77"/>
        <v>food trucks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5">
        <f t="shared" si="72"/>
        <v>0.62880681818181816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 s="9">
        <f t="shared" si="74"/>
        <v>41135.208333333336</v>
      </c>
      <c r="N811">
        <v>1345006800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s="6" t="str">
        <f t="shared" si="76"/>
        <v>film &amp; video</v>
      </c>
      <c r="T811" s="6" t="str">
        <f t="shared" si="77"/>
        <v>documentary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5">
        <f t="shared" si="72"/>
        <v>1.9312499999999999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 s="9">
        <f t="shared" si="74"/>
        <v>43067.25</v>
      </c>
      <c r="N812">
        <v>1512712800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s="6" t="str">
        <f t="shared" si="76"/>
        <v>theater</v>
      </c>
      <c r="T812" s="6" t="str">
        <f t="shared" si="77"/>
        <v>plays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5">
        <f t="shared" si="72"/>
        <v>0.77102702702702708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 s="9">
        <f t="shared" si="74"/>
        <v>42378.25</v>
      </c>
      <c r="N813">
        <v>1452492000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s="6" t="str">
        <f t="shared" si="76"/>
        <v>games</v>
      </c>
      <c r="T813" s="6" t="str">
        <f t="shared" si="77"/>
        <v>video games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5">
        <f t="shared" si="72"/>
        <v>2.2552763819095478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 s="9">
        <f t="shared" si="74"/>
        <v>43206.208333333328</v>
      </c>
      <c r="N814">
        <v>1524286800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s="6" t="str">
        <f t="shared" si="76"/>
        <v>publishing</v>
      </c>
      <c r="T814" s="6" t="str">
        <f t="shared" si="77"/>
        <v>nonfiction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5">
        <f t="shared" si="72"/>
        <v>2.3940625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 s="9">
        <f t="shared" si="74"/>
        <v>41148.208333333336</v>
      </c>
      <c r="N815">
        <v>1346907600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s="6" t="str">
        <f t="shared" si="76"/>
        <v>games</v>
      </c>
      <c r="T815" s="6" t="str">
        <f t="shared" si="77"/>
        <v>video games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5">
        <f t="shared" si="72"/>
        <v>0.921875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 s="9">
        <f t="shared" si="74"/>
        <v>42517.208333333328</v>
      </c>
      <c r="N816">
        <v>1464498000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s="6" t="str">
        <f t="shared" si="76"/>
        <v>music</v>
      </c>
      <c r="T816" s="6" t="str">
        <f t="shared" si="77"/>
        <v>rock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5">
        <f t="shared" si="72"/>
        <v>1.3023333333333333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 s="9">
        <f t="shared" si="74"/>
        <v>43068.25</v>
      </c>
      <c r="N817">
        <v>1514181600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s="6" t="str">
        <f t="shared" si="76"/>
        <v>music</v>
      </c>
      <c r="T817" s="6" t="str">
        <f t="shared" si="77"/>
        <v>rock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5">
        <f t="shared" si="72"/>
        <v>6.1521739130434785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 s="9">
        <f t="shared" si="74"/>
        <v>41680.25</v>
      </c>
      <c r="N818">
        <v>1392184800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s="6" t="str">
        <f t="shared" si="76"/>
        <v>theater</v>
      </c>
      <c r="T818" s="6" t="str">
        <f t="shared" si="77"/>
        <v>plays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5">
        <f t="shared" si="72"/>
        <v>3.687953216374269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 s="9">
        <f t="shared" si="74"/>
        <v>43589.208333333328</v>
      </c>
      <c r="N819">
        <v>1559365200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s="6" t="str">
        <f t="shared" si="76"/>
        <v>publishing</v>
      </c>
      <c r="T819" s="6" t="str">
        <f t="shared" si="77"/>
        <v>nonfiction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5">
        <f t="shared" si="72"/>
        <v>10.948571428571428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 s="9">
        <f t="shared" si="74"/>
        <v>43486.25</v>
      </c>
      <c r="N820">
        <v>1549173600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s="6" t="str">
        <f t="shared" si="76"/>
        <v>theater</v>
      </c>
      <c r="T820" s="6" t="str">
        <f t="shared" si="77"/>
        <v>plays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5">
        <f t="shared" si="72"/>
        <v>0.50662921348314605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 s="9">
        <f t="shared" si="74"/>
        <v>41237.25</v>
      </c>
      <c r="N821">
        <v>1355032800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s="6" t="str">
        <f t="shared" si="76"/>
        <v>games</v>
      </c>
      <c r="T821" s="6" t="str">
        <f t="shared" si="77"/>
        <v>video games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5">
        <f t="shared" si="72"/>
        <v>8.0060000000000002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 s="9">
        <f t="shared" si="74"/>
        <v>43310.208333333328</v>
      </c>
      <c r="N822">
        <v>1533963600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s="6" t="str">
        <f t="shared" si="76"/>
        <v>music</v>
      </c>
      <c r="T822" s="6" t="str">
        <f t="shared" si="77"/>
        <v>rock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5">
        <f t="shared" si="72"/>
        <v>2.9128571428571428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 s="9">
        <f t="shared" si="74"/>
        <v>42794.25</v>
      </c>
      <c r="N823">
        <v>1489381200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s="6" t="str">
        <f t="shared" si="76"/>
        <v>film &amp; video</v>
      </c>
      <c r="T823" s="6" t="str">
        <f t="shared" si="77"/>
        <v>documentary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5">
        <f t="shared" si="72"/>
        <v>3.4996666666666667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 s="9">
        <f t="shared" si="74"/>
        <v>41698.25</v>
      </c>
      <c r="N824">
        <v>1395032400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s="6" t="str">
        <f t="shared" si="76"/>
        <v>music</v>
      </c>
      <c r="T824" s="6" t="str">
        <f t="shared" si="77"/>
        <v>rock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5">
        <f t="shared" si="72"/>
        <v>3.5707317073170732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 s="9">
        <f t="shared" si="74"/>
        <v>41892.208333333336</v>
      </c>
      <c r="N825">
        <v>1412485200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s="6" t="str">
        <f t="shared" si="76"/>
        <v>music</v>
      </c>
      <c r="T825" s="6" t="str">
        <f t="shared" si="77"/>
        <v>rock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5">
        <f t="shared" si="72"/>
        <v>1.2648941176470587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 s="9">
        <f t="shared" si="74"/>
        <v>40348.208333333336</v>
      </c>
      <c r="N826">
        <v>1279688400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s="6" t="str">
        <f t="shared" si="76"/>
        <v>publishing</v>
      </c>
      <c r="T826" s="6" t="str">
        <f t="shared" si="77"/>
        <v>nonfiction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5">
        <f t="shared" si="72"/>
        <v>3.875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 s="9">
        <f t="shared" si="74"/>
        <v>42941.208333333328</v>
      </c>
      <c r="N827">
        <v>1501995600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s="6" t="str">
        <f t="shared" si="76"/>
        <v>film &amp; video</v>
      </c>
      <c r="T827" s="6" t="str">
        <f t="shared" si="77"/>
        <v>shorts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5">
        <f t="shared" si="72"/>
        <v>4.5703571428571426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 s="9">
        <f t="shared" si="74"/>
        <v>40525.25</v>
      </c>
      <c r="N828">
        <v>1294639200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s="6" t="str">
        <f t="shared" si="76"/>
        <v>theater</v>
      </c>
      <c r="T828" s="6" t="str">
        <f t="shared" si="77"/>
        <v>plays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5">
        <f t="shared" si="72"/>
        <v>2.6669565217391304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 s="9">
        <f t="shared" si="74"/>
        <v>40666.208333333336</v>
      </c>
      <c r="N829">
        <v>1305435600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s="6" t="str">
        <f t="shared" si="76"/>
        <v>film &amp; video</v>
      </c>
      <c r="T829" s="6" t="str">
        <f t="shared" si="77"/>
        <v>drama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5">
        <f t="shared" si="72"/>
        <v>0.69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 s="9">
        <f t="shared" si="74"/>
        <v>43340.208333333328</v>
      </c>
      <c r="N830">
        <v>1537592400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s="6" t="str">
        <f t="shared" si="76"/>
        <v>theater</v>
      </c>
      <c r="T830" s="6" t="str">
        <f t="shared" si="77"/>
        <v>plays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5">
        <f t="shared" si="72"/>
        <v>0.51343749999999999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 s="9">
        <f t="shared" si="74"/>
        <v>42164.208333333328</v>
      </c>
      <c r="N831">
        <v>1435122000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s="6" t="str">
        <f t="shared" si="76"/>
        <v>theater</v>
      </c>
      <c r="T831" s="6" t="str">
        <f t="shared" si="77"/>
        <v>plays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5">
        <f t="shared" si="72"/>
        <v>1.1710526315789473E-2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 s="9">
        <f t="shared" si="74"/>
        <v>43103.25</v>
      </c>
      <c r="N832">
        <v>1520056800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s="6" t="str">
        <f t="shared" si="76"/>
        <v>theater</v>
      </c>
      <c r="T832" s="6" t="str">
        <f t="shared" si="77"/>
        <v>plays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5">
        <f t="shared" si="72"/>
        <v>1.089773429454171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 s="9">
        <f t="shared" si="74"/>
        <v>40994.208333333336</v>
      </c>
      <c r="N833">
        <v>1335675600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s="6" t="str">
        <f t="shared" si="76"/>
        <v>photography</v>
      </c>
      <c r="T833" s="6" t="str">
        <f t="shared" si="77"/>
        <v>photography books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5">
        <f t="shared" si="72"/>
        <v>3.1517592592592591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 s="9">
        <f t="shared" si="74"/>
        <v>42299.208333333328</v>
      </c>
      <c r="N834">
        <v>1448431200</v>
      </c>
      <c r="O834" s="9">
        <f t="shared" si="75"/>
        <v>42333.25</v>
      </c>
      <c r="P834" t="b">
        <v>1</v>
      </c>
      <c r="Q834" t="b">
        <v>0</v>
      </c>
      <c r="R834" t="s">
        <v>206</v>
      </c>
      <c r="S834" s="6" t="str">
        <f t="shared" si="76"/>
        <v>publishing</v>
      </c>
      <c r="T834" s="6" t="str">
        <f t="shared" si="77"/>
        <v>translations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5">
        <f t="shared" ref="G835:G898" si="78">E835/D835</f>
        <v>1.5769117647058823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 s="9">
        <f t="shared" ref="M835:M898" si="80">(((L835/60)/60)/24)+DATE(1970,1,1)</f>
        <v>40588.25</v>
      </c>
      <c r="N835">
        <v>1298613600</v>
      </c>
      <c r="O835" s="9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s="6" t="str">
        <f t="shared" ref="S835:S898" si="82">LEFT(R835, SEARCH("/",R835,1)-1)</f>
        <v>publishing</v>
      </c>
      <c r="T835" s="6" t="str">
        <f t="shared" ref="T835:T898" si="83">RIGHT(R835,LEN(R835)-(LEN(S835)+1))</f>
        <v>translations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5">
        <f t="shared" si="78"/>
        <v>1.5380821917808218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 s="9">
        <f t="shared" si="80"/>
        <v>41448.208333333336</v>
      </c>
      <c r="N836">
        <v>1372482000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s="6" t="str">
        <f t="shared" si="82"/>
        <v>theater</v>
      </c>
      <c r="T836" s="6" t="str">
        <f t="shared" si="83"/>
        <v>plays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5">
        <f t="shared" si="78"/>
        <v>0.89738979118329465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 s="9">
        <f t="shared" si="80"/>
        <v>42063.25</v>
      </c>
      <c r="N837">
        <v>1425621600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s="6" t="str">
        <f t="shared" si="82"/>
        <v>technology</v>
      </c>
      <c r="T837" s="6" t="str">
        <f t="shared" si="83"/>
        <v>web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5">
        <f t="shared" si="78"/>
        <v>0.75135802469135804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 s="9">
        <f t="shared" si="80"/>
        <v>40214.25</v>
      </c>
      <c r="N838">
        <v>1266300000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s="6" t="str">
        <f t="shared" si="82"/>
        <v>music</v>
      </c>
      <c r="T838" s="6" t="str">
        <f t="shared" si="83"/>
        <v>indie rock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5">
        <f t="shared" si="78"/>
        <v>8.5288135593220336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 s="9">
        <f t="shared" si="80"/>
        <v>40629.208333333336</v>
      </c>
      <c r="N839">
        <v>1305867600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s="6" t="str">
        <f t="shared" si="82"/>
        <v>music</v>
      </c>
      <c r="T839" s="6" t="str">
        <f t="shared" si="83"/>
        <v>jazz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5">
        <f t="shared" si="78"/>
        <v>1.3890625000000001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 s="9">
        <f t="shared" si="80"/>
        <v>43370.208333333328</v>
      </c>
      <c r="N840">
        <v>1538802000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s="6" t="str">
        <f t="shared" si="82"/>
        <v>theater</v>
      </c>
      <c r="T840" s="6" t="str">
        <f t="shared" si="83"/>
        <v>plays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5">
        <f t="shared" si="78"/>
        <v>1.9018181818181819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 s="9">
        <f t="shared" si="80"/>
        <v>41715.208333333336</v>
      </c>
      <c r="N841">
        <v>1398920400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s="6" t="str">
        <f t="shared" si="82"/>
        <v>film &amp; video</v>
      </c>
      <c r="T841" s="6" t="str">
        <f t="shared" si="83"/>
        <v>documentary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5">
        <f t="shared" si="78"/>
        <v>1.0024333619948409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 s="9">
        <f t="shared" si="80"/>
        <v>41836.208333333336</v>
      </c>
      <c r="N842">
        <v>1405659600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s="6" t="str">
        <f t="shared" si="82"/>
        <v>theater</v>
      </c>
      <c r="T842" s="6" t="str">
        <f t="shared" si="83"/>
        <v>plays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5">
        <f t="shared" si="78"/>
        <v>1.4275824175824177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 s="9">
        <f t="shared" si="80"/>
        <v>42419.25</v>
      </c>
      <c r="N843">
        <v>1457244000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s="6" t="str">
        <f t="shared" si="82"/>
        <v>technology</v>
      </c>
      <c r="T843" s="6" t="str">
        <f t="shared" si="83"/>
        <v>web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5">
        <f t="shared" si="78"/>
        <v>5.6313333333333331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 s="9">
        <f t="shared" si="80"/>
        <v>43266.208333333328</v>
      </c>
      <c r="N844">
        <v>1529298000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s="6" t="str">
        <f t="shared" si="82"/>
        <v>technology</v>
      </c>
      <c r="T844" s="6" t="str">
        <f t="shared" si="83"/>
        <v>wearables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5">
        <f t="shared" si="78"/>
        <v>0.30715909090909088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 s="9">
        <f t="shared" si="80"/>
        <v>43338.208333333328</v>
      </c>
      <c r="N845">
        <v>1535778000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s="6" t="str">
        <f t="shared" si="82"/>
        <v>photography</v>
      </c>
      <c r="T845" s="6" t="str">
        <f t="shared" si="83"/>
        <v>photography books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5">
        <f t="shared" si="78"/>
        <v>0.99397727272727276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 s="9">
        <f t="shared" si="80"/>
        <v>40930.25</v>
      </c>
      <c r="N846">
        <v>1327471200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s="6" t="str">
        <f t="shared" si="82"/>
        <v>film &amp; video</v>
      </c>
      <c r="T846" s="6" t="str">
        <f t="shared" si="83"/>
        <v>documentary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5">
        <f t="shared" si="78"/>
        <v>1.9754935622317598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 s="9">
        <f t="shared" si="80"/>
        <v>43235.208333333328</v>
      </c>
      <c r="N847">
        <v>1529557200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s="6" t="str">
        <f t="shared" si="82"/>
        <v>technology</v>
      </c>
      <c r="T847" s="6" t="str">
        <f t="shared" si="83"/>
        <v>web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5">
        <f t="shared" si="78"/>
        <v>5.085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 s="9">
        <f t="shared" si="80"/>
        <v>43302.208333333328</v>
      </c>
      <c r="N848">
        <v>1535259600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s="6" t="str">
        <f t="shared" si="82"/>
        <v>technology</v>
      </c>
      <c r="T848" s="6" t="str">
        <f t="shared" si="83"/>
        <v>web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5">
        <f t="shared" si="78"/>
        <v>2.3774468085106384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 s="9">
        <f t="shared" si="80"/>
        <v>43107.25</v>
      </c>
      <c r="N849">
        <v>1515564000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s="6" t="str">
        <f t="shared" si="82"/>
        <v>food</v>
      </c>
      <c r="T849" s="6" t="str">
        <f t="shared" si="83"/>
        <v>food trucks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5">
        <f t="shared" si="78"/>
        <v>3.3846875000000001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 s="9">
        <f t="shared" si="80"/>
        <v>40341.208333333336</v>
      </c>
      <c r="N850">
        <v>1277096400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s="6" t="str">
        <f t="shared" si="82"/>
        <v>film &amp; video</v>
      </c>
      <c r="T850" s="6" t="str">
        <f t="shared" si="83"/>
        <v>drama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5">
        <f t="shared" si="78"/>
        <v>1.3308955223880596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 s="9">
        <f t="shared" si="80"/>
        <v>40948.25</v>
      </c>
      <c r="N851">
        <v>1329026400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s="6" t="str">
        <f t="shared" si="82"/>
        <v>music</v>
      </c>
      <c r="T851" s="6" t="str">
        <f t="shared" si="83"/>
        <v>indie rock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5">
        <f t="shared" si="78"/>
        <v>0.01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 s="9">
        <f t="shared" si="80"/>
        <v>40866.25</v>
      </c>
      <c r="N852">
        <v>1322978400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s="6" t="str">
        <f t="shared" si="82"/>
        <v>music</v>
      </c>
      <c r="T852" s="6" t="str">
        <f t="shared" si="83"/>
        <v>rock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5">
        <f t="shared" si="78"/>
        <v>2.0779999999999998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 s="9">
        <f t="shared" si="80"/>
        <v>41031.208333333336</v>
      </c>
      <c r="N853">
        <v>1338786000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s="6" t="str">
        <f t="shared" si="82"/>
        <v>music</v>
      </c>
      <c r="T853" s="6" t="str">
        <f t="shared" si="83"/>
        <v>electric music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5">
        <f t="shared" si="78"/>
        <v>0.51122448979591839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 s="9">
        <f t="shared" si="80"/>
        <v>40740.208333333336</v>
      </c>
      <c r="N854">
        <v>1311656400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s="6" t="str">
        <f t="shared" si="82"/>
        <v>games</v>
      </c>
      <c r="T854" s="6" t="str">
        <f t="shared" si="83"/>
        <v>video games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5">
        <f t="shared" si="78"/>
        <v>6.5205847953216374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 s="9">
        <f t="shared" si="80"/>
        <v>40714.208333333336</v>
      </c>
      <c r="N855">
        <v>1308978000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s="6" t="str">
        <f t="shared" si="82"/>
        <v>music</v>
      </c>
      <c r="T855" s="6" t="str">
        <f t="shared" si="83"/>
        <v>indie rock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5">
        <f t="shared" si="78"/>
        <v>1.1363099415204678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 s="9">
        <f t="shared" si="80"/>
        <v>43787.25</v>
      </c>
      <c r="N856">
        <v>1576389600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s="6" t="str">
        <f t="shared" si="82"/>
        <v>publishing</v>
      </c>
      <c r="T856" s="6" t="str">
        <f t="shared" si="83"/>
        <v>fiction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5">
        <f t="shared" si="78"/>
        <v>1.0237606837606839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 s="9">
        <f t="shared" si="80"/>
        <v>40712.208333333336</v>
      </c>
      <c r="N857">
        <v>1311051600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s="6" t="str">
        <f t="shared" si="82"/>
        <v>theater</v>
      </c>
      <c r="T857" s="6" t="str">
        <f t="shared" si="83"/>
        <v>plays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5">
        <f t="shared" si="78"/>
        <v>3.5658333333333334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 s="9">
        <f t="shared" si="80"/>
        <v>41023.208333333336</v>
      </c>
      <c r="N858">
        <v>1336712400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s="6" t="str">
        <f t="shared" si="82"/>
        <v>food</v>
      </c>
      <c r="T858" s="6" t="str">
        <f t="shared" si="83"/>
        <v>food trucks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5">
        <f t="shared" si="78"/>
        <v>1.3986792452830188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 s="9">
        <f t="shared" si="80"/>
        <v>40944.25</v>
      </c>
      <c r="N859">
        <v>1330408800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s="6" t="str">
        <f t="shared" si="82"/>
        <v>film &amp; video</v>
      </c>
      <c r="T859" s="6" t="str">
        <f t="shared" si="83"/>
        <v>shorts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5">
        <f t="shared" si="78"/>
        <v>0.69450000000000001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 s="9">
        <f t="shared" si="80"/>
        <v>43211.208333333328</v>
      </c>
      <c r="N860">
        <v>1524891600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s="6" t="str">
        <f t="shared" si="82"/>
        <v>food</v>
      </c>
      <c r="T860" s="6" t="str">
        <f t="shared" si="83"/>
        <v>food trucks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5">
        <f t="shared" si="78"/>
        <v>0.35534246575342465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 s="9">
        <f t="shared" si="80"/>
        <v>41334.25</v>
      </c>
      <c r="N861">
        <v>1363669200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s="6" t="str">
        <f t="shared" si="82"/>
        <v>theater</v>
      </c>
      <c r="T861" s="6" t="str">
        <f t="shared" si="83"/>
        <v>plays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5">
        <f t="shared" si="78"/>
        <v>2.5165000000000002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 s="9">
        <f t="shared" si="80"/>
        <v>43515.25</v>
      </c>
      <c r="N862">
        <v>1551420000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s="6" t="str">
        <f t="shared" si="82"/>
        <v>technology</v>
      </c>
      <c r="T862" s="6" t="str">
        <f t="shared" si="83"/>
        <v>wearables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5">
        <f t="shared" si="78"/>
        <v>1.0587500000000001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 s="9">
        <f t="shared" si="80"/>
        <v>40258.208333333336</v>
      </c>
      <c r="N863">
        <v>1269838800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s="6" t="str">
        <f t="shared" si="82"/>
        <v>theater</v>
      </c>
      <c r="T863" s="6" t="str">
        <f t="shared" si="83"/>
        <v>plays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5">
        <f t="shared" si="78"/>
        <v>1.8742857142857143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 s="9">
        <f t="shared" si="80"/>
        <v>40756.208333333336</v>
      </c>
      <c r="N864">
        <v>1312520400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s="6" t="str">
        <f t="shared" si="82"/>
        <v>theater</v>
      </c>
      <c r="T864" s="6" t="str">
        <f t="shared" si="83"/>
        <v>plays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5">
        <f t="shared" si="78"/>
        <v>3.8678571428571429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 s="9">
        <f t="shared" si="80"/>
        <v>42172.208333333328</v>
      </c>
      <c r="N865">
        <v>1436504400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s="6" t="str">
        <f t="shared" si="82"/>
        <v>film &amp; video</v>
      </c>
      <c r="T865" s="6" t="str">
        <f t="shared" si="83"/>
        <v>television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5">
        <f t="shared" si="78"/>
        <v>3.4707142857142856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 s="9">
        <f t="shared" si="80"/>
        <v>42601.208333333328</v>
      </c>
      <c r="N866">
        <v>1472014800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s="6" t="str">
        <f t="shared" si="82"/>
        <v>film &amp; video</v>
      </c>
      <c r="T866" s="6" t="str">
        <f t="shared" si="83"/>
        <v>shorts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5">
        <f t="shared" si="78"/>
        <v>1.8582098765432098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 s="9">
        <f t="shared" si="80"/>
        <v>41897.208333333336</v>
      </c>
      <c r="N867">
        <v>1411534800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s="6" t="str">
        <f t="shared" si="82"/>
        <v>theater</v>
      </c>
      <c r="T867" s="6" t="str">
        <f t="shared" si="83"/>
        <v>plays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5">
        <f t="shared" si="78"/>
        <v>0.43241247264770238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 s="9">
        <f t="shared" si="80"/>
        <v>40671.208333333336</v>
      </c>
      <c r="N868">
        <v>1304917200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s="6" t="str">
        <f t="shared" si="82"/>
        <v>photography</v>
      </c>
      <c r="T868" s="6" t="str">
        <f t="shared" si="83"/>
        <v>photography books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5">
        <f t="shared" si="78"/>
        <v>1.6243749999999999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 s="9">
        <f t="shared" si="80"/>
        <v>43382.208333333328</v>
      </c>
      <c r="N869">
        <v>1539579600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s="6" t="str">
        <f t="shared" si="82"/>
        <v>food</v>
      </c>
      <c r="T869" s="6" t="str">
        <f t="shared" si="83"/>
        <v>food trucks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5">
        <f t="shared" si="78"/>
        <v>1.8484285714285715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 s="9">
        <f t="shared" si="80"/>
        <v>41559.208333333336</v>
      </c>
      <c r="N870">
        <v>1382504400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s="6" t="str">
        <f t="shared" si="82"/>
        <v>theater</v>
      </c>
      <c r="T870" s="6" t="str">
        <f t="shared" si="83"/>
        <v>plays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5">
        <f t="shared" si="78"/>
        <v>0.23703520691785052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 s="9">
        <f t="shared" si="80"/>
        <v>40350.208333333336</v>
      </c>
      <c r="N871">
        <v>1278306000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s="6" t="str">
        <f t="shared" si="82"/>
        <v>film &amp; video</v>
      </c>
      <c r="T871" s="6" t="str">
        <f t="shared" si="83"/>
        <v>drama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5">
        <f t="shared" si="78"/>
        <v>0.89870129870129867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 s="9">
        <f t="shared" si="80"/>
        <v>42240.208333333328</v>
      </c>
      <c r="N872">
        <v>1442552400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s="6" t="str">
        <f t="shared" si="82"/>
        <v>theater</v>
      </c>
      <c r="T872" s="6" t="str">
        <f t="shared" si="83"/>
        <v>plays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5">
        <f t="shared" si="78"/>
        <v>2.7260419580419581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 s="9">
        <f t="shared" si="80"/>
        <v>43040.208333333328</v>
      </c>
      <c r="N873">
        <v>1511071200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s="6" t="str">
        <f t="shared" si="82"/>
        <v>theater</v>
      </c>
      <c r="T873" s="6" t="str">
        <f t="shared" si="83"/>
        <v>plays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5">
        <f t="shared" si="78"/>
        <v>1.7004255319148935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 s="9">
        <f t="shared" si="80"/>
        <v>43346.208333333328</v>
      </c>
      <c r="N874">
        <v>1536382800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s="6" t="str">
        <f t="shared" si="82"/>
        <v>film &amp; video</v>
      </c>
      <c r="T874" s="6" t="str">
        <f t="shared" si="83"/>
        <v>science fiction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5">
        <f t="shared" si="78"/>
        <v>1.8828503562945369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 s="9">
        <f t="shared" si="80"/>
        <v>41647.25</v>
      </c>
      <c r="N875">
        <v>1389592800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s="6" t="str">
        <f t="shared" si="82"/>
        <v>photography</v>
      </c>
      <c r="T875" s="6" t="str">
        <f t="shared" si="83"/>
        <v>photography books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5">
        <f t="shared" si="78"/>
        <v>3.4693532338308457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 s="9">
        <f t="shared" si="80"/>
        <v>40291.208333333336</v>
      </c>
      <c r="N876">
        <v>1275282000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s="6" t="str">
        <f t="shared" si="82"/>
        <v>photography</v>
      </c>
      <c r="T876" s="6" t="str">
        <f t="shared" si="83"/>
        <v>photography books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5">
        <f t="shared" si="78"/>
        <v>0.6917721518987342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 s="9">
        <f t="shared" si="80"/>
        <v>40556.25</v>
      </c>
      <c r="N877">
        <v>1294984800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s="6" t="str">
        <f t="shared" si="82"/>
        <v>music</v>
      </c>
      <c r="T877" s="6" t="str">
        <f t="shared" si="83"/>
        <v>rock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5">
        <f t="shared" si="78"/>
        <v>0.25433734939759034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 s="9">
        <f t="shared" si="80"/>
        <v>43624.208333333328</v>
      </c>
      <c r="N878">
        <v>1562043600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s="6" t="str">
        <f t="shared" si="82"/>
        <v>photography</v>
      </c>
      <c r="T878" s="6" t="str">
        <f t="shared" si="83"/>
        <v>photography books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5">
        <f t="shared" si="78"/>
        <v>0.77400977995110021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 s="9">
        <f t="shared" si="80"/>
        <v>42577.208333333328</v>
      </c>
      <c r="N879">
        <v>1469595600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s="6" t="str">
        <f t="shared" si="82"/>
        <v>food</v>
      </c>
      <c r="T879" s="6" t="str">
        <f t="shared" si="83"/>
        <v>food trucks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5">
        <f t="shared" si="78"/>
        <v>0.37481481481481482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 s="9">
        <f t="shared" si="80"/>
        <v>43845.25</v>
      </c>
      <c r="N880">
        <v>1581141600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s="6" t="str">
        <f t="shared" si="82"/>
        <v>music</v>
      </c>
      <c r="T880" s="6" t="str">
        <f t="shared" si="83"/>
        <v>metal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5">
        <f t="shared" si="78"/>
        <v>5.4379999999999997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 s="9">
        <f t="shared" si="80"/>
        <v>42788.25</v>
      </c>
      <c r="N881">
        <v>1488520800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s="6" t="str">
        <f t="shared" si="82"/>
        <v>publishing</v>
      </c>
      <c r="T881" s="6" t="str">
        <f t="shared" si="83"/>
        <v>nonfiction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5">
        <f t="shared" si="78"/>
        <v>2.2852189349112426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 s="9">
        <f t="shared" si="80"/>
        <v>43667.208333333328</v>
      </c>
      <c r="N882">
        <v>1563858000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s="6" t="str">
        <f t="shared" si="82"/>
        <v>music</v>
      </c>
      <c r="T882" s="6" t="str">
        <f t="shared" si="83"/>
        <v>electric music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5">
        <f t="shared" si="78"/>
        <v>0.38948339483394834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 s="9">
        <f t="shared" si="80"/>
        <v>42194.208333333328</v>
      </c>
      <c r="N883">
        <v>1438923600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s="6" t="str">
        <f t="shared" si="82"/>
        <v>theater</v>
      </c>
      <c r="T883" s="6" t="str">
        <f t="shared" si="83"/>
        <v>plays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5">
        <f t="shared" si="78"/>
        <v>3.7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 s="9">
        <f t="shared" si="80"/>
        <v>42025.25</v>
      </c>
      <c r="N884">
        <v>1422165600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s="6" t="str">
        <f t="shared" si="82"/>
        <v>theater</v>
      </c>
      <c r="T884" s="6" t="str">
        <f t="shared" si="83"/>
        <v>plays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5">
        <f t="shared" si="78"/>
        <v>2.3791176470588233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 s="9">
        <f t="shared" si="80"/>
        <v>40323.208333333336</v>
      </c>
      <c r="N885">
        <v>1277874000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s="6" t="str">
        <f t="shared" si="82"/>
        <v>film &amp; video</v>
      </c>
      <c r="T885" s="6" t="str">
        <f t="shared" si="83"/>
        <v>shorts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5">
        <f t="shared" si="78"/>
        <v>0.64036299765807958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 s="9">
        <f t="shared" si="80"/>
        <v>41763.208333333336</v>
      </c>
      <c r="N886">
        <v>1399352400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s="6" t="str">
        <f t="shared" si="82"/>
        <v>theater</v>
      </c>
      <c r="T886" s="6" t="str">
        <f t="shared" si="83"/>
        <v>plays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5">
        <f t="shared" si="78"/>
        <v>1.1827777777777777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 s="9">
        <f t="shared" si="80"/>
        <v>40335.208333333336</v>
      </c>
      <c r="N887">
        <v>1279083600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s="6" t="str">
        <f t="shared" si="82"/>
        <v>theater</v>
      </c>
      <c r="T887" s="6" t="str">
        <f t="shared" si="83"/>
        <v>plays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5">
        <f t="shared" si="78"/>
        <v>0.84824037184594958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 s="9">
        <f t="shared" si="80"/>
        <v>40416.208333333336</v>
      </c>
      <c r="N888">
        <v>1284354000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s="6" t="str">
        <f t="shared" si="82"/>
        <v>music</v>
      </c>
      <c r="T888" s="6" t="str">
        <f t="shared" si="83"/>
        <v>indie rock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5">
        <f t="shared" si="78"/>
        <v>0.29346153846153844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 s="9">
        <f t="shared" si="80"/>
        <v>42202.208333333328</v>
      </c>
      <c r="N889">
        <v>1441170000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s="6" t="str">
        <f t="shared" si="82"/>
        <v>theater</v>
      </c>
      <c r="T889" s="6" t="str">
        <f t="shared" si="83"/>
        <v>plays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5">
        <f t="shared" si="78"/>
        <v>2.0989655172413793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 s="9">
        <f t="shared" si="80"/>
        <v>42836.208333333328</v>
      </c>
      <c r="N890">
        <v>1493528400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s="6" t="str">
        <f t="shared" si="82"/>
        <v>theater</v>
      </c>
      <c r="T890" s="6" t="str">
        <f t="shared" si="83"/>
        <v>plays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5">
        <f t="shared" si="78"/>
        <v>1.697857142857143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 s="9">
        <f t="shared" si="80"/>
        <v>41710.208333333336</v>
      </c>
      <c r="N891">
        <v>1395205200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s="6" t="str">
        <f t="shared" si="82"/>
        <v>music</v>
      </c>
      <c r="T891" s="6" t="str">
        <f t="shared" si="83"/>
        <v>electric music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5">
        <f t="shared" si="78"/>
        <v>1.1595907738095239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 s="9">
        <f t="shared" si="80"/>
        <v>43640.208333333328</v>
      </c>
      <c r="N892">
        <v>1561438800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s="6" t="str">
        <f t="shared" si="82"/>
        <v>music</v>
      </c>
      <c r="T892" s="6" t="str">
        <f t="shared" si="83"/>
        <v>indie rock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5">
        <f t="shared" si="78"/>
        <v>2.5859999999999999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 s="9">
        <f t="shared" si="80"/>
        <v>40880.25</v>
      </c>
      <c r="N893">
        <v>1326693600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s="6" t="str">
        <f t="shared" si="82"/>
        <v>film &amp; video</v>
      </c>
      <c r="T893" s="6" t="str">
        <f t="shared" si="83"/>
        <v>documentary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5">
        <f t="shared" si="78"/>
        <v>2.3058333333333332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 s="9">
        <f t="shared" si="80"/>
        <v>40319.208333333336</v>
      </c>
      <c r="N894">
        <v>1277960400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s="6" t="str">
        <f t="shared" si="82"/>
        <v>publishing</v>
      </c>
      <c r="T894" s="6" t="str">
        <f t="shared" si="83"/>
        <v>translations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5">
        <f t="shared" si="78"/>
        <v>1.2821428571428573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 s="9">
        <f t="shared" si="80"/>
        <v>42170.208333333328</v>
      </c>
      <c r="N895">
        <v>1434690000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s="6" t="str">
        <f t="shared" si="82"/>
        <v>film &amp; video</v>
      </c>
      <c r="T895" s="6" t="str">
        <f t="shared" si="83"/>
        <v>documentary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5">
        <f t="shared" si="78"/>
        <v>1.8870588235294117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 s="9">
        <f t="shared" si="80"/>
        <v>41466.208333333336</v>
      </c>
      <c r="N896">
        <v>1376110800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s="6" t="str">
        <f t="shared" si="82"/>
        <v>film &amp; video</v>
      </c>
      <c r="T896" s="6" t="str">
        <f t="shared" si="83"/>
        <v>television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5">
        <f t="shared" si="78"/>
        <v>6.9511889862327911E-2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 s="9">
        <f t="shared" si="80"/>
        <v>43134.25</v>
      </c>
      <c r="N897">
        <v>1518415200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s="6" t="str">
        <f t="shared" si="82"/>
        <v>theater</v>
      </c>
      <c r="T897" s="6" t="str">
        <f t="shared" si="83"/>
        <v>plays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5">
        <f t="shared" si="78"/>
        <v>7.7443434343434348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 s="9">
        <f t="shared" si="80"/>
        <v>40738.208333333336</v>
      </c>
      <c r="N898">
        <v>1310878800</v>
      </c>
      <c r="O898" s="9">
        <f t="shared" si="81"/>
        <v>40741.208333333336</v>
      </c>
      <c r="P898" t="b">
        <v>0</v>
      </c>
      <c r="Q898" t="b">
        <v>1</v>
      </c>
      <c r="R898" t="s">
        <v>17</v>
      </c>
      <c r="S898" s="6" t="str">
        <f t="shared" si="82"/>
        <v>food</v>
      </c>
      <c r="T898" s="6" t="str">
        <f t="shared" si="83"/>
        <v>food trucks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5">
        <f t="shared" ref="G899:G962" si="84">E899/D899</f>
        <v>0.27693181818181817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 s="9">
        <f t="shared" ref="M899:M962" si="86">(((L899/60)/60)/24)+DATE(1970,1,1)</f>
        <v>43583.208333333328</v>
      </c>
      <c r="N899">
        <v>1556600400</v>
      </c>
      <c r="O899" s="9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s="6" t="str">
        <f t="shared" ref="S899:S962" si="88">LEFT(R899, SEARCH("/",R899,1)-1)</f>
        <v>theater</v>
      </c>
      <c r="T899" s="6" t="str">
        <f t="shared" ref="T899:T962" si="89">RIGHT(R899,LEN(R899)-(LEN(S899)+1))</f>
        <v>plays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5">
        <f t="shared" si="84"/>
        <v>0.52479620323841425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 s="9">
        <f t="shared" si="86"/>
        <v>43815.25</v>
      </c>
      <c r="N900">
        <v>1576994400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s="6" t="str">
        <f t="shared" si="88"/>
        <v>film &amp; video</v>
      </c>
      <c r="T900" s="6" t="str">
        <f t="shared" si="89"/>
        <v>documentary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5">
        <f t="shared" si="84"/>
        <v>4.0709677419354842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 s="9">
        <f t="shared" si="86"/>
        <v>41554.208333333336</v>
      </c>
      <c r="N901">
        <v>1382677200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s="6" t="str">
        <f t="shared" si="88"/>
        <v>music</v>
      </c>
      <c r="T901" s="6" t="str">
        <f t="shared" si="89"/>
        <v>jazz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5">
        <f t="shared" si="84"/>
        <v>0.02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 s="9">
        <f t="shared" si="86"/>
        <v>41901.208333333336</v>
      </c>
      <c r="N902">
        <v>1411189200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s="6" t="str">
        <f t="shared" si="88"/>
        <v>technology</v>
      </c>
      <c r="T902" s="6" t="str">
        <f t="shared" si="89"/>
        <v>web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5">
        <f t="shared" si="84"/>
        <v>1.5617857142857143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 s="9">
        <f t="shared" si="86"/>
        <v>43298.208333333328</v>
      </c>
      <c r="N903">
        <v>1534654800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s="6" t="str">
        <f t="shared" si="88"/>
        <v>music</v>
      </c>
      <c r="T903" s="6" t="str">
        <f t="shared" si="89"/>
        <v>rock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5">
        <f t="shared" si="84"/>
        <v>2.5242857142857145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 s="9">
        <f t="shared" si="86"/>
        <v>42399.25</v>
      </c>
      <c r="N904">
        <v>1457762400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s="6" t="str">
        <f t="shared" si="88"/>
        <v>technology</v>
      </c>
      <c r="T904" s="6" t="str">
        <f t="shared" si="89"/>
        <v>web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5">
        <f t="shared" si="84"/>
        <v>1.729268292682927E-2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 s="9">
        <f t="shared" si="86"/>
        <v>41034.208333333336</v>
      </c>
      <c r="N905">
        <v>1337490000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s="6" t="str">
        <f t="shared" si="88"/>
        <v>publishing</v>
      </c>
      <c r="T905" s="6" t="str">
        <f t="shared" si="89"/>
        <v>nonfiction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5">
        <f t="shared" si="84"/>
        <v>0.12230769230769231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 s="9">
        <f t="shared" si="86"/>
        <v>41186.208333333336</v>
      </c>
      <c r="N906">
        <v>1349672400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s="6" t="str">
        <f t="shared" si="88"/>
        <v>publishing</v>
      </c>
      <c r="T906" s="6" t="str">
        <f t="shared" si="89"/>
        <v>radio &amp; podcasts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5">
        <f t="shared" si="84"/>
        <v>1.6398734177215191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 s="9">
        <f t="shared" si="86"/>
        <v>41536.208333333336</v>
      </c>
      <c r="N907">
        <v>1379826000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s="6" t="str">
        <f t="shared" si="88"/>
        <v>theater</v>
      </c>
      <c r="T907" s="6" t="str">
        <f t="shared" si="89"/>
        <v>plays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5">
        <f t="shared" si="84"/>
        <v>1.6298181818181818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 s="9">
        <f t="shared" si="86"/>
        <v>42868.208333333328</v>
      </c>
      <c r="N908">
        <v>1497762000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s="6" t="str">
        <f t="shared" si="88"/>
        <v>film &amp; video</v>
      </c>
      <c r="T908" s="6" t="str">
        <f t="shared" si="89"/>
        <v>documentary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5">
        <f t="shared" si="84"/>
        <v>0.20252747252747252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 s="9">
        <f t="shared" si="86"/>
        <v>40660.208333333336</v>
      </c>
      <c r="N909">
        <v>1304485200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s="6" t="str">
        <f t="shared" si="88"/>
        <v>theater</v>
      </c>
      <c r="T909" s="6" t="str">
        <f t="shared" si="89"/>
        <v>plays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5">
        <f t="shared" si="84"/>
        <v>3.1924083769633507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 s="9">
        <f t="shared" si="86"/>
        <v>41031.208333333336</v>
      </c>
      <c r="N910">
        <v>1336885200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s="6" t="str">
        <f t="shared" si="88"/>
        <v>games</v>
      </c>
      <c r="T910" s="6" t="str">
        <f t="shared" si="89"/>
        <v>video games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5">
        <f t="shared" si="84"/>
        <v>4.7894444444444444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 s="9">
        <f t="shared" si="86"/>
        <v>43255.208333333328</v>
      </c>
      <c r="N911">
        <v>1530421200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s="6" t="str">
        <f t="shared" si="88"/>
        <v>theater</v>
      </c>
      <c r="T911" s="6" t="str">
        <f t="shared" si="89"/>
        <v>plays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5">
        <f t="shared" si="84"/>
        <v>0.19556634304207121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 s="9">
        <f t="shared" si="86"/>
        <v>42026.25</v>
      </c>
      <c r="N912">
        <v>1421992800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s="6" t="str">
        <f t="shared" si="88"/>
        <v>theater</v>
      </c>
      <c r="T912" s="6" t="str">
        <f t="shared" si="89"/>
        <v>plays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5">
        <f t="shared" si="84"/>
        <v>1.9894827586206896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 s="9">
        <f t="shared" si="86"/>
        <v>43717.208333333328</v>
      </c>
      <c r="N913">
        <v>1568178000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s="6" t="str">
        <f t="shared" si="88"/>
        <v>technology</v>
      </c>
      <c r="T913" s="6" t="str">
        <f t="shared" si="89"/>
        <v>web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5">
        <f t="shared" si="84"/>
        <v>7.95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 s="9">
        <f t="shared" si="86"/>
        <v>41157.208333333336</v>
      </c>
      <c r="N914">
        <v>1347944400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s="6" t="str">
        <f t="shared" si="88"/>
        <v>film &amp; video</v>
      </c>
      <c r="T914" s="6" t="str">
        <f t="shared" si="89"/>
        <v>drama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5">
        <f t="shared" si="84"/>
        <v>0.50621082621082625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 s="9">
        <f t="shared" si="86"/>
        <v>43597.208333333328</v>
      </c>
      <c r="N915">
        <v>1558760400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s="6" t="str">
        <f t="shared" si="88"/>
        <v>film &amp; video</v>
      </c>
      <c r="T915" s="6" t="str">
        <f t="shared" si="89"/>
        <v>drama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5">
        <f t="shared" si="84"/>
        <v>0.57437499999999997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 s="9">
        <f t="shared" si="86"/>
        <v>41490.208333333336</v>
      </c>
      <c r="N916">
        <v>1376629200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s="6" t="str">
        <f t="shared" si="88"/>
        <v>theater</v>
      </c>
      <c r="T916" s="6" t="str">
        <f t="shared" si="89"/>
        <v>plays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5">
        <f t="shared" si="84"/>
        <v>1.5562827640984909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 s="9">
        <f t="shared" si="86"/>
        <v>42976.208333333328</v>
      </c>
      <c r="N917">
        <v>1504760400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s="6" t="str">
        <f t="shared" si="88"/>
        <v>film &amp; video</v>
      </c>
      <c r="T917" s="6" t="str">
        <f t="shared" si="89"/>
        <v>television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5">
        <f t="shared" si="84"/>
        <v>0.36297297297297298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 s="9">
        <f t="shared" si="86"/>
        <v>41991.25</v>
      </c>
      <c r="N918">
        <v>1419660000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s="6" t="str">
        <f t="shared" si="88"/>
        <v>photography</v>
      </c>
      <c r="T918" s="6" t="str">
        <f t="shared" si="89"/>
        <v>photography books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5">
        <f t="shared" si="84"/>
        <v>0.58250000000000002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 s="9">
        <f t="shared" si="86"/>
        <v>40722.208333333336</v>
      </c>
      <c r="N919">
        <v>1311310800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s="6" t="str">
        <f t="shared" si="88"/>
        <v>film &amp; video</v>
      </c>
      <c r="T919" s="6" t="str">
        <f t="shared" si="89"/>
        <v>shorts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5">
        <f t="shared" si="84"/>
        <v>2.3739473684210526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 s="9">
        <f t="shared" si="86"/>
        <v>41117.208333333336</v>
      </c>
      <c r="N920">
        <v>1344315600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s="6" t="str">
        <f t="shared" si="88"/>
        <v>publishing</v>
      </c>
      <c r="T920" s="6" t="str">
        <f t="shared" si="89"/>
        <v>radio &amp; podcasts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5">
        <f t="shared" si="84"/>
        <v>0.58750000000000002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 s="9">
        <f t="shared" si="86"/>
        <v>43022.208333333328</v>
      </c>
      <c r="N921">
        <v>1510725600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s="6" t="str">
        <f t="shared" si="88"/>
        <v>theater</v>
      </c>
      <c r="T921" s="6" t="str">
        <f t="shared" si="89"/>
        <v>plays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5">
        <f t="shared" si="84"/>
        <v>1.8256603773584905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 s="9">
        <f t="shared" si="86"/>
        <v>43503.25</v>
      </c>
      <c r="N922">
        <v>1551247200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s="6" t="str">
        <f t="shared" si="88"/>
        <v>film &amp; video</v>
      </c>
      <c r="T922" s="6" t="str">
        <f t="shared" si="89"/>
        <v>animation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5">
        <f t="shared" si="84"/>
        <v>7.5436408977556111E-3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 s="9">
        <f t="shared" si="86"/>
        <v>40951.25</v>
      </c>
      <c r="N923">
        <v>1330236000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s="6" t="str">
        <f t="shared" si="88"/>
        <v>technology</v>
      </c>
      <c r="T923" s="6" t="str">
        <f t="shared" si="89"/>
        <v>web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5">
        <f t="shared" si="84"/>
        <v>1.7595330739299611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 s="9">
        <f t="shared" si="86"/>
        <v>43443.25</v>
      </c>
      <c r="N924">
        <v>1545112800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s="6" t="str">
        <f t="shared" si="88"/>
        <v>music</v>
      </c>
      <c r="T924" s="6" t="str">
        <f t="shared" si="89"/>
        <v>world music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5">
        <f t="shared" si="84"/>
        <v>2.3788235294117648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 s="9">
        <f t="shared" si="86"/>
        <v>40373.208333333336</v>
      </c>
      <c r="N925">
        <v>1279170000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s="6" t="str">
        <f t="shared" si="88"/>
        <v>theater</v>
      </c>
      <c r="T925" s="6" t="str">
        <f t="shared" si="89"/>
        <v>plays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5">
        <f t="shared" si="84"/>
        <v>4.8805076142131982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 s="9">
        <f t="shared" si="86"/>
        <v>43769.208333333328</v>
      </c>
      <c r="N926">
        <v>1573452000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s="6" t="str">
        <f t="shared" si="88"/>
        <v>theater</v>
      </c>
      <c r="T926" s="6" t="str">
        <f t="shared" si="89"/>
        <v>plays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5">
        <f t="shared" si="84"/>
        <v>2.2406666666666668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 s="9">
        <f t="shared" si="86"/>
        <v>43000.208333333328</v>
      </c>
      <c r="N927">
        <v>1507093200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s="6" t="str">
        <f t="shared" si="88"/>
        <v>theater</v>
      </c>
      <c r="T927" s="6" t="str">
        <f t="shared" si="89"/>
        <v>plays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5">
        <f t="shared" si="84"/>
        <v>0.18126436781609195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 s="9">
        <f t="shared" si="86"/>
        <v>42502.208333333328</v>
      </c>
      <c r="N928">
        <v>1463374800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s="6" t="str">
        <f t="shared" si="88"/>
        <v>food</v>
      </c>
      <c r="T928" s="6" t="str">
        <f t="shared" si="89"/>
        <v>food trucks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5">
        <f t="shared" si="84"/>
        <v>0.45847222222222223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 s="9">
        <f t="shared" si="86"/>
        <v>41102.208333333336</v>
      </c>
      <c r="N929">
        <v>1344574800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s="6" t="str">
        <f t="shared" si="88"/>
        <v>theater</v>
      </c>
      <c r="T929" s="6" t="str">
        <f t="shared" si="89"/>
        <v>plays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5">
        <f t="shared" si="84"/>
        <v>1.1731541218637993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 s="9">
        <f t="shared" si="86"/>
        <v>41637.25</v>
      </c>
      <c r="N930">
        <v>1389074400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s="6" t="str">
        <f t="shared" si="88"/>
        <v>technology</v>
      </c>
      <c r="T930" s="6" t="str">
        <f t="shared" si="89"/>
        <v>web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5">
        <f t="shared" si="84"/>
        <v>2.173090909090909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 s="9">
        <f t="shared" si="86"/>
        <v>42858.208333333328</v>
      </c>
      <c r="N931">
        <v>1494997200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s="6" t="str">
        <f t="shared" si="88"/>
        <v>theater</v>
      </c>
      <c r="T931" s="6" t="str">
        <f t="shared" si="89"/>
        <v>plays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5">
        <f t="shared" si="84"/>
        <v>1.1228571428571428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 s="9">
        <f t="shared" si="86"/>
        <v>42060.25</v>
      </c>
      <c r="N932">
        <v>1425448800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s="6" t="str">
        <f t="shared" si="88"/>
        <v>theater</v>
      </c>
      <c r="T932" s="6" t="str">
        <f t="shared" si="89"/>
        <v>plays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5">
        <f t="shared" si="84"/>
        <v>0.72518987341772156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 s="9">
        <f t="shared" si="86"/>
        <v>41818.208333333336</v>
      </c>
      <c r="N933">
        <v>1404104400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s="6" t="str">
        <f t="shared" si="88"/>
        <v>theater</v>
      </c>
      <c r="T933" s="6" t="str">
        <f t="shared" si="89"/>
        <v>plays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5">
        <f t="shared" si="84"/>
        <v>2.1230434782608696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 s="9">
        <f t="shared" si="86"/>
        <v>41709.208333333336</v>
      </c>
      <c r="N934">
        <v>1394773200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s="6" t="str">
        <f t="shared" si="88"/>
        <v>music</v>
      </c>
      <c r="T934" s="6" t="str">
        <f t="shared" si="89"/>
        <v>rock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5">
        <f t="shared" si="84"/>
        <v>2.3974657534246577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 s="9">
        <f t="shared" si="86"/>
        <v>41372.208333333336</v>
      </c>
      <c r="N935">
        <v>1366520400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s="6" t="str">
        <f t="shared" si="88"/>
        <v>theater</v>
      </c>
      <c r="T935" s="6" t="str">
        <f t="shared" si="89"/>
        <v>plays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5">
        <f t="shared" si="84"/>
        <v>1.8193548387096774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 s="9">
        <f t="shared" si="86"/>
        <v>42422.25</v>
      </c>
      <c r="N936">
        <v>1456639200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s="6" t="str">
        <f t="shared" si="88"/>
        <v>theater</v>
      </c>
      <c r="T936" s="6" t="str">
        <f t="shared" si="89"/>
        <v>plays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5">
        <f t="shared" si="84"/>
        <v>1.6413114754098361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 s="9">
        <f t="shared" si="86"/>
        <v>42209.208333333328</v>
      </c>
      <c r="N937">
        <v>1438318800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s="6" t="str">
        <f t="shared" si="88"/>
        <v>theater</v>
      </c>
      <c r="T937" s="6" t="str">
        <f t="shared" si="89"/>
        <v>plays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5">
        <f t="shared" si="84"/>
        <v>1.6375968992248063E-2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 s="9">
        <f t="shared" si="86"/>
        <v>43668.208333333328</v>
      </c>
      <c r="N938">
        <v>1564030800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s="6" t="str">
        <f t="shared" si="88"/>
        <v>theater</v>
      </c>
      <c r="T938" s="6" t="str">
        <f t="shared" si="89"/>
        <v>plays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5">
        <f t="shared" si="84"/>
        <v>0.49643859649122807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 s="9">
        <f t="shared" si="86"/>
        <v>42334.25</v>
      </c>
      <c r="N939">
        <v>1449295200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s="6" t="str">
        <f t="shared" si="88"/>
        <v>film &amp; video</v>
      </c>
      <c r="T939" s="6" t="str">
        <f t="shared" si="89"/>
        <v>documentary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5">
        <f t="shared" si="84"/>
        <v>1.0970652173913042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 s="9">
        <f t="shared" si="86"/>
        <v>43263.208333333328</v>
      </c>
      <c r="N940">
        <v>1531890000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s="6" t="str">
        <f t="shared" si="88"/>
        <v>publishing</v>
      </c>
      <c r="T940" s="6" t="str">
        <f t="shared" si="89"/>
        <v>fiction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5">
        <f t="shared" si="84"/>
        <v>0.49217948717948717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 s="9">
        <f t="shared" si="86"/>
        <v>40670.208333333336</v>
      </c>
      <c r="N941">
        <v>1306213200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s="6" t="str">
        <f t="shared" si="88"/>
        <v>games</v>
      </c>
      <c r="T941" s="6" t="str">
        <f t="shared" si="89"/>
        <v>video games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5">
        <f t="shared" si="84"/>
        <v>0.62232323232323228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 s="9">
        <f t="shared" si="86"/>
        <v>41244.25</v>
      </c>
      <c r="N942">
        <v>1356242400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s="6" t="str">
        <f t="shared" si="88"/>
        <v>technology</v>
      </c>
      <c r="T942" s="6" t="str">
        <f t="shared" si="89"/>
        <v>web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5">
        <f t="shared" si="84"/>
        <v>0.1305813953488372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 s="9">
        <f t="shared" si="86"/>
        <v>40552.25</v>
      </c>
      <c r="N943">
        <v>1297576800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s="6" t="str">
        <f t="shared" si="88"/>
        <v>theater</v>
      </c>
      <c r="T943" s="6" t="str">
        <f t="shared" si="89"/>
        <v>plays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5">
        <f t="shared" si="84"/>
        <v>0.64635416666666667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 s="9">
        <f t="shared" si="86"/>
        <v>40568.25</v>
      </c>
      <c r="N944">
        <v>1296194400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s="6" t="str">
        <f t="shared" si="88"/>
        <v>theater</v>
      </c>
      <c r="T944" s="6" t="str">
        <f t="shared" si="89"/>
        <v>plays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5">
        <f t="shared" si="84"/>
        <v>1.5958666666666668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 s="9">
        <f t="shared" si="86"/>
        <v>41906.208333333336</v>
      </c>
      <c r="N945">
        <v>1414558800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s="6" t="str">
        <f t="shared" si="88"/>
        <v>food</v>
      </c>
      <c r="T945" s="6" t="str">
        <f t="shared" si="89"/>
        <v>food trucks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5">
        <f t="shared" si="84"/>
        <v>0.81420000000000003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 s="9">
        <f t="shared" si="86"/>
        <v>42776.25</v>
      </c>
      <c r="N946">
        <v>1488348000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s="6" t="str">
        <f t="shared" si="88"/>
        <v>photography</v>
      </c>
      <c r="T946" s="6" t="str">
        <f t="shared" si="89"/>
        <v>photography books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5">
        <f t="shared" si="84"/>
        <v>0.32444767441860467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 s="9">
        <f t="shared" si="86"/>
        <v>41004.208333333336</v>
      </c>
      <c r="N947">
        <v>1334898000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s="6" t="str">
        <f t="shared" si="88"/>
        <v>photography</v>
      </c>
      <c r="T947" s="6" t="str">
        <f t="shared" si="89"/>
        <v>photography books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5">
        <f t="shared" si="84"/>
        <v>9.9141184124918666E-2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 s="9">
        <f t="shared" si="86"/>
        <v>40710.208333333336</v>
      </c>
      <c r="N948">
        <v>1308373200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s="6" t="str">
        <f t="shared" si="88"/>
        <v>theater</v>
      </c>
      <c r="T948" s="6" t="str">
        <f t="shared" si="89"/>
        <v>plays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5">
        <f t="shared" si="84"/>
        <v>0.26694444444444443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 s="9">
        <f t="shared" si="86"/>
        <v>41908.208333333336</v>
      </c>
      <c r="N949">
        <v>1412312400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s="6" t="str">
        <f t="shared" si="88"/>
        <v>theater</v>
      </c>
      <c r="T949" s="6" t="str">
        <f t="shared" si="89"/>
        <v>plays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5">
        <f t="shared" si="84"/>
        <v>0.62957446808510642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 s="9">
        <f t="shared" si="86"/>
        <v>41985.25</v>
      </c>
      <c r="N950">
        <v>1419228000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s="6" t="str">
        <f t="shared" si="88"/>
        <v>film &amp; video</v>
      </c>
      <c r="T950" s="6" t="str">
        <f t="shared" si="89"/>
        <v>documentary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5">
        <f t="shared" si="84"/>
        <v>1.6135593220338984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 s="9">
        <f t="shared" si="86"/>
        <v>42112.208333333328</v>
      </c>
      <c r="N951">
        <v>1430974800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s="6" t="str">
        <f t="shared" si="88"/>
        <v>technology</v>
      </c>
      <c r="T951" s="6" t="str">
        <f t="shared" si="89"/>
        <v>web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5">
        <f t="shared" si="84"/>
        <v>0.05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 s="9">
        <f t="shared" si="86"/>
        <v>43571.208333333328</v>
      </c>
      <c r="N952">
        <v>1555822800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s="6" t="str">
        <f t="shared" si="88"/>
        <v>theater</v>
      </c>
      <c r="T952" s="6" t="str">
        <f t="shared" si="89"/>
        <v>plays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5">
        <f t="shared" si="84"/>
        <v>10.969379310344827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 s="9">
        <f t="shared" si="86"/>
        <v>42730.25</v>
      </c>
      <c r="N953">
        <v>1482818400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s="6" t="str">
        <f t="shared" si="88"/>
        <v>music</v>
      </c>
      <c r="T953" s="6" t="str">
        <f t="shared" si="89"/>
        <v>rock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5">
        <f t="shared" si="84"/>
        <v>0.70094158075601376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 s="9">
        <f t="shared" si="86"/>
        <v>42591.208333333328</v>
      </c>
      <c r="N954">
        <v>1471928400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s="6" t="str">
        <f t="shared" si="88"/>
        <v>film &amp; video</v>
      </c>
      <c r="T954" s="6" t="str">
        <f t="shared" si="89"/>
        <v>documentary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5">
        <f t="shared" si="84"/>
        <v>0.6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 s="9">
        <f t="shared" si="86"/>
        <v>42358.25</v>
      </c>
      <c r="N955">
        <v>1453701600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s="6" t="str">
        <f t="shared" si="88"/>
        <v>film &amp; video</v>
      </c>
      <c r="T955" s="6" t="str">
        <f t="shared" si="89"/>
        <v>science fiction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5">
        <f t="shared" si="84"/>
        <v>3.6709859154929578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 s="9">
        <f t="shared" si="86"/>
        <v>41174.208333333336</v>
      </c>
      <c r="N956">
        <v>1350363600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s="6" t="str">
        <f t="shared" si="88"/>
        <v>technology</v>
      </c>
      <c r="T956" s="6" t="str">
        <f t="shared" si="89"/>
        <v>web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5">
        <f t="shared" si="84"/>
        <v>11.09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 s="9">
        <f t="shared" si="86"/>
        <v>41238.25</v>
      </c>
      <c r="N957">
        <v>1353996000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s="6" t="str">
        <f t="shared" si="88"/>
        <v>theater</v>
      </c>
      <c r="T957" s="6" t="str">
        <f t="shared" si="89"/>
        <v>plays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5">
        <f t="shared" si="84"/>
        <v>0.19028784648187633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 s="9">
        <f t="shared" si="86"/>
        <v>42360.25</v>
      </c>
      <c r="N958">
        <v>1451109600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s="6" t="str">
        <f t="shared" si="88"/>
        <v>film &amp; video</v>
      </c>
      <c r="T958" s="6" t="str">
        <f t="shared" si="89"/>
        <v>science fiction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5">
        <f t="shared" si="84"/>
        <v>1.2687755102040816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 s="9">
        <f t="shared" si="86"/>
        <v>40955.25</v>
      </c>
      <c r="N959">
        <v>1329631200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s="6" t="str">
        <f t="shared" si="88"/>
        <v>theater</v>
      </c>
      <c r="T959" s="6" t="str">
        <f t="shared" si="89"/>
        <v>plays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5">
        <f t="shared" si="84"/>
        <v>7.3463636363636367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 s="9">
        <f t="shared" si="86"/>
        <v>40350.208333333336</v>
      </c>
      <c r="N960">
        <v>1278997200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s="6" t="str">
        <f t="shared" si="88"/>
        <v>film &amp; video</v>
      </c>
      <c r="T960" s="6" t="str">
        <f t="shared" si="89"/>
        <v>animation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5">
        <f t="shared" si="84"/>
        <v>4.5731034482758622E-2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 s="9">
        <f t="shared" si="86"/>
        <v>40357.208333333336</v>
      </c>
      <c r="N961">
        <v>1280120400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s="6" t="str">
        <f t="shared" si="88"/>
        <v>publishing</v>
      </c>
      <c r="T961" s="6" t="str">
        <f t="shared" si="89"/>
        <v>translations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5">
        <f t="shared" si="84"/>
        <v>0.85054545454545449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 s="9">
        <f t="shared" si="86"/>
        <v>42408.25</v>
      </c>
      <c r="N962">
        <v>1458104400</v>
      </c>
      <c r="O962" s="9">
        <f t="shared" si="87"/>
        <v>42445.208333333328</v>
      </c>
      <c r="P962" t="b">
        <v>0</v>
      </c>
      <c r="Q962" t="b">
        <v>0</v>
      </c>
      <c r="R962" t="s">
        <v>28</v>
      </c>
      <c r="S962" s="6" t="str">
        <f t="shared" si="88"/>
        <v>technology</v>
      </c>
      <c r="T962" s="6" t="str">
        <f t="shared" si="89"/>
        <v>web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5">
        <f t="shared" ref="G963:G1001" si="90">E963/D963</f>
        <v>1.1929824561403508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 s="9">
        <f t="shared" ref="M963:M1001" si="92">(((L963/60)/60)/24)+DATE(1970,1,1)</f>
        <v>40591.25</v>
      </c>
      <c r="N963">
        <v>1298268000</v>
      </c>
      <c r="O963" s="9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s="6" t="str">
        <f t="shared" ref="S963:S1001" si="94">LEFT(R963, SEARCH("/",R963,1)-1)</f>
        <v>publishing</v>
      </c>
      <c r="T963" s="6" t="str">
        <f t="shared" ref="T963:T1001" si="95">RIGHT(R963,LEN(R963)-(LEN(S963)+1))</f>
        <v>translations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5">
        <f t="shared" si="90"/>
        <v>2.9602777777777778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 s="9">
        <f t="shared" si="92"/>
        <v>41592.25</v>
      </c>
      <c r="N964">
        <v>1386223200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s="6" t="str">
        <f t="shared" si="94"/>
        <v>food</v>
      </c>
      <c r="T964" s="6" t="str">
        <f t="shared" si="95"/>
        <v>food trucks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5">
        <f t="shared" si="90"/>
        <v>0.84694915254237291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 s="9">
        <f t="shared" si="92"/>
        <v>40607.25</v>
      </c>
      <c r="N965">
        <v>1299823200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s="6" t="str">
        <f t="shared" si="94"/>
        <v>photography</v>
      </c>
      <c r="T965" s="6" t="str">
        <f t="shared" si="95"/>
        <v>photography books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5">
        <f t="shared" si="90"/>
        <v>3.5578378378378379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 s="9">
        <f t="shared" si="92"/>
        <v>42135.208333333328</v>
      </c>
      <c r="N966">
        <v>1431752400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s="6" t="str">
        <f t="shared" si="94"/>
        <v>theater</v>
      </c>
      <c r="T966" s="6" t="str">
        <f t="shared" si="95"/>
        <v>plays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5">
        <f t="shared" si="90"/>
        <v>3.8640909090909092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 s="9">
        <f t="shared" si="92"/>
        <v>40203.25</v>
      </c>
      <c r="N967">
        <v>1267855200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s="6" t="str">
        <f t="shared" si="94"/>
        <v>music</v>
      </c>
      <c r="T967" s="6" t="str">
        <f t="shared" si="95"/>
        <v>rock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5">
        <f t="shared" si="90"/>
        <v>7.9223529411764702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 s="9">
        <f t="shared" si="92"/>
        <v>42901.208333333328</v>
      </c>
      <c r="N968">
        <v>1497675600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s="6" t="str">
        <f t="shared" si="94"/>
        <v>theater</v>
      </c>
      <c r="T968" s="6" t="str">
        <f t="shared" si="95"/>
        <v>plays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5">
        <f t="shared" si="90"/>
        <v>1.3703393665158372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 s="9">
        <f t="shared" si="92"/>
        <v>41005.208333333336</v>
      </c>
      <c r="N969">
        <v>1336885200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s="6" t="str">
        <f t="shared" si="94"/>
        <v>music</v>
      </c>
      <c r="T969" s="6" t="str">
        <f t="shared" si="95"/>
        <v>world music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5">
        <f t="shared" si="90"/>
        <v>3.3820833333333336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 s="9">
        <f t="shared" si="92"/>
        <v>40544.25</v>
      </c>
      <c r="N970">
        <v>1295157600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s="6" t="str">
        <f t="shared" si="94"/>
        <v>food</v>
      </c>
      <c r="T970" s="6" t="str">
        <f t="shared" si="95"/>
        <v>food trucks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5">
        <f t="shared" si="90"/>
        <v>1.0822784810126582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 s="9">
        <f t="shared" si="92"/>
        <v>43821.25</v>
      </c>
      <c r="N971">
        <v>1577599200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s="6" t="str">
        <f t="shared" si="94"/>
        <v>theater</v>
      </c>
      <c r="T971" s="6" t="str">
        <f t="shared" si="95"/>
        <v>plays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5">
        <f t="shared" si="90"/>
        <v>0.60757639620653314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 s="9">
        <f t="shared" si="92"/>
        <v>40672.208333333336</v>
      </c>
      <c r="N972">
        <v>1305003600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s="6" t="str">
        <f t="shared" si="94"/>
        <v>theater</v>
      </c>
      <c r="T972" s="6" t="str">
        <f t="shared" si="95"/>
        <v>plays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5">
        <f t="shared" si="90"/>
        <v>0.27725490196078434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 s="9">
        <f t="shared" si="92"/>
        <v>41555.208333333336</v>
      </c>
      <c r="N973">
        <v>1381726800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s="6" t="str">
        <f t="shared" si="94"/>
        <v>film &amp; video</v>
      </c>
      <c r="T973" s="6" t="str">
        <f t="shared" si="95"/>
        <v>television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5">
        <f t="shared" si="90"/>
        <v>2.283934426229508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 s="9">
        <f t="shared" si="92"/>
        <v>41792.208333333336</v>
      </c>
      <c r="N974">
        <v>1402462800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s="6" t="str">
        <f t="shared" si="94"/>
        <v>technology</v>
      </c>
      <c r="T974" s="6" t="str">
        <f t="shared" si="95"/>
        <v>web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5">
        <f t="shared" si="90"/>
        <v>0.21615194054500414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 s="9">
        <f t="shared" si="92"/>
        <v>40522.25</v>
      </c>
      <c r="N975">
        <v>1292133600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s="6" t="str">
        <f t="shared" si="94"/>
        <v>theater</v>
      </c>
      <c r="T975" s="6" t="str">
        <f t="shared" si="95"/>
        <v>plays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5">
        <f t="shared" si="90"/>
        <v>3.73875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 s="9">
        <f t="shared" si="92"/>
        <v>41412.208333333336</v>
      </c>
      <c r="N976">
        <v>1368939600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s="6" t="str">
        <f t="shared" si="94"/>
        <v>music</v>
      </c>
      <c r="T976" s="6" t="str">
        <f t="shared" si="95"/>
        <v>indie rock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5">
        <f t="shared" si="90"/>
        <v>1.5492592592592593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 s="9">
        <f t="shared" si="92"/>
        <v>42337.25</v>
      </c>
      <c r="N977">
        <v>1452146400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s="6" t="str">
        <f t="shared" si="94"/>
        <v>theater</v>
      </c>
      <c r="T977" s="6" t="str">
        <f t="shared" si="95"/>
        <v>plays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5">
        <f t="shared" si="90"/>
        <v>3.2214999999999998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 s="9">
        <f t="shared" si="92"/>
        <v>40571.25</v>
      </c>
      <c r="N978">
        <v>1296712800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s="6" t="str">
        <f t="shared" si="94"/>
        <v>theater</v>
      </c>
      <c r="T978" s="6" t="str">
        <f t="shared" si="95"/>
        <v>plays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5">
        <f t="shared" si="90"/>
        <v>0.73957142857142855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 s="9">
        <f t="shared" si="92"/>
        <v>43138.25</v>
      </c>
      <c r="N979">
        <v>1520748000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s="6" t="str">
        <f t="shared" si="94"/>
        <v>food</v>
      </c>
      <c r="T979" s="6" t="str">
        <f t="shared" si="95"/>
        <v>food trucks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5">
        <f t="shared" si="90"/>
        <v>8.641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 s="9">
        <f t="shared" si="92"/>
        <v>42686.25</v>
      </c>
      <c r="N980">
        <v>1480831200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s="6" t="str">
        <f t="shared" si="94"/>
        <v>games</v>
      </c>
      <c r="T980" s="6" t="str">
        <f t="shared" si="95"/>
        <v>video games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5">
        <f t="shared" si="90"/>
        <v>1.432624584717608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 s="9">
        <f t="shared" si="92"/>
        <v>42078.208333333328</v>
      </c>
      <c r="N981">
        <v>1426914000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s="6" t="str">
        <f t="shared" si="94"/>
        <v>theater</v>
      </c>
      <c r="T981" s="6" t="str">
        <f t="shared" si="95"/>
        <v>plays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5">
        <f t="shared" si="90"/>
        <v>0.40281762295081969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 s="9">
        <f t="shared" si="92"/>
        <v>42307.208333333328</v>
      </c>
      <c r="N982">
        <v>1446616800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s="6" t="str">
        <f t="shared" si="94"/>
        <v>publishing</v>
      </c>
      <c r="T982" s="6" t="str">
        <f t="shared" si="95"/>
        <v>nonfiction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5">
        <f t="shared" si="90"/>
        <v>1.7822388059701493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 s="9">
        <f t="shared" si="92"/>
        <v>43094.25</v>
      </c>
      <c r="N983">
        <v>1517032800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s="6" t="str">
        <f t="shared" si="94"/>
        <v>technology</v>
      </c>
      <c r="T983" s="6" t="str">
        <f t="shared" si="95"/>
        <v>web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5">
        <f t="shared" si="90"/>
        <v>0.84930555555555554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 s="9">
        <f t="shared" si="92"/>
        <v>40743.208333333336</v>
      </c>
      <c r="N984">
        <v>1311224400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s="6" t="str">
        <f t="shared" si="94"/>
        <v>film &amp; video</v>
      </c>
      <c r="T984" s="6" t="str">
        <f t="shared" si="95"/>
        <v>documentary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5">
        <f t="shared" si="90"/>
        <v>1.4593648334624323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 s="9">
        <f t="shared" si="92"/>
        <v>43681.208333333328</v>
      </c>
      <c r="N985">
        <v>1566190800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s="6" t="str">
        <f t="shared" si="94"/>
        <v>film &amp; video</v>
      </c>
      <c r="T985" s="6" t="str">
        <f t="shared" si="95"/>
        <v>documentary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5">
        <f t="shared" si="90"/>
        <v>1.5246153846153847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 s="9">
        <f t="shared" si="92"/>
        <v>43716.208333333328</v>
      </c>
      <c r="N986">
        <v>1570165200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s="6" t="str">
        <f t="shared" si="94"/>
        <v>theater</v>
      </c>
      <c r="T986" s="6" t="str">
        <f t="shared" si="95"/>
        <v>plays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5">
        <f t="shared" si="90"/>
        <v>0.67129542790152408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 s="9">
        <f t="shared" si="92"/>
        <v>41614.25</v>
      </c>
      <c r="N987">
        <v>1388556000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s="6" t="str">
        <f t="shared" si="94"/>
        <v>music</v>
      </c>
      <c r="T987" s="6" t="str">
        <f t="shared" si="95"/>
        <v>rock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5">
        <f t="shared" si="90"/>
        <v>0.40307692307692305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 s="9">
        <f t="shared" si="92"/>
        <v>40638.208333333336</v>
      </c>
      <c r="N988">
        <v>1303189200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s="6" t="str">
        <f t="shared" si="94"/>
        <v>music</v>
      </c>
      <c r="T988" s="6" t="str">
        <f t="shared" si="95"/>
        <v>rock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5">
        <f t="shared" si="90"/>
        <v>2.1679032258064517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 s="9">
        <f t="shared" si="92"/>
        <v>42852.208333333328</v>
      </c>
      <c r="N989">
        <v>1494478800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s="6" t="str">
        <f t="shared" si="94"/>
        <v>film &amp; video</v>
      </c>
      <c r="T989" s="6" t="str">
        <f t="shared" si="95"/>
        <v>documentary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5">
        <f t="shared" si="90"/>
        <v>0.52117021276595743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 s="9">
        <f t="shared" si="92"/>
        <v>42686.25</v>
      </c>
      <c r="N990">
        <v>1480744800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s="6" t="str">
        <f t="shared" si="94"/>
        <v>publishing</v>
      </c>
      <c r="T990" s="6" t="str">
        <f t="shared" si="95"/>
        <v>radio &amp; podcasts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5">
        <f t="shared" si="90"/>
        <v>4.9958333333333336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 s="9">
        <f t="shared" si="92"/>
        <v>43571.208333333328</v>
      </c>
      <c r="N991">
        <v>1555822800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s="6" t="str">
        <f t="shared" si="94"/>
        <v>publishing</v>
      </c>
      <c r="T991" s="6" t="str">
        <f t="shared" si="95"/>
        <v>translations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5">
        <f t="shared" si="90"/>
        <v>0.87679487179487181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 s="9">
        <f t="shared" si="92"/>
        <v>42432.25</v>
      </c>
      <c r="N992">
        <v>1458882000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s="6" t="str">
        <f t="shared" si="94"/>
        <v>film &amp; video</v>
      </c>
      <c r="T992" s="6" t="str">
        <f t="shared" si="95"/>
        <v>drama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5">
        <f t="shared" si="90"/>
        <v>1.131734693877551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 s="9">
        <f t="shared" si="92"/>
        <v>41907.208333333336</v>
      </c>
      <c r="N993">
        <v>1411966800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s="6" t="str">
        <f t="shared" si="94"/>
        <v>music</v>
      </c>
      <c r="T993" s="6" t="str">
        <f t="shared" si="95"/>
        <v>rock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5">
        <f t="shared" si="90"/>
        <v>4.2654838709677421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 s="9">
        <f t="shared" si="92"/>
        <v>43227.208333333328</v>
      </c>
      <c r="N994">
        <v>1526878800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s="6" t="str">
        <f t="shared" si="94"/>
        <v>film &amp; video</v>
      </c>
      <c r="T994" s="6" t="str">
        <f t="shared" si="95"/>
        <v>drama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5">
        <f t="shared" si="90"/>
        <v>0.77632653061224488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 s="9">
        <f t="shared" si="92"/>
        <v>42362.25</v>
      </c>
      <c r="N995">
        <v>1452405600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s="6" t="str">
        <f t="shared" si="94"/>
        <v>photography</v>
      </c>
      <c r="T995" s="6" t="str">
        <f t="shared" si="95"/>
        <v>photography books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5">
        <f t="shared" si="90"/>
        <v>0.52496810772501767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 s="9">
        <f t="shared" si="92"/>
        <v>41929.208333333336</v>
      </c>
      <c r="N996">
        <v>1414040400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s="6" t="str">
        <f t="shared" si="94"/>
        <v>publishing</v>
      </c>
      <c r="T996" s="6" t="str">
        <f t="shared" si="95"/>
        <v>translations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5">
        <f t="shared" si="90"/>
        <v>1.5746762589928058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 s="9">
        <f t="shared" si="92"/>
        <v>43408.208333333328</v>
      </c>
      <c r="N997">
        <v>1543816800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s="6" t="str">
        <f t="shared" si="94"/>
        <v>food</v>
      </c>
      <c r="T997" s="6" t="str">
        <f t="shared" si="95"/>
        <v>food trucks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5">
        <f t="shared" si="90"/>
        <v>0.72939393939393937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 s="9">
        <f t="shared" si="92"/>
        <v>41276.25</v>
      </c>
      <c r="N998">
        <v>1359698400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s="6" t="str">
        <f t="shared" si="94"/>
        <v>theater</v>
      </c>
      <c r="T998" s="6" t="str">
        <f t="shared" si="95"/>
        <v>plays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5">
        <f t="shared" si="90"/>
        <v>0.60565789473684206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 s="9">
        <f t="shared" si="92"/>
        <v>41659.25</v>
      </c>
      <c r="N999">
        <v>1390629600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s="6" t="str">
        <f t="shared" si="94"/>
        <v>theater</v>
      </c>
      <c r="T999" s="6" t="str">
        <f t="shared" si="95"/>
        <v>plays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5">
        <f t="shared" si="90"/>
        <v>0.5679129129129129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 s="9">
        <f t="shared" si="92"/>
        <v>40220.25</v>
      </c>
      <c r="N1000">
        <v>1267077600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s="6" t="str">
        <f t="shared" si="94"/>
        <v>music</v>
      </c>
      <c r="T1000" s="6" t="str">
        <f t="shared" si="95"/>
        <v>indie rock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5">
        <f t="shared" si="90"/>
        <v>0.56542754275427543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 s="9">
        <f t="shared" si="92"/>
        <v>42550.208333333328</v>
      </c>
      <c r="N1001">
        <v>1467781200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s="6" t="str">
        <f t="shared" si="94"/>
        <v>food</v>
      </c>
      <c r="T1001" s="6" t="str">
        <f t="shared" si="95"/>
        <v>food trucks</v>
      </c>
    </row>
    <row r="1002" spans="1:20" x14ac:dyDescent="0.3">
      <c r="S1002" s="6"/>
    </row>
  </sheetData>
  <conditionalFormatting sqref="F1 F2:G1001">
    <cfRule type="containsText" dxfId="12" priority="5" operator="containsText" text="live">
      <formula>NOT(ISERROR(SEARCH("live",F1)))</formula>
    </cfRule>
    <cfRule type="containsText" dxfId="11" priority="6" operator="containsText" text="successful">
      <formula>NOT(ISERROR(SEARCH("successful",F1)))</formula>
    </cfRule>
    <cfRule type="containsText" dxfId="10" priority="7" operator="containsText" text="failed">
      <formula>NOT(ISERROR(SEARCH("failed",F1)))</formula>
    </cfRule>
  </conditionalFormatting>
  <conditionalFormatting sqref="F2:G1001 F1">
    <cfRule type="containsText" dxfId="9" priority="4" operator="containsText" text="canceled">
      <formula>NOT(ISERROR(SEARCH("canceled",F1)))</formula>
    </cfRule>
  </conditionalFormatting>
  <conditionalFormatting sqref="G2:G1001">
    <cfRule type="cellIs" dxfId="8" priority="1" operator="greaterThan">
      <formula>1.99</formula>
    </cfRule>
    <cfRule type="cellIs" dxfId="7" priority="2" operator="between">
      <formula>1</formula>
      <formula>1.99</formula>
    </cfRule>
    <cfRule type="cellIs" dxfId="6" priority="3" operator="lessThan">
      <formula>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8AA2-56CA-4FE2-A5DD-34B870C280FF}">
  <dimension ref="A1:F25"/>
  <sheetViews>
    <sheetView topLeftCell="A2" workbookViewId="0">
      <selection activeCell="D3" sqref="D3"/>
    </sheetView>
  </sheetViews>
  <sheetFormatPr defaultRowHeight="15.6" x14ac:dyDescent="0.3"/>
  <cols>
    <col min="1" max="1" width="13.5" bestFit="1" customWidth="1"/>
    <col min="2" max="2" width="15.19921875" bestFit="1" customWidth="1"/>
    <col min="3" max="3" width="5.59765625" bestFit="1" customWidth="1"/>
    <col min="4" max="4" width="11.39843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2035</v>
      </c>
    </row>
    <row r="3" spans="1:6" x14ac:dyDescent="0.3">
      <c r="A3" s="7" t="s">
        <v>2046</v>
      </c>
      <c r="B3" s="7" t="s">
        <v>2045</v>
      </c>
    </row>
    <row r="4" spans="1:6" x14ac:dyDescent="0.3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">
      <c r="A5" s="8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2039</v>
      </c>
      <c r="E8">
        <v>4</v>
      </c>
      <c r="F8">
        <v>4</v>
      </c>
    </row>
    <row r="9" spans="1:6" x14ac:dyDescent="0.3">
      <c r="A9" s="8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  <row r="16" spans="1:6" x14ac:dyDescent="0.3">
      <c r="B16" t="s">
        <v>2087</v>
      </c>
      <c r="C16" t="s">
        <v>2088</v>
      </c>
      <c r="D16" t="s">
        <v>2089</v>
      </c>
    </row>
    <row r="17" spans="1:4" x14ac:dyDescent="0.3">
      <c r="A17" s="8" t="s">
        <v>2039</v>
      </c>
      <c r="B17">
        <v>4</v>
      </c>
      <c r="C17">
        <v>4</v>
      </c>
      <c r="D17" s="5">
        <f t="shared" ref="D17:D25" si="0">ROUND(B17/C17,2)</f>
        <v>1</v>
      </c>
    </row>
    <row r="18" spans="1:4" x14ac:dyDescent="0.3">
      <c r="A18" s="8" t="s">
        <v>2043</v>
      </c>
      <c r="B18">
        <v>64</v>
      </c>
      <c r="C18">
        <v>96</v>
      </c>
      <c r="D18" s="5">
        <f t="shared" si="0"/>
        <v>0.67</v>
      </c>
    </row>
    <row r="19" spans="1:4" x14ac:dyDescent="0.3">
      <c r="A19" s="8" t="s">
        <v>2041</v>
      </c>
      <c r="B19">
        <v>26</v>
      </c>
      <c r="C19">
        <v>42</v>
      </c>
      <c r="D19" s="5">
        <f t="shared" si="0"/>
        <v>0.62</v>
      </c>
    </row>
    <row r="20" spans="1:4" x14ac:dyDescent="0.3">
      <c r="A20" s="8" t="s">
        <v>2042</v>
      </c>
      <c r="B20">
        <v>40</v>
      </c>
      <c r="C20">
        <v>67</v>
      </c>
      <c r="D20" s="5">
        <f t="shared" si="0"/>
        <v>0.6</v>
      </c>
    </row>
    <row r="21" spans="1:4" x14ac:dyDescent="0.3">
      <c r="A21" s="8" t="s">
        <v>2036</v>
      </c>
      <c r="B21">
        <v>102</v>
      </c>
      <c r="C21">
        <v>178</v>
      </c>
      <c r="D21" s="5">
        <f t="shared" si="0"/>
        <v>0.56999999999999995</v>
      </c>
    </row>
    <row r="22" spans="1:4" x14ac:dyDescent="0.3">
      <c r="A22" s="8" t="s">
        <v>2040</v>
      </c>
      <c r="B22">
        <v>99</v>
      </c>
      <c r="C22">
        <v>175</v>
      </c>
      <c r="D22" s="5">
        <f t="shared" si="0"/>
        <v>0.56999999999999995</v>
      </c>
    </row>
    <row r="23" spans="1:4" x14ac:dyDescent="0.3">
      <c r="A23" s="8" t="s">
        <v>2044</v>
      </c>
      <c r="B23">
        <v>187</v>
      </c>
      <c r="C23">
        <v>344</v>
      </c>
      <c r="D23" s="5">
        <f t="shared" si="0"/>
        <v>0.54</v>
      </c>
    </row>
    <row r="24" spans="1:4" x14ac:dyDescent="0.3">
      <c r="A24" s="8" t="s">
        <v>2037</v>
      </c>
      <c r="B24">
        <v>22</v>
      </c>
      <c r="C24">
        <v>46</v>
      </c>
      <c r="D24" s="5">
        <f t="shared" si="0"/>
        <v>0.48</v>
      </c>
    </row>
    <row r="25" spans="1:4" x14ac:dyDescent="0.3">
      <c r="A25" s="8" t="s">
        <v>2038</v>
      </c>
      <c r="B25">
        <v>21</v>
      </c>
      <c r="C25">
        <v>48</v>
      </c>
      <c r="D25" s="5">
        <f t="shared" si="0"/>
        <v>0.44</v>
      </c>
    </row>
  </sheetData>
  <sortState xmlns:xlrd2="http://schemas.microsoft.com/office/spreadsheetml/2017/richdata2" ref="A17:D25">
    <sortCondition descending="1" ref="D17:D25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8E40-A45E-4130-815B-0DEDD40F64C4}">
  <dimension ref="A1:H54"/>
  <sheetViews>
    <sheetView workbookViewId="0">
      <selection activeCell="H54" sqref="H5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2035</v>
      </c>
    </row>
    <row r="3" spans="1:6" x14ac:dyDescent="0.3">
      <c r="A3" s="7" t="s">
        <v>2046</v>
      </c>
      <c r="B3" s="7" t="s">
        <v>2045</v>
      </c>
    </row>
    <row r="4" spans="1:6" x14ac:dyDescent="0.3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">
      <c r="A5" s="8" t="s">
        <v>2047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">
      <c r="A6" s="8" t="s">
        <v>2048</v>
      </c>
      <c r="E6">
        <v>4</v>
      </c>
      <c r="F6">
        <v>4</v>
      </c>
    </row>
    <row r="7" spans="1:6" x14ac:dyDescent="0.3">
      <c r="A7" s="8" t="s">
        <v>2049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">
      <c r="A8" s="8" t="s">
        <v>2050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">
      <c r="A9" s="8" t="s">
        <v>2051</v>
      </c>
      <c r="C9">
        <v>8</v>
      </c>
      <c r="E9">
        <v>10</v>
      </c>
      <c r="F9">
        <v>18</v>
      </c>
    </row>
    <row r="10" spans="1:6" x14ac:dyDescent="0.3">
      <c r="A10" s="8" t="s">
        <v>2052</v>
      </c>
      <c r="B10">
        <v>1</v>
      </c>
      <c r="C10">
        <v>7</v>
      </c>
      <c r="E10">
        <v>9</v>
      </c>
      <c r="F10">
        <v>17</v>
      </c>
    </row>
    <row r="11" spans="1:6" x14ac:dyDescent="0.3">
      <c r="A11" s="8" t="s">
        <v>2053</v>
      </c>
      <c r="B11">
        <v>4</v>
      </c>
      <c r="C11">
        <v>20</v>
      </c>
      <c r="E11">
        <v>22</v>
      </c>
      <c r="F11">
        <v>46</v>
      </c>
    </row>
    <row r="12" spans="1:6" x14ac:dyDescent="0.3">
      <c r="A12" s="8" t="s">
        <v>2054</v>
      </c>
      <c r="B12">
        <v>3</v>
      </c>
      <c r="C12">
        <v>19</v>
      </c>
      <c r="E12">
        <v>23</v>
      </c>
      <c r="F12">
        <v>45</v>
      </c>
    </row>
    <row r="13" spans="1:6" x14ac:dyDescent="0.3">
      <c r="A13" s="8" t="s">
        <v>2055</v>
      </c>
      <c r="B13">
        <v>1</v>
      </c>
      <c r="C13">
        <v>6</v>
      </c>
      <c r="E13">
        <v>10</v>
      </c>
      <c r="F13">
        <v>17</v>
      </c>
    </row>
    <row r="14" spans="1:6" x14ac:dyDescent="0.3">
      <c r="A14" s="8" t="s">
        <v>2056</v>
      </c>
      <c r="C14">
        <v>3</v>
      </c>
      <c r="E14">
        <v>4</v>
      </c>
      <c r="F14">
        <v>7</v>
      </c>
    </row>
    <row r="15" spans="1:6" x14ac:dyDescent="0.3">
      <c r="A15" s="8" t="s">
        <v>2057</v>
      </c>
      <c r="C15">
        <v>8</v>
      </c>
      <c r="D15">
        <v>1</v>
      </c>
      <c r="E15">
        <v>4</v>
      </c>
      <c r="F15">
        <v>13</v>
      </c>
    </row>
    <row r="16" spans="1:6" x14ac:dyDescent="0.3">
      <c r="A16" s="8" t="s">
        <v>2058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">
      <c r="A17" s="8" t="s">
        <v>2059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">
      <c r="A18" s="8" t="s">
        <v>2060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">
      <c r="A19" s="8" t="s">
        <v>2061</v>
      </c>
      <c r="C19">
        <v>4</v>
      </c>
      <c r="E19">
        <v>4</v>
      </c>
      <c r="F19">
        <v>8</v>
      </c>
    </row>
    <row r="20" spans="1:6" x14ac:dyDescent="0.3">
      <c r="A20" s="8" t="s">
        <v>2062</v>
      </c>
      <c r="B20">
        <v>6</v>
      </c>
      <c r="C20">
        <v>30</v>
      </c>
      <c r="E20">
        <v>49</v>
      </c>
      <c r="F20">
        <v>85</v>
      </c>
    </row>
    <row r="21" spans="1:6" x14ac:dyDescent="0.3">
      <c r="A21" s="8" t="s">
        <v>2063</v>
      </c>
      <c r="C21">
        <v>9</v>
      </c>
      <c r="E21">
        <v>5</v>
      </c>
      <c r="F21">
        <v>14</v>
      </c>
    </row>
    <row r="22" spans="1:6" x14ac:dyDescent="0.3">
      <c r="A22" s="8" t="s">
        <v>2064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">
      <c r="A23" s="8" t="s">
        <v>2065</v>
      </c>
      <c r="B23">
        <v>3</v>
      </c>
      <c r="C23">
        <v>3</v>
      </c>
      <c r="E23">
        <v>11</v>
      </c>
      <c r="F23">
        <v>17</v>
      </c>
    </row>
    <row r="24" spans="1:6" x14ac:dyDescent="0.3">
      <c r="A24" s="8" t="s">
        <v>2066</v>
      </c>
      <c r="C24">
        <v>7</v>
      </c>
      <c r="E24">
        <v>14</v>
      </c>
      <c r="F24">
        <v>21</v>
      </c>
    </row>
    <row r="25" spans="1:6" x14ac:dyDescent="0.3">
      <c r="A25" s="8" t="s">
        <v>2067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">
      <c r="A26" s="8" t="s">
        <v>2068</v>
      </c>
      <c r="C26">
        <v>16</v>
      </c>
      <c r="D26">
        <v>1</v>
      </c>
      <c r="E26">
        <v>28</v>
      </c>
      <c r="F26">
        <v>45</v>
      </c>
    </row>
    <row r="27" spans="1:6" x14ac:dyDescent="0.3">
      <c r="A27" s="8" t="s">
        <v>2069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">
      <c r="A28" s="8" t="s">
        <v>2070</v>
      </c>
      <c r="E28">
        <v>3</v>
      </c>
      <c r="F28">
        <v>3</v>
      </c>
    </row>
    <row r="29" spans="1:6" x14ac:dyDescent="0.3">
      <c r="A29" s="8" t="s">
        <v>2034</v>
      </c>
      <c r="B29">
        <v>57</v>
      </c>
      <c r="C29">
        <v>364</v>
      </c>
      <c r="D29">
        <v>14</v>
      </c>
      <c r="E29">
        <v>565</v>
      </c>
      <c r="F29">
        <v>1000</v>
      </c>
    </row>
    <row r="30" spans="1:6" x14ac:dyDescent="0.3">
      <c r="B30" t="s">
        <v>2090</v>
      </c>
      <c r="C30" t="s">
        <v>2091</v>
      </c>
      <c r="D30" t="s">
        <v>2088</v>
      </c>
      <c r="E30" t="s">
        <v>2086</v>
      </c>
      <c r="F30" t="s">
        <v>2089</v>
      </c>
    </row>
    <row r="31" spans="1:6" x14ac:dyDescent="0.3">
      <c r="A31" s="8" t="s">
        <v>2060</v>
      </c>
      <c r="B31">
        <v>132</v>
      </c>
      <c r="C31">
        <v>187</v>
      </c>
      <c r="D31">
        <v>344</v>
      </c>
      <c r="E31">
        <f t="shared" ref="E31:E54" si="0">ROUND(B31/D31,2)</f>
        <v>0.38</v>
      </c>
      <c r="F31">
        <f t="shared" ref="F31:F54" si="1">ROUND(C31/D31,2)</f>
        <v>0.54</v>
      </c>
    </row>
    <row r="32" spans="1:6" x14ac:dyDescent="0.3">
      <c r="A32" s="8" t="s">
        <v>2062</v>
      </c>
      <c r="B32">
        <v>30</v>
      </c>
      <c r="C32">
        <v>49</v>
      </c>
      <c r="D32">
        <v>85</v>
      </c>
      <c r="E32">
        <f t="shared" si="0"/>
        <v>0.35</v>
      </c>
      <c r="F32">
        <f t="shared" si="1"/>
        <v>0.57999999999999996</v>
      </c>
    </row>
    <row r="33" spans="1:8" x14ac:dyDescent="0.3">
      <c r="A33" s="8" t="s">
        <v>2049</v>
      </c>
      <c r="B33">
        <v>21</v>
      </c>
      <c r="C33">
        <v>34</v>
      </c>
      <c r="D33">
        <v>60</v>
      </c>
      <c r="E33">
        <f t="shared" si="0"/>
        <v>0.35</v>
      </c>
      <c r="F33">
        <f t="shared" si="1"/>
        <v>0.56999999999999995</v>
      </c>
      <c r="H33" t="s">
        <v>2092</v>
      </c>
    </row>
    <row r="34" spans="1:8" x14ac:dyDescent="0.3">
      <c r="A34" s="8" t="s">
        <v>2069</v>
      </c>
      <c r="B34">
        <v>12</v>
      </c>
      <c r="C34">
        <v>36</v>
      </c>
      <c r="D34">
        <v>51</v>
      </c>
      <c r="E34">
        <f t="shared" si="0"/>
        <v>0.24</v>
      </c>
      <c r="F34">
        <f t="shared" si="1"/>
        <v>0.71</v>
      </c>
      <c r="H34" t="s">
        <v>2094</v>
      </c>
    </row>
    <row r="35" spans="1:8" x14ac:dyDescent="0.3">
      <c r="A35" s="8" t="s">
        <v>2053</v>
      </c>
      <c r="B35">
        <v>20</v>
      </c>
      <c r="C35">
        <v>22</v>
      </c>
      <c r="D35">
        <v>46</v>
      </c>
      <c r="E35">
        <f t="shared" si="0"/>
        <v>0.43</v>
      </c>
      <c r="F35">
        <f t="shared" si="1"/>
        <v>0.48</v>
      </c>
    </row>
    <row r="36" spans="1:8" x14ac:dyDescent="0.3">
      <c r="A36" s="8" t="s">
        <v>2068</v>
      </c>
      <c r="B36">
        <v>16</v>
      </c>
      <c r="C36">
        <v>28</v>
      </c>
      <c r="D36">
        <v>45</v>
      </c>
      <c r="E36">
        <f t="shared" si="0"/>
        <v>0.36</v>
      </c>
      <c r="F36">
        <f t="shared" si="1"/>
        <v>0.62</v>
      </c>
    </row>
    <row r="37" spans="1:8" x14ac:dyDescent="0.3">
      <c r="A37" s="8" t="s">
        <v>2054</v>
      </c>
      <c r="B37">
        <v>19</v>
      </c>
      <c r="C37">
        <v>23</v>
      </c>
      <c r="D37">
        <v>45</v>
      </c>
      <c r="E37">
        <f t="shared" si="0"/>
        <v>0.42</v>
      </c>
      <c r="F37">
        <f t="shared" si="1"/>
        <v>0.51</v>
      </c>
    </row>
    <row r="38" spans="1:8" x14ac:dyDescent="0.3">
      <c r="A38" s="8" t="s">
        <v>2059</v>
      </c>
      <c r="B38">
        <v>11</v>
      </c>
      <c r="C38">
        <v>26</v>
      </c>
      <c r="D38">
        <v>42</v>
      </c>
      <c r="E38">
        <f t="shared" si="0"/>
        <v>0.26</v>
      </c>
      <c r="F38">
        <f t="shared" si="1"/>
        <v>0.62</v>
      </c>
    </row>
    <row r="39" spans="1:8" x14ac:dyDescent="0.3">
      <c r="A39" s="8" t="s">
        <v>2050</v>
      </c>
      <c r="B39">
        <v>12</v>
      </c>
      <c r="C39">
        <v>22</v>
      </c>
      <c r="D39">
        <v>37</v>
      </c>
      <c r="E39">
        <f t="shared" si="0"/>
        <v>0.32</v>
      </c>
      <c r="F39">
        <f t="shared" si="1"/>
        <v>0.59</v>
      </c>
    </row>
    <row r="40" spans="1:8" x14ac:dyDescent="0.3">
      <c r="A40" s="8" t="s">
        <v>2067</v>
      </c>
      <c r="B40">
        <v>15</v>
      </c>
      <c r="C40">
        <v>17</v>
      </c>
      <c r="D40">
        <v>35</v>
      </c>
      <c r="E40">
        <f t="shared" si="0"/>
        <v>0.43</v>
      </c>
      <c r="F40">
        <f t="shared" si="1"/>
        <v>0.49</v>
      </c>
    </row>
    <row r="41" spans="1:8" x14ac:dyDescent="0.3">
      <c r="A41" s="8" t="s">
        <v>2047</v>
      </c>
      <c r="B41">
        <v>10</v>
      </c>
      <c r="C41">
        <v>21</v>
      </c>
      <c r="D41">
        <v>34</v>
      </c>
      <c r="E41">
        <f t="shared" si="0"/>
        <v>0.28999999999999998</v>
      </c>
      <c r="F41">
        <f t="shared" si="1"/>
        <v>0.62</v>
      </c>
    </row>
    <row r="42" spans="1:8" x14ac:dyDescent="0.3">
      <c r="A42" s="8" t="s">
        <v>2066</v>
      </c>
      <c r="B42">
        <v>7</v>
      </c>
      <c r="C42">
        <v>14</v>
      </c>
      <c r="D42">
        <v>21</v>
      </c>
      <c r="E42">
        <f t="shared" si="0"/>
        <v>0.33</v>
      </c>
      <c r="F42">
        <f t="shared" si="1"/>
        <v>0.67</v>
      </c>
    </row>
    <row r="43" spans="1:8" x14ac:dyDescent="0.3">
      <c r="A43" s="8" t="s">
        <v>2058</v>
      </c>
      <c r="B43">
        <v>6</v>
      </c>
      <c r="C43">
        <v>13</v>
      </c>
      <c r="D43">
        <v>21</v>
      </c>
      <c r="E43">
        <f t="shared" si="0"/>
        <v>0.28999999999999998</v>
      </c>
      <c r="F43">
        <f t="shared" si="1"/>
        <v>0.62</v>
      </c>
    </row>
    <row r="44" spans="1:8" x14ac:dyDescent="0.3">
      <c r="A44" s="8" t="s">
        <v>2051</v>
      </c>
      <c r="B44">
        <v>8</v>
      </c>
      <c r="C44">
        <v>10</v>
      </c>
      <c r="D44">
        <v>18</v>
      </c>
      <c r="E44">
        <f t="shared" si="0"/>
        <v>0.44</v>
      </c>
      <c r="F44">
        <f t="shared" si="1"/>
        <v>0.56000000000000005</v>
      </c>
    </row>
    <row r="45" spans="1:8" x14ac:dyDescent="0.3">
      <c r="A45" s="8" t="s">
        <v>2065</v>
      </c>
      <c r="B45">
        <v>3</v>
      </c>
      <c r="C45">
        <v>11</v>
      </c>
      <c r="D45">
        <v>17</v>
      </c>
      <c r="E45">
        <f t="shared" si="0"/>
        <v>0.18</v>
      </c>
      <c r="F45">
        <f t="shared" si="1"/>
        <v>0.65</v>
      </c>
    </row>
    <row r="46" spans="1:8" x14ac:dyDescent="0.3">
      <c r="A46" s="8" t="s">
        <v>2055</v>
      </c>
      <c r="B46">
        <v>6</v>
      </c>
      <c r="C46">
        <v>10</v>
      </c>
      <c r="D46">
        <v>17</v>
      </c>
      <c r="E46">
        <f t="shared" si="0"/>
        <v>0.35</v>
      </c>
      <c r="F46">
        <f t="shared" si="1"/>
        <v>0.59</v>
      </c>
    </row>
    <row r="47" spans="1:8" x14ac:dyDescent="0.3">
      <c r="A47" s="8" t="s">
        <v>2052</v>
      </c>
      <c r="B47">
        <v>7</v>
      </c>
      <c r="C47">
        <v>9</v>
      </c>
      <c r="D47">
        <v>17</v>
      </c>
      <c r="E47">
        <f t="shared" si="0"/>
        <v>0.41</v>
      </c>
      <c r="F47">
        <f t="shared" si="1"/>
        <v>0.53</v>
      </c>
    </row>
    <row r="48" spans="1:8" x14ac:dyDescent="0.3">
      <c r="A48" s="8" t="s">
        <v>2064</v>
      </c>
      <c r="B48">
        <v>5</v>
      </c>
      <c r="C48">
        <v>9</v>
      </c>
      <c r="D48">
        <v>16</v>
      </c>
      <c r="E48">
        <f t="shared" si="0"/>
        <v>0.31</v>
      </c>
      <c r="F48">
        <f t="shared" si="1"/>
        <v>0.56000000000000005</v>
      </c>
    </row>
    <row r="49" spans="1:8" x14ac:dyDescent="0.3">
      <c r="A49" s="8" t="s">
        <v>2063</v>
      </c>
      <c r="B49">
        <v>9</v>
      </c>
      <c r="C49">
        <v>5</v>
      </c>
      <c r="D49">
        <v>14</v>
      </c>
      <c r="E49">
        <f t="shared" si="0"/>
        <v>0.64</v>
      </c>
      <c r="F49">
        <f t="shared" si="1"/>
        <v>0.36</v>
      </c>
    </row>
    <row r="50" spans="1:8" x14ac:dyDescent="0.3">
      <c r="A50" s="8" t="s">
        <v>2057</v>
      </c>
      <c r="B50">
        <v>8</v>
      </c>
      <c r="C50">
        <v>4</v>
      </c>
      <c r="D50">
        <v>13</v>
      </c>
      <c r="E50">
        <f t="shared" si="0"/>
        <v>0.62</v>
      </c>
      <c r="F50">
        <f t="shared" si="1"/>
        <v>0.31</v>
      </c>
    </row>
    <row r="51" spans="1:8" x14ac:dyDescent="0.3">
      <c r="A51" s="8" t="s">
        <v>2061</v>
      </c>
      <c r="B51">
        <v>4</v>
      </c>
      <c r="C51">
        <v>4</v>
      </c>
      <c r="D51">
        <v>8</v>
      </c>
      <c r="E51">
        <f t="shared" si="0"/>
        <v>0.5</v>
      </c>
      <c r="F51">
        <f t="shared" si="1"/>
        <v>0.5</v>
      </c>
    </row>
    <row r="52" spans="1:8" x14ac:dyDescent="0.3">
      <c r="A52" s="8" t="s">
        <v>2056</v>
      </c>
      <c r="B52">
        <v>3</v>
      </c>
      <c r="C52">
        <v>4</v>
      </c>
      <c r="D52">
        <v>7</v>
      </c>
      <c r="E52">
        <f t="shared" si="0"/>
        <v>0.43</v>
      </c>
      <c r="F52">
        <f t="shared" si="1"/>
        <v>0.56999999999999995</v>
      </c>
      <c r="H52" t="s">
        <v>2093</v>
      </c>
    </row>
    <row r="53" spans="1:8" x14ac:dyDescent="0.3">
      <c r="A53" s="8" t="s">
        <v>2048</v>
      </c>
      <c r="C53">
        <v>4</v>
      </c>
      <c r="D53">
        <v>4</v>
      </c>
      <c r="E53">
        <f t="shared" si="0"/>
        <v>0</v>
      </c>
      <c r="F53">
        <f t="shared" si="1"/>
        <v>1</v>
      </c>
      <c r="H53" t="s">
        <v>2095</v>
      </c>
    </row>
    <row r="54" spans="1:8" x14ac:dyDescent="0.3">
      <c r="A54" s="8" t="s">
        <v>2070</v>
      </c>
      <c r="C54">
        <v>3</v>
      </c>
      <c r="D54">
        <v>3</v>
      </c>
      <c r="E54">
        <f t="shared" si="0"/>
        <v>0</v>
      </c>
      <c r="F54">
        <f t="shared" si="1"/>
        <v>1</v>
      </c>
    </row>
  </sheetData>
  <sortState xmlns:xlrd2="http://schemas.microsoft.com/office/spreadsheetml/2017/richdata2" ref="A31:F54">
    <sortCondition descending="1" ref="D31:D54"/>
  </sortState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0B131-5779-4FC1-BCF3-C8A98AEBCA39}">
  <dimension ref="A1:E30"/>
  <sheetViews>
    <sheetView tabSelected="1" workbookViewId="0">
      <selection activeCell="F15" sqref="F15"/>
    </sheetView>
  </sheetViews>
  <sheetFormatPr defaultRowHeight="15.6" x14ac:dyDescent="0.3"/>
  <cols>
    <col min="1" max="1" width="13.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  <col min="7" max="8" width="13.8984375" bestFit="1" customWidth="1"/>
    <col min="9" max="9" width="12.796875" bestFit="1" customWidth="1"/>
    <col min="10" max="11" width="13.8984375" bestFit="1" customWidth="1"/>
    <col min="12" max="13" width="14.8984375" bestFit="1" customWidth="1"/>
    <col min="14" max="14" width="13.8984375" bestFit="1" customWidth="1"/>
    <col min="15" max="15" width="14.8984375" bestFit="1" customWidth="1"/>
    <col min="16" max="16" width="13.8984375" bestFit="1" customWidth="1"/>
    <col min="17" max="17" width="12.796875" bestFit="1" customWidth="1"/>
    <col min="18" max="21" width="13.8984375" bestFit="1" customWidth="1"/>
    <col min="22" max="22" width="12.796875" bestFit="1" customWidth="1"/>
    <col min="23" max="24" width="13.8984375" bestFit="1" customWidth="1"/>
    <col min="25" max="25" width="14.8984375" bestFit="1" customWidth="1"/>
    <col min="26" max="31" width="13.8984375" bestFit="1" customWidth="1"/>
    <col min="32" max="32" width="12.796875" bestFit="1" customWidth="1"/>
    <col min="33" max="33" width="14.8984375" bestFit="1" customWidth="1"/>
    <col min="34" max="34" width="13.8984375" bestFit="1" customWidth="1"/>
    <col min="35" max="35" width="12.796875" bestFit="1" customWidth="1"/>
    <col min="36" max="38" width="13.8984375" bestFit="1" customWidth="1"/>
    <col min="39" max="40" width="14.8984375" bestFit="1" customWidth="1"/>
    <col min="41" max="41" width="12.796875" bestFit="1" customWidth="1"/>
    <col min="42" max="42" width="13.8984375" bestFit="1" customWidth="1"/>
    <col min="43" max="43" width="12.796875" bestFit="1" customWidth="1"/>
    <col min="44" max="44" width="14.8984375" bestFit="1" customWidth="1"/>
    <col min="45" max="46" width="13.8984375" bestFit="1" customWidth="1"/>
    <col min="47" max="47" width="12.796875" bestFit="1" customWidth="1"/>
    <col min="48" max="48" width="13.8984375" bestFit="1" customWidth="1"/>
    <col min="49" max="49" width="12.796875" bestFit="1" customWidth="1"/>
    <col min="50" max="50" width="14.8984375" bestFit="1" customWidth="1"/>
    <col min="51" max="51" width="13.8984375" bestFit="1" customWidth="1"/>
    <col min="52" max="52" width="12.796875" bestFit="1" customWidth="1"/>
    <col min="53" max="53" width="13.8984375" bestFit="1" customWidth="1"/>
    <col min="54" max="54" width="12.796875" bestFit="1" customWidth="1"/>
    <col min="55" max="56" width="13.8984375" bestFit="1" customWidth="1"/>
    <col min="57" max="57" width="12.796875" bestFit="1" customWidth="1"/>
    <col min="58" max="58" width="13.8984375" bestFit="1" customWidth="1"/>
    <col min="59" max="59" width="13.09765625" bestFit="1" customWidth="1"/>
    <col min="60" max="60" width="13.8984375" bestFit="1" customWidth="1"/>
    <col min="61" max="61" width="12.796875" bestFit="1" customWidth="1"/>
    <col min="62" max="63" width="13.8984375" bestFit="1" customWidth="1"/>
    <col min="64" max="64" width="12.796875" bestFit="1" customWidth="1"/>
    <col min="65" max="71" width="13.8984375" bestFit="1" customWidth="1"/>
    <col min="72" max="73" width="12.796875" bestFit="1" customWidth="1"/>
    <col min="74" max="74" width="13.8984375" bestFit="1" customWidth="1"/>
    <col min="75" max="76" width="12.796875" bestFit="1" customWidth="1"/>
    <col min="77" max="79" width="13.8984375" bestFit="1" customWidth="1"/>
    <col min="80" max="80" width="12.796875" bestFit="1" customWidth="1"/>
    <col min="81" max="84" width="13.8984375" bestFit="1" customWidth="1"/>
    <col min="85" max="89" width="14.8984375" bestFit="1" customWidth="1"/>
    <col min="90" max="92" width="12.796875" bestFit="1" customWidth="1"/>
    <col min="93" max="96" width="13.8984375" bestFit="1" customWidth="1"/>
    <col min="97" max="97" width="12.796875" bestFit="1" customWidth="1"/>
    <col min="98" max="99" width="13.8984375" bestFit="1" customWidth="1"/>
    <col min="100" max="105" width="12.796875" bestFit="1" customWidth="1"/>
    <col min="106" max="108" width="13.8984375" bestFit="1" customWidth="1"/>
    <col min="109" max="111" width="12.796875" bestFit="1" customWidth="1"/>
    <col min="112" max="116" width="13.8984375" bestFit="1" customWidth="1"/>
    <col min="117" max="117" width="12.796875" bestFit="1" customWidth="1"/>
    <col min="118" max="122" width="13.8984375" bestFit="1" customWidth="1"/>
    <col min="123" max="125" width="14.8984375" bestFit="1" customWidth="1"/>
    <col min="126" max="126" width="13.8984375" bestFit="1" customWidth="1"/>
    <col min="127" max="129" width="14.8984375" bestFit="1" customWidth="1"/>
    <col min="130" max="130" width="12.796875" bestFit="1" customWidth="1"/>
    <col min="131" max="136" width="13.8984375" bestFit="1" customWidth="1"/>
    <col min="137" max="137" width="12.796875" bestFit="1" customWidth="1"/>
    <col min="138" max="142" width="13.8984375" bestFit="1" customWidth="1"/>
    <col min="143" max="143" width="12.796875" bestFit="1" customWidth="1"/>
    <col min="144" max="145" width="13.8984375" bestFit="1" customWidth="1"/>
    <col min="146" max="148" width="12.796875" bestFit="1" customWidth="1"/>
    <col min="149" max="151" width="13.8984375" bestFit="1" customWidth="1"/>
    <col min="152" max="152" width="12.796875" bestFit="1" customWidth="1"/>
    <col min="153" max="153" width="13.8984375" bestFit="1" customWidth="1"/>
    <col min="154" max="154" width="12.796875" bestFit="1" customWidth="1"/>
    <col min="155" max="157" width="13.8984375" bestFit="1" customWidth="1"/>
    <col min="158" max="159" width="14.8984375" bestFit="1" customWidth="1"/>
    <col min="160" max="160" width="13.8984375" bestFit="1" customWidth="1"/>
    <col min="161" max="161" width="14.8984375" bestFit="1" customWidth="1"/>
    <col min="162" max="162" width="12.796875" bestFit="1" customWidth="1"/>
    <col min="163" max="164" width="13.8984375" bestFit="1" customWidth="1"/>
    <col min="165" max="167" width="12.796875" bestFit="1" customWidth="1"/>
    <col min="168" max="169" width="13.8984375" bestFit="1" customWidth="1"/>
    <col min="170" max="170" width="12.796875" bestFit="1" customWidth="1"/>
    <col min="171" max="171" width="13.8984375" bestFit="1" customWidth="1"/>
    <col min="172" max="173" width="12.796875" bestFit="1" customWidth="1"/>
    <col min="174" max="174" width="13.8984375" bestFit="1" customWidth="1"/>
    <col min="175" max="175" width="12.796875" bestFit="1" customWidth="1"/>
    <col min="176" max="179" width="13.8984375" bestFit="1" customWidth="1"/>
    <col min="180" max="181" width="12.796875" bestFit="1" customWidth="1"/>
    <col min="182" max="188" width="13.8984375" bestFit="1" customWidth="1"/>
    <col min="189" max="193" width="14.8984375" bestFit="1" customWidth="1"/>
    <col min="194" max="194" width="13.8984375" bestFit="1" customWidth="1"/>
    <col min="195" max="196" width="14.8984375" bestFit="1" customWidth="1"/>
    <col min="197" max="202" width="13.8984375" bestFit="1" customWidth="1"/>
    <col min="203" max="204" width="12.796875" bestFit="1" customWidth="1"/>
    <col min="205" max="210" width="13.8984375" bestFit="1" customWidth="1"/>
    <col min="211" max="211" width="12.796875" bestFit="1" customWidth="1"/>
    <col min="212" max="213" width="13.8984375" bestFit="1" customWidth="1"/>
    <col min="214" max="214" width="12.796875" bestFit="1" customWidth="1"/>
    <col min="215" max="215" width="13.8984375" bestFit="1" customWidth="1"/>
    <col min="216" max="216" width="12.796875" bestFit="1" customWidth="1"/>
    <col min="217" max="219" width="13.8984375" bestFit="1" customWidth="1"/>
    <col min="220" max="221" width="14.8984375" bestFit="1" customWidth="1"/>
    <col min="222" max="223" width="13.8984375" bestFit="1" customWidth="1"/>
    <col min="224" max="226" width="14.8984375" bestFit="1" customWidth="1"/>
    <col min="227" max="227" width="13.8984375" bestFit="1" customWidth="1"/>
    <col min="228" max="231" width="14.8984375" bestFit="1" customWidth="1"/>
    <col min="232" max="232" width="12.796875" bestFit="1" customWidth="1"/>
    <col min="233" max="233" width="13.8984375" bestFit="1" customWidth="1"/>
    <col min="234" max="234" width="12.796875" bestFit="1" customWidth="1"/>
    <col min="235" max="237" width="13.8984375" bestFit="1" customWidth="1"/>
    <col min="238" max="238" width="12.796875" bestFit="1" customWidth="1"/>
    <col min="239" max="242" width="13.8984375" bestFit="1" customWidth="1"/>
    <col min="243" max="243" width="12.796875" bestFit="1" customWidth="1"/>
    <col min="244" max="246" width="13.8984375" bestFit="1" customWidth="1"/>
    <col min="247" max="249" width="12.796875" bestFit="1" customWidth="1"/>
    <col min="250" max="261" width="13.8984375" bestFit="1" customWidth="1"/>
    <col min="262" max="264" width="14.8984375" bestFit="1" customWidth="1"/>
    <col min="265" max="265" width="13.8984375" bestFit="1" customWidth="1"/>
    <col min="266" max="270" width="14.8984375" bestFit="1" customWidth="1"/>
    <col min="271" max="272" width="12.796875" bestFit="1" customWidth="1"/>
    <col min="273" max="276" width="13.8984375" bestFit="1" customWidth="1"/>
    <col min="277" max="278" width="12.796875" bestFit="1" customWidth="1"/>
    <col min="279" max="280" width="13.8984375" bestFit="1" customWidth="1"/>
    <col min="281" max="282" width="12.796875" bestFit="1" customWidth="1"/>
    <col min="283" max="291" width="13.8984375" bestFit="1" customWidth="1"/>
    <col min="292" max="292" width="12.796875" bestFit="1" customWidth="1"/>
    <col min="293" max="295" width="13.8984375" bestFit="1" customWidth="1"/>
    <col min="296" max="296" width="12.796875" bestFit="1" customWidth="1"/>
    <col min="297" max="298" width="13.8984375" bestFit="1" customWidth="1"/>
    <col min="299" max="299" width="12.796875" bestFit="1" customWidth="1"/>
    <col min="300" max="300" width="14.8984375" bestFit="1" customWidth="1"/>
    <col min="301" max="302" width="13.8984375" bestFit="1" customWidth="1"/>
    <col min="303" max="305" width="14.8984375" bestFit="1" customWidth="1"/>
    <col min="306" max="306" width="13.8984375" bestFit="1" customWidth="1"/>
    <col min="307" max="308" width="14.8984375" bestFit="1" customWidth="1"/>
    <col min="309" max="309" width="12.796875" bestFit="1" customWidth="1"/>
    <col min="310" max="312" width="13.8984375" bestFit="1" customWidth="1"/>
    <col min="313" max="313" width="12.796875" bestFit="1" customWidth="1"/>
    <col min="314" max="320" width="13.8984375" bestFit="1" customWidth="1"/>
    <col min="321" max="321" width="12.796875" bestFit="1" customWidth="1"/>
    <col min="322" max="326" width="13.8984375" bestFit="1" customWidth="1"/>
    <col min="327" max="329" width="14.8984375" bestFit="1" customWidth="1"/>
    <col min="330" max="331" width="13.8984375" bestFit="1" customWidth="1"/>
    <col min="332" max="335" width="14.8984375" bestFit="1" customWidth="1"/>
    <col min="336" max="336" width="12.796875" bestFit="1" customWidth="1"/>
    <col min="337" max="338" width="13.8984375" bestFit="1" customWidth="1"/>
    <col min="339" max="341" width="12.796875" bestFit="1" customWidth="1"/>
    <col min="342" max="342" width="13.8984375" bestFit="1" customWidth="1"/>
    <col min="343" max="343" width="12.796875" bestFit="1" customWidth="1"/>
    <col min="344" max="345" width="13.8984375" bestFit="1" customWidth="1"/>
    <col min="346" max="347" width="12.796875" bestFit="1" customWidth="1"/>
    <col min="348" max="352" width="13.8984375" bestFit="1" customWidth="1"/>
    <col min="353" max="353" width="12.796875" bestFit="1" customWidth="1"/>
    <col min="354" max="354" width="13.8984375" bestFit="1" customWidth="1"/>
    <col min="355" max="355" width="12.796875" bestFit="1" customWidth="1"/>
    <col min="356" max="359" width="13.8984375" bestFit="1" customWidth="1"/>
    <col min="360" max="360" width="12.796875" bestFit="1" customWidth="1"/>
    <col min="361" max="363" width="13.8984375" bestFit="1" customWidth="1"/>
    <col min="364" max="364" width="14.8984375" bestFit="1" customWidth="1"/>
    <col min="365" max="366" width="13.8984375" bestFit="1" customWidth="1"/>
    <col min="367" max="368" width="14.8984375" bestFit="1" customWidth="1"/>
    <col min="369" max="374" width="13.8984375" bestFit="1" customWidth="1"/>
    <col min="375" max="375" width="12.796875" bestFit="1" customWidth="1"/>
    <col min="376" max="381" width="13.8984375" bestFit="1" customWidth="1"/>
    <col min="382" max="382" width="12.796875" bestFit="1" customWidth="1"/>
    <col min="383" max="384" width="13.8984375" bestFit="1" customWidth="1"/>
    <col min="385" max="387" width="12.796875" bestFit="1" customWidth="1"/>
    <col min="388" max="389" width="13.8984375" bestFit="1" customWidth="1"/>
    <col min="390" max="390" width="12.796875" bestFit="1" customWidth="1"/>
    <col min="391" max="393" width="13.8984375" bestFit="1" customWidth="1"/>
    <col min="394" max="400" width="14.8984375" bestFit="1" customWidth="1"/>
    <col min="401" max="402" width="13.8984375" bestFit="1" customWidth="1"/>
    <col min="403" max="403" width="10.3984375" bestFit="1" customWidth="1"/>
    <col min="404" max="404" width="12.796875" bestFit="1" customWidth="1"/>
    <col min="405" max="405" width="13.8984375" bestFit="1" customWidth="1"/>
    <col min="406" max="406" width="12.796875" bestFit="1" customWidth="1"/>
    <col min="407" max="407" width="14.8984375" bestFit="1" customWidth="1"/>
    <col min="408" max="408" width="13.8984375" bestFit="1" customWidth="1"/>
    <col min="409" max="409" width="14.8984375" bestFit="1" customWidth="1"/>
    <col min="410" max="412" width="13.8984375" bestFit="1" customWidth="1"/>
    <col min="413" max="413" width="12.796875" bestFit="1" customWidth="1"/>
    <col min="414" max="414" width="14.8984375" bestFit="1" customWidth="1"/>
    <col min="415" max="416" width="13.8984375" bestFit="1" customWidth="1"/>
    <col min="417" max="417" width="14.8984375" bestFit="1" customWidth="1"/>
    <col min="418" max="418" width="8.59765625" bestFit="1" customWidth="1"/>
    <col min="419" max="419" width="12.796875" bestFit="1" customWidth="1"/>
    <col min="420" max="421" width="13.8984375" bestFit="1" customWidth="1"/>
    <col min="422" max="423" width="12.796875" bestFit="1" customWidth="1"/>
    <col min="424" max="429" width="13.8984375" bestFit="1" customWidth="1"/>
    <col min="430" max="430" width="12.796875" bestFit="1" customWidth="1"/>
    <col min="431" max="436" width="13.8984375" bestFit="1" customWidth="1"/>
    <col min="437" max="438" width="12.796875" bestFit="1" customWidth="1"/>
    <col min="439" max="446" width="13.8984375" bestFit="1" customWidth="1"/>
    <col min="447" max="447" width="12.796875" bestFit="1" customWidth="1"/>
    <col min="448" max="451" width="13.8984375" bestFit="1" customWidth="1"/>
    <col min="452" max="453" width="12.796875" bestFit="1" customWidth="1"/>
    <col min="454" max="457" width="13.8984375" bestFit="1" customWidth="1"/>
    <col min="458" max="458" width="12.796875" bestFit="1" customWidth="1"/>
    <col min="459" max="461" width="13.8984375" bestFit="1" customWidth="1"/>
    <col min="462" max="465" width="14.8984375" bestFit="1" customWidth="1"/>
    <col min="466" max="467" width="13.8984375" bestFit="1" customWidth="1"/>
    <col min="468" max="470" width="14.8984375" bestFit="1" customWidth="1"/>
    <col min="471" max="471" width="13.8984375" bestFit="1" customWidth="1"/>
    <col min="472" max="473" width="14.8984375" bestFit="1" customWidth="1"/>
    <col min="474" max="475" width="12.796875" bestFit="1" customWidth="1"/>
    <col min="476" max="484" width="13.8984375" bestFit="1" customWidth="1"/>
    <col min="485" max="485" width="12.796875" bestFit="1" customWidth="1"/>
    <col min="486" max="487" width="13.8984375" bestFit="1" customWidth="1"/>
    <col min="488" max="489" width="12.796875" bestFit="1" customWidth="1"/>
    <col min="490" max="495" width="13.8984375" bestFit="1" customWidth="1"/>
    <col min="496" max="497" width="12.796875" bestFit="1" customWidth="1"/>
    <col min="498" max="499" width="13.8984375" bestFit="1" customWidth="1"/>
    <col min="500" max="501" width="12.796875" bestFit="1" customWidth="1"/>
    <col min="502" max="505" width="13.8984375" bestFit="1" customWidth="1"/>
    <col min="506" max="506" width="12.796875" bestFit="1" customWidth="1"/>
    <col min="507" max="511" width="13.8984375" bestFit="1" customWidth="1"/>
    <col min="512" max="520" width="14.8984375" bestFit="1" customWidth="1"/>
    <col min="521" max="522" width="13.8984375" bestFit="1" customWidth="1"/>
    <col min="523" max="525" width="14.8984375" bestFit="1" customWidth="1"/>
    <col min="526" max="527" width="12.796875" bestFit="1" customWidth="1"/>
    <col min="528" max="530" width="13.8984375" bestFit="1" customWidth="1"/>
    <col min="531" max="531" width="12.796875" bestFit="1" customWidth="1"/>
    <col min="532" max="533" width="13.8984375" bestFit="1" customWidth="1"/>
    <col min="534" max="534" width="12.796875" bestFit="1" customWidth="1"/>
    <col min="535" max="538" width="13.8984375" bestFit="1" customWidth="1"/>
    <col min="539" max="540" width="12.796875" bestFit="1" customWidth="1"/>
    <col min="541" max="542" width="13.8984375" bestFit="1" customWidth="1"/>
    <col min="543" max="543" width="12.796875" bestFit="1" customWidth="1"/>
    <col min="544" max="550" width="13.8984375" bestFit="1" customWidth="1"/>
    <col min="551" max="552" width="12.796875" bestFit="1" customWidth="1"/>
    <col min="553" max="557" width="13.8984375" bestFit="1" customWidth="1"/>
    <col min="558" max="562" width="14.8984375" bestFit="1" customWidth="1"/>
    <col min="563" max="563" width="13.8984375" bestFit="1" customWidth="1"/>
    <col min="564" max="564" width="14.8984375" bestFit="1" customWidth="1"/>
    <col min="565" max="565" width="12.796875" bestFit="1" customWidth="1"/>
    <col min="566" max="566" width="13.8984375" bestFit="1" customWidth="1"/>
    <col min="567" max="569" width="12.796875" bestFit="1" customWidth="1"/>
    <col min="570" max="572" width="13.8984375" bestFit="1" customWidth="1"/>
    <col min="573" max="574" width="12.796875" bestFit="1" customWidth="1"/>
    <col min="575" max="576" width="13.8984375" bestFit="1" customWidth="1"/>
    <col min="577" max="578" width="12.796875" bestFit="1" customWidth="1"/>
    <col min="579" max="586" width="13.8984375" bestFit="1" customWidth="1"/>
    <col min="587" max="587" width="12.796875" bestFit="1" customWidth="1"/>
    <col min="588" max="591" width="13.8984375" bestFit="1" customWidth="1"/>
    <col min="592" max="593" width="12.796875" bestFit="1" customWidth="1"/>
    <col min="594" max="597" width="13.8984375" bestFit="1" customWidth="1"/>
    <col min="598" max="607" width="14.8984375" bestFit="1" customWidth="1"/>
    <col min="608" max="609" width="12.796875" bestFit="1" customWidth="1"/>
    <col min="610" max="620" width="13.8984375" bestFit="1" customWidth="1"/>
    <col min="621" max="622" width="12.796875" bestFit="1" customWidth="1"/>
    <col min="623" max="626" width="13.8984375" bestFit="1" customWidth="1"/>
    <col min="627" max="628" width="12.796875" bestFit="1" customWidth="1"/>
    <col min="629" max="630" width="13.8984375" bestFit="1" customWidth="1"/>
    <col min="631" max="632" width="12.796875" bestFit="1" customWidth="1"/>
    <col min="633" max="635" width="13.8984375" bestFit="1" customWidth="1"/>
    <col min="636" max="637" width="12.796875" bestFit="1" customWidth="1"/>
    <col min="638" max="643" width="13.8984375" bestFit="1" customWidth="1"/>
    <col min="644" max="644" width="12.796875" bestFit="1" customWidth="1"/>
    <col min="645" max="646" width="13.8984375" bestFit="1" customWidth="1"/>
    <col min="647" max="647" width="12.796875" bestFit="1" customWidth="1"/>
    <col min="648" max="655" width="13.8984375" bestFit="1" customWidth="1"/>
    <col min="656" max="662" width="14.8984375" bestFit="1" customWidth="1"/>
    <col min="663" max="664" width="12.796875" bestFit="1" customWidth="1"/>
    <col min="665" max="672" width="13.8984375" bestFit="1" customWidth="1"/>
    <col min="673" max="673" width="12.796875" bestFit="1" customWidth="1"/>
    <col min="674" max="678" width="13.8984375" bestFit="1" customWidth="1"/>
    <col min="679" max="679" width="12.796875" bestFit="1" customWidth="1"/>
    <col min="680" max="683" width="13.8984375" bestFit="1" customWidth="1"/>
    <col min="684" max="685" width="12.796875" bestFit="1" customWidth="1"/>
    <col min="686" max="690" width="13.8984375" bestFit="1" customWidth="1"/>
    <col min="691" max="691" width="12.796875" bestFit="1" customWidth="1"/>
    <col min="692" max="694" width="13.8984375" bestFit="1" customWidth="1"/>
    <col min="695" max="695" width="12.796875" bestFit="1" customWidth="1"/>
    <col min="696" max="697" width="13.8984375" bestFit="1" customWidth="1"/>
    <col min="698" max="698" width="12.796875" bestFit="1" customWidth="1"/>
    <col min="699" max="704" width="13.8984375" bestFit="1" customWidth="1"/>
    <col min="705" max="708" width="14.8984375" bestFit="1" customWidth="1"/>
    <col min="709" max="709" width="13.8984375" bestFit="1" customWidth="1"/>
    <col min="710" max="710" width="14.8984375" bestFit="1" customWidth="1"/>
    <col min="711" max="713" width="12.796875" bestFit="1" customWidth="1"/>
    <col min="714" max="714" width="13.8984375" bestFit="1" customWidth="1"/>
    <col min="715" max="715" width="12.796875" bestFit="1" customWidth="1"/>
    <col min="716" max="720" width="13.8984375" bestFit="1" customWidth="1"/>
    <col min="721" max="723" width="12.796875" bestFit="1" customWidth="1"/>
    <col min="724" max="727" width="13.8984375" bestFit="1" customWidth="1"/>
    <col min="728" max="729" width="12.796875" bestFit="1" customWidth="1"/>
    <col min="730" max="734" width="13.8984375" bestFit="1" customWidth="1"/>
    <col min="735" max="736" width="12.796875" bestFit="1" customWidth="1"/>
    <col min="737" max="738" width="13.8984375" bestFit="1" customWidth="1"/>
    <col min="739" max="741" width="12.796875" bestFit="1" customWidth="1"/>
    <col min="742" max="748" width="13.8984375" bestFit="1" customWidth="1"/>
    <col min="749" max="751" width="14.8984375" bestFit="1" customWidth="1"/>
    <col min="752" max="752" width="13.8984375" bestFit="1" customWidth="1"/>
    <col min="753" max="757" width="14.8984375" bestFit="1" customWidth="1"/>
    <col min="758" max="766" width="13.8984375" bestFit="1" customWidth="1"/>
    <col min="767" max="768" width="12.796875" bestFit="1" customWidth="1"/>
    <col min="769" max="775" width="13.8984375" bestFit="1" customWidth="1"/>
    <col min="776" max="777" width="12.796875" bestFit="1" customWidth="1"/>
    <col min="778" max="782" width="13.8984375" bestFit="1" customWidth="1"/>
    <col min="783" max="783" width="12.796875" bestFit="1" customWidth="1"/>
    <col min="784" max="795" width="13.8984375" bestFit="1" customWidth="1"/>
    <col min="796" max="796" width="12.796875" bestFit="1" customWidth="1"/>
    <col min="797" max="800" width="13.8984375" bestFit="1" customWidth="1"/>
    <col min="801" max="802" width="12.796875" bestFit="1" customWidth="1"/>
    <col min="803" max="807" width="13.8984375" bestFit="1" customWidth="1"/>
    <col min="808" max="808" width="14.8984375" bestFit="1" customWidth="1"/>
    <col min="809" max="811" width="13.8984375" bestFit="1" customWidth="1"/>
    <col min="812" max="816" width="14.8984375" bestFit="1" customWidth="1"/>
    <col min="817" max="817" width="13.8984375" bestFit="1" customWidth="1"/>
    <col min="818" max="821" width="14.8984375" bestFit="1" customWidth="1"/>
    <col min="822" max="823" width="12.796875" bestFit="1" customWidth="1"/>
    <col min="824" max="830" width="13.8984375" bestFit="1" customWidth="1"/>
    <col min="831" max="832" width="12.796875" bestFit="1" customWidth="1"/>
    <col min="833" max="834" width="13.8984375" bestFit="1" customWidth="1"/>
    <col min="835" max="835" width="12.796875" bestFit="1" customWidth="1"/>
    <col min="836" max="837" width="13.8984375" bestFit="1" customWidth="1"/>
    <col min="838" max="840" width="12.796875" bestFit="1" customWidth="1"/>
    <col min="841" max="843" width="13.8984375" bestFit="1" customWidth="1"/>
    <col min="844" max="845" width="12.796875" bestFit="1" customWidth="1"/>
    <col min="846" max="859" width="13.8984375" bestFit="1" customWidth="1"/>
    <col min="860" max="860" width="12.796875" bestFit="1" customWidth="1"/>
    <col min="861" max="866" width="13.8984375" bestFit="1" customWidth="1"/>
    <col min="867" max="868" width="14.8984375" bestFit="1" customWidth="1"/>
    <col min="869" max="869" width="13.8984375" bestFit="1" customWidth="1"/>
    <col min="870" max="872" width="14.8984375" bestFit="1" customWidth="1"/>
    <col min="873" max="874" width="13.8984375" bestFit="1" customWidth="1"/>
    <col min="875" max="876" width="14.8984375" bestFit="1" customWidth="1"/>
    <col min="877" max="877" width="12.796875" bestFit="1" customWidth="1"/>
    <col min="878" max="885" width="13.8984375" bestFit="1" customWidth="1"/>
    <col min="886" max="887" width="12.796875" bestFit="1" customWidth="1"/>
    <col min="888" max="890" width="13.8984375" bestFit="1" customWidth="1"/>
    <col min="891" max="891" width="12.796875" bestFit="1" customWidth="1"/>
    <col min="892" max="896" width="13.8984375" bestFit="1" customWidth="1"/>
    <col min="897" max="899" width="12.796875" bestFit="1" customWidth="1"/>
    <col min="900" max="905" width="13.8984375" bestFit="1" customWidth="1"/>
    <col min="906" max="907" width="12.796875" bestFit="1" customWidth="1"/>
    <col min="908" max="913" width="13.8984375" bestFit="1" customWidth="1"/>
    <col min="914" max="915" width="12.796875" bestFit="1" customWidth="1"/>
    <col min="916" max="917" width="13.8984375" bestFit="1" customWidth="1"/>
    <col min="918" max="920" width="12.796875" bestFit="1" customWidth="1"/>
    <col min="921" max="922" width="13.8984375" bestFit="1" customWidth="1"/>
    <col min="923" max="934" width="14.8984375" bestFit="1" customWidth="1"/>
    <col min="935" max="936" width="13.8984375" bestFit="1" customWidth="1"/>
    <col min="937" max="939" width="14.8984375" bestFit="1" customWidth="1"/>
    <col min="940" max="940" width="14.09765625" bestFit="1" customWidth="1"/>
    <col min="941" max="941" width="10.8984375" bestFit="1" customWidth="1"/>
  </cols>
  <sheetData>
    <row r="1" spans="1:5" x14ac:dyDescent="0.3">
      <c r="A1" s="7" t="s">
        <v>2031</v>
      </c>
      <c r="B1" t="s" vm="1">
        <v>2085</v>
      </c>
    </row>
    <row r="2" spans="1:5" x14ac:dyDescent="0.3">
      <c r="A2" s="7" t="s">
        <v>2125</v>
      </c>
      <c r="B2" t="s" vm="2">
        <v>2085</v>
      </c>
    </row>
    <row r="4" spans="1:5" x14ac:dyDescent="0.3">
      <c r="A4" s="7" t="s">
        <v>2046</v>
      </c>
      <c r="B4" s="7" t="s">
        <v>2045</v>
      </c>
    </row>
    <row r="5" spans="1:5" x14ac:dyDescent="0.3">
      <c r="A5" s="7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3">
      <c r="A6" s="8" t="s">
        <v>2082</v>
      </c>
      <c r="B6" s="12">
        <v>6</v>
      </c>
      <c r="C6" s="12">
        <v>36</v>
      </c>
      <c r="D6" s="12">
        <v>49</v>
      </c>
      <c r="E6" s="12">
        <v>91</v>
      </c>
    </row>
    <row r="7" spans="1:5" x14ac:dyDescent="0.3">
      <c r="A7" s="8" t="s">
        <v>2073</v>
      </c>
      <c r="B7" s="12">
        <v>7</v>
      </c>
      <c r="C7" s="12">
        <v>28</v>
      </c>
      <c r="D7" s="12">
        <v>44</v>
      </c>
      <c r="E7" s="12">
        <v>79</v>
      </c>
    </row>
    <row r="8" spans="1:5" x14ac:dyDescent="0.3">
      <c r="A8" s="8" t="s">
        <v>2074</v>
      </c>
      <c r="B8" s="12">
        <v>4</v>
      </c>
      <c r="C8" s="12">
        <v>33</v>
      </c>
      <c r="D8" s="12">
        <v>49</v>
      </c>
      <c r="E8" s="12">
        <v>86</v>
      </c>
    </row>
    <row r="9" spans="1:5" x14ac:dyDescent="0.3">
      <c r="A9" s="8" t="s">
        <v>2084</v>
      </c>
      <c r="B9" s="12">
        <v>1</v>
      </c>
      <c r="C9" s="12">
        <v>30</v>
      </c>
      <c r="D9" s="12">
        <v>46</v>
      </c>
      <c r="E9" s="12">
        <v>77</v>
      </c>
    </row>
    <row r="10" spans="1:5" x14ac:dyDescent="0.3">
      <c r="A10" s="8" t="s">
        <v>2080</v>
      </c>
      <c r="B10" s="12">
        <v>3</v>
      </c>
      <c r="C10" s="12">
        <v>35</v>
      </c>
      <c r="D10" s="12">
        <v>46</v>
      </c>
      <c r="E10" s="12">
        <v>84</v>
      </c>
    </row>
    <row r="11" spans="1:5" x14ac:dyDescent="0.3">
      <c r="A11" s="8" t="s">
        <v>2075</v>
      </c>
      <c r="B11" s="12">
        <v>3</v>
      </c>
      <c r="C11" s="12">
        <v>28</v>
      </c>
      <c r="D11" s="12">
        <v>55</v>
      </c>
      <c r="E11" s="12">
        <v>86</v>
      </c>
    </row>
    <row r="12" spans="1:5" x14ac:dyDescent="0.3">
      <c r="A12" s="8" t="s">
        <v>2083</v>
      </c>
      <c r="B12" s="12">
        <v>4</v>
      </c>
      <c r="C12" s="12">
        <v>31</v>
      </c>
      <c r="D12" s="12">
        <v>58</v>
      </c>
      <c r="E12" s="12">
        <v>93</v>
      </c>
    </row>
    <row r="13" spans="1:5" x14ac:dyDescent="0.3">
      <c r="A13" s="8" t="s">
        <v>2076</v>
      </c>
      <c r="B13" s="12">
        <v>8</v>
      </c>
      <c r="C13" s="12">
        <v>35</v>
      </c>
      <c r="D13" s="12">
        <v>41</v>
      </c>
      <c r="E13" s="12">
        <v>84</v>
      </c>
    </row>
    <row r="14" spans="1:5" x14ac:dyDescent="0.3">
      <c r="A14" s="8" t="s">
        <v>2077</v>
      </c>
      <c r="B14" s="12">
        <v>5</v>
      </c>
      <c r="C14" s="12">
        <v>23</v>
      </c>
      <c r="D14" s="12">
        <v>45</v>
      </c>
      <c r="E14" s="12">
        <v>73</v>
      </c>
    </row>
    <row r="15" spans="1:5" x14ac:dyDescent="0.3">
      <c r="A15" s="8" t="s">
        <v>2078</v>
      </c>
      <c r="B15" s="12">
        <v>6</v>
      </c>
      <c r="C15" s="12">
        <v>26</v>
      </c>
      <c r="D15" s="12">
        <v>45</v>
      </c>
      <c r="E15" s="12">
        <v>77</v>
      </c>
    </row>
    <row r="16" spans="1:5" x14ac:dyDescent="0.3">
      <c r="A16" s="8" t="s">
        <v>2081</v>
      </c>
      <c r="B16" s="12">
        <v>3</v>
      </c>
      <c r="C16" s="12">
        <v>27</v>
      </c>
      <c r="D16" s="12">
        <v>45</v>
      </c>
      <c r="E16" s="12">
        <v>75</v>
      </c>
    </row>
    <row r="17" spans="1:5" x14ac:dyDescent="0.3">
      <c r="A17" s="8" t="s">
        <v>2079</v>
      </c>
      <c r="B17" s="12">
        <v>7</v>
      </c>
      <c r="C17" s="12">
        <v>32</v>
      </c>
      <c r="D17" s="12">
        <v>42</v>
      </c>
      <c r="E17" s="12">
        <v>81</v>
      </c>
    </row>
    <row r="18" spans="1:5" x14ac:dyDescent="0.3">
      <c r="A18" s="8" t="s">
        <v>2034</v>
      </c>
      <c r="B18" s="12">
        <v>57</v>
      </c>
      <c r="C18" s="12">
        <v>364</v>
      </c>
      <c r="D18" s="12">
        <v>565</v>
      </c>
      <c r="E18" s="12">
        <v>986</v>
      </c>
    </row>
    <row r="19" spans="1:5" x14ac:dyDescent="0.3">
      <c r="A19" s="8"/>
    </row>
    <row r="20" spans="1:5" x14ac:dyDescent="0.3">
      <c r="A20" s="8"/>
    </row>
    <row r="21" spans="1:5" x14ac:dyDescent="0.3">
      <c r="A21" s="8"/>
    </row>
    <row r="22" spans="1:5" x14ac:dyDescent="0.3">
      <c r="A22" s="8"/>
    </row>
    <row r="23" spans="1:5" x14ac:dyDescent="0.3">
      <c r="A23" s="8"/>
    </row>
    <row r="24" spans="1:5" x14ac:dyDescent="0.3">
      <c r="A24" s="8"/>
    </row>
    <row r="25" spans="1:5" x14ac:dyDescent="0.3">
      <c r="A25" s="8"/>
    </row>
    <row r="26" spans="1:5" x14ac:dyDescent="0.3">
      <c r="A26" s="8"/>
    </row>
    <row r="27" spans="1:5" x14ac:dyDescent="0.3">
      <c r="A27" s="8"/>
    </row>
    <row r="28" spans="1:5" x14ac:dyDescent="0.3">
      <c r="A28" s="8"/>
    </row>
    <row r="29" spans="1:5" x14ac:dyDescent="0.3">
      <c r="A29" s="8"/>
    </row>
    <row r="30" spans="1:5" x14ac:dyDescent="0.3">
      <c r="A30" s="8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2E6F7-9501-421C-8D63-A91C914BFA99}">
  <dimension ref="A1:P1001"/>
  <sheetViews>
    <sheetView workbookViewId="0">
      <selection activeCell="J22" sqref="J22"/>
    </sheetView>
  </sheetViews>
  <sheetFormatPr defaultRowHeight="15.6" x14ac:dyDescent="0.3"/>
  <cols>
    <col min="1" max="1" width="11.19921875"/>
    <col min="2" max="2" width="13" bestFit="1" customWidth="1"/>
    <col min="5" max="5" width="12.796875" bestFit="1" customWidth="1"/>
    <col min="8" max="8" width="12.796875" bestFit="1" customWidth="1"/>
  </cols>
  <sheetData>
    <row r="1" spans="1:16" x14ac:dyDescent="0.3">
      <c r="A1" s="1" t="s">
        <v>4</v>
      </c>
      <c r="B1" s="1" t="s">
        <v>5</v>
      </c>
      <c r="D1" t="s">
        <v>2116</v>
      </c>
      <c r="E1" t="s">
        <v>2117</v>
      </c>
      <c r="G1" t="s">
        <v>2116</v>
      </c>
      <c r="H1" t="s">
        <v>2117</v>
      </c>
      <c r="K1" t="s">
        <v>2119</v>
      </c>
      <c r="L1" t="s">
        <v>2120</v>
      </c>
      <c r="M1" t="s">
        <v>2122</v>
      </c>
      <c r="N1" t="s">
        <v>2121</v>
      </c>
      <c r="O1" t="s">
        <v>2123</v>
      </c>
      <c r="P1" t="s">
        <v>2124</v>
      </c>
    </row>
    <row r="2" spans="1:16" x14ac:dyDescent="0.3">
      <c r="A2" t="s">
        <v>14</v>
      </c>
      <c r="B2">
        <v>0</v>
      </c>
      <c r="D2" s="11" t="s">
        <v>20</v>
      </c>
      <c r="E2">
        <v>158</v>
      </c>
      <c r="G2" s="4" t="s">
        <v>14</v>
      </c>
      <c r="H2">
        <v>0</v>
      </c>
      <c r="J2" t="s">
        <v>2091</v>
      </c>
      <c r="K2">
        <f>AVERAGE(E:E)</f>
        <v>851.14690265486729</v>
      </c>
      <c r="L2">
        <f>MEDIAN(E:E)</f>
        <v>201</v>
      </c>
      <c r="M2">
        <f>MIN(E:E)</f>
        <v>16</v>
      </c>
      <c r="N2">
        <f>MAX(E:E)</f>
        <v>7295</v>
      </c>
      <c r="O2">
        <f>_xlfn.VAR.P(E:E)</f>
        <v>1603373.7324019109</v>
      </c>
      <c r="P2">
        <f>_xlfn.STDEV.P(E:E)</f>
        <v>1266.2439466397898</v>
      </c>
    </row>
    <row r="3" spans="1:16" x14ac:dyDescent="0.3">
      <c r="A3" t="s">
        <v>20</v>
      </c>
      <c r="B3">
        <v>158</v>
      </c>
      <c r="D3" s="11" t="s">
        <v>20</v>
      </c>
      <c r="E3">
        <v>1425</v>
      </c>
      <c r="G3" s="4" t="s">
        <v>14</v>
      </c>
      <c r="H3">
        <v>24</v>
      </c>
      <c r="J3" t="s">
        <v>2118</v>
      </c>
      <c r="K3">
        <f>AVERAGE(H:H)</f>
        <v>585.61538461538464</v>
      </c>
      <c r="L3">
        <f>MEDIAN(H:H)</f>
        <v>114.5</v>
      </c>
      <c r="M3">
        <f>MIN(H:H)</f>
        <v>0</v>
      </c>
      <c r="N3">
        <f>MAX(H:H)</f>
        <v>6080</v>
      </c>
      <c r="O3">
        <f>_xlfn.VAR.P(H:H)</f>
        <v>921574.68174133555</v>
      </c>
      <c r="P3">
        <f>_xlfn.STDEV.P(H:H)</f>
        <v>959.98681331637863</v>
      </c>
    </row>
    <row r="4" spans="1:16" x14ac:dyDescent="0.3">
      <c r="A4" t="s">
        <v>20</v>
      </c>
      <c r="B4">
        <v>1425</v>
      </c>
      <c r="D4" s="11" t="s">
        <v>20</v>
      </c>
      <c r="E4">
        <v>174</v>
      </c>
      <c r="G4" s="4" t="s">
        <v>14</v>
      </c>
      <c r="H4">
        <v>53</v>
      </c>
    </row>
    <row r="5" spans="1:16" x14ac:dyDescent="0.3">
      <c r="A5" t="s">
        <v>14</v>
      </c>
      <c r="B5">
        <v>24</v>
      </c>
      <c r="D5" s="11" t="s">
        <v>20</v>
      </c>
      <c r="E5">
        <v>227</v>
      </c>
      <c r="G5" s="4" t="s">
        <v>14</v>
      </c>
      <c r="H5">
        <v>18</v>
      </c>
    </row>
    <row r="6" spans="1:16" x14ac:dyDescent="0.3">
      <c r="A6" t="s">
        <v>14</v>
      </c>
      <c r="B6">
        <v>53</v>
      </c>
      <c r="D6" s="11" t="s">
        <v>20</v>
      </c>
      <c r="E6">
        <v>220</v>
      </c>
      <c r="G6" s="4" t="s">
        <v>14</v>
      </c>
      <c r="H6">
        <v>44</v>
      </c>
    </row>
    <row r="7" spans="1:16" x14ac:dyDescent="0.3">
      <c r="A7" t="s">
        <v>20</v>
      </c>
      <c r="B7">
        <v>174</v>
      </c>
      <c r="D7" s="11" t="s">
        <v>20</v>
      </c>
      <c r="E7">
        <v>98</v>
      </c>
      <c r="G7" s="4" t="s">
        <v>14</v>
      </c>
      <c r="H7">
        <v>27</v>
      </c>
    </row>
    <row r="8" spans="1:16" x14ac:dyDescent="0.3">
      <c r="A8" t="s">
        <v>14</v>
      </c>
      <c r="B8">
        <v>18</v>
      </c>
      <c r="D8" s="11" t="s">
        <v>20</v>
      </c>
      <c r="E8">
        <v>100</v>
      </c>
      <c r="G8" s="4" t="s">
        <v>14</v>
      </c>
      <c r="H8">
        <v>55</v>
      </c>
    </row>
    <row r="9" spans="1:16" x14ac:dyDescent="0.3">
      <c r="A9" t="s">
        <v>20</v>
      </c>
      <c r="B9">
        <v>227</v>
      </c>
      <c r="D9" s="11" t="s">
        <v>20</v>
      </c>
      <c r="E9">
        <v>1249</v>
      </c>
      <c r="G9" s="4" t="s">
        <v>14</v>
      </c>
      <c r="H9">
        <v>200</v>
      </c>
    </row>
    <row r="10" spans="1:16" x14ac:dyDescent="0.3">
      <c r="A10" t="s">
        <v>47</v>
      </c>
      <c r="B10">
        <v>708</v>
      </c>
      <c r="D10" s="11" t="s">
        <v>20</v>
      </c>
      <c r="E10">
        <v>1396</v>
      </c>
      <c r="G10" s="4" t="s">
        <v>14</v>
      </c>
      <c r="H10">
        <v>452</v>
      </c>
    </row>
    <row r="11" spans="1:16" x14ac:dyDescent="0.3">
      <c r="A11" t="s">
        <v>14</v>
      </c>
      <c r="B11">
        <v>44</v>
      </c>
      <c r="D11" s="11" t="s">
        <v>20</v>
      </c>
      <c r="E11">
        <v>890</v>
      </c>
      <c r="G11" s="4" t="s">
        <v>14</v>
      </c>
      <c r="H11">
        <v>674</v>
      </c>
    </row>
    <row r="12" spans="1:16" x14ac:dyDescent="0.3">
      <c r="A12" t="s">
        <v>20</v>
      </c>
      <c r="B12">
        <v>220</v>
      </c>
      <c r="D12" s="11" t="s">
        <v>20</v>
      </c>
      <c r="E12">
        <v>142</v>
      </c>
      <c r="G12" s="4" t="s">
        <v>14</v>
      </c>
      <c r="H12">
        <v>558</v>
      </c>
    </row>
    <row r="13" spans="1:16" x14ac:dyDescent="0.3">
      <c r="A13" t="s">
        <v>14</v>
      </c>
      <c r="B13">
        <v>27</v>
      </c>
      <c r="D13" s="11" t="s">
        <v>20</v>
      </c>
      <c r="E13">
        <v>2673</v>
      </c>
      <c r="G13" s="4" t="s">
        <v>14</v>
      </c>
      <c r="H13">
        <v>15</v>
      </c>
    </row>
    <row r="14" spans="1:16" x14ac:dyDescent="0.3">
      <c r="A14" t="s">
        <v>14</v>
      </c>
      <c r="B14">
        <v>55</v>
      </c>
      <c r="D14" s="11" t="s">
        <v>20</v>
      </c>
      <c r="E14">
        <v>163</v>
      </c>
      <c r="G14" s="4" t="s">
        <v>14</v>
      </c>
      <c r="H14">
        <v>2307</v>
      </c>
    </row>
    <row r="15" spans="1:16" x14ac:dyDescent="0.3">
      <c r="A15" t="s">
        <v>20</v>
      </c>
      <c r="B15">
        <v>98</v>
      </c>
      <c r="D15" s="11" t="s">
        <v>20</v>
      </c>
      <c r="E15">
        <v>2220</v>
      </c>
      <c r="G15" s="4" t="s">
        <v>14</v>
      </c>
      <c r="H15">
        <v>88</v>
      </c>
    </row>
    <row r="16" spans="1:16" x14ac:dyDescent="0.3">
      <c r="A16" t="s">
        <v>14</v>
      </c>
      <c r="B16">
        <v>200</v>
      </c>
      <c r="D16" s="11" t="s">
        <v>20</v>
      </c>
      <c r="E16">
        <v>1606</v>
      </c>
      <c r="G16" s="4" t="s">
        <v>14</v>
      </c>
      <c r="H16">
        <v>48</v>
      </c>
    </row>
    <row r="17" spans="1:8" x14ac:dyDescent="0.3">
      <c r="A17" t="s">
        <v>14</v>
      </c>
      <c r="B17">
        <v>452</v>
      </c>
      <c r="D17" s="11" t="s">
        <v>20</v>
      </c>
      <c r="E17">
        <v>129</v>
      </c>
      <c r="G17" s="4" t="s">
        <v>14</v>
      </c>
      <c r="H17">
        <v>1</v>
      </c>
    </row>
    <row r="18" spans="1:8" x14ac:dyDescent="0.3">
      <c r="A18" t="s">
        <v>20</v>
      </c>
      <c r="B18">
        <v>100</v>
      </c>
      <c r="D18" s="11" t="s">
        <v>20</v>
      </c>
      <c r="E18">
        <v>226</v>
      </c>
      <c r="G18" s="4" t="s">
        <v>14</v>
      </c>
      <c r="H18">
        <v>1467</v>
      </c>
    </row>
    <row r="19" spans="1:8" x14ac:dyDescent="0.3">
      <c r="A19" t="s">
        <v>20</v>
      </c>
      <c r="B19">
        <v>1249</v>
      </c>
      <c r="D19" s="11" t="s">
        <v>20</v>
      </c>
      <c r="E19">
        <v>5419</v>
      </c>
      <c r="G19" s="4" t="s">
        <v>14</v>
      </c>
      <c r="H19">
        <v>75</v>
      </c>
    </row>
    <row r="20" spans="1:8" x14ac:dyDescent="0.3">
      <c r="A20" t="s">
        <v>74</v>
      </c>
      <c r="B20">
        <v>135</v>
      </c>
      <c r="D20" s="11" t="s">
        <v>20</v>
      </c>
      <c r="E20">
        <v>165</v>
      </c>
      <c r="G20" s="4" t="s">
        <v>14</v>
      </c>
      <c r="H20">
        <v>120</v>
      </c>
    </row>
    <row r="21" spans="1:8" x14ac:dyDescent="0.3">
      <c r="A21" t="s">
        <v>14</v>
      </c>
      <c r="B21">
        <v>674</v>
      </c>
      <c r="D21" s="11" t="s">
        <v>20</v>
      </c>
      <c r="E21">
        <v>1965</v>
      </c>
      <c r="G21" s="4" t="s">
        <v>14</v>
      </c>
      <c r="H21">
        <v>2253</v>
      </c>
    </row>
    <row r="22" spans="1:8" x14ac:dyDescent="0.3">
      <c r="A22" t="s">
        <v>20</v>
      </c>
      <c r="B22">
        <v>1396</v>
      </c>
      <c r="D22" s="11" t="s">
        <v>20</v>
      </c>
      <c r="E22">
        <v>16</v>
      </c>
      <c r="G22" s="4" t="s">
        <v>14</v>
      </c>
      <c r="H22">
        <v>5</v>
      </c>
    </row>
    <row r="23" spans="1:8" x14ac:dyDescent="0.3">
      <c r="A23" t="s">
        <v>14</v>
      </c>
      <c r="B23">
        <v>558</v>
      </c>
      <c r="D23" s="11" t="s">
        <v>20</v>
      </c>
      <c r="E23">
        <v>107</v>
      </c>
      <c r="G23" s="4" t="s">
        <v>14</v>
      </c>
      <c r="H23">
        <v>38</v>
      </c>
    </row>
    <row r="24" spans="1:8" x14ac:dyDescent="0.3">
      <c r="A24" t="s">
        <v>20</v>
      </c>
      <c r="B24">
        <v>890</v>
      </c>
      <c r="D24" s="11" t="s">
        <v>20</v>
      </c>
      <c r="E24">
        <v>134</v>
      </c>
      <c r="G24" s="4" t="s">
        <v>14</v>
      </c>
      <c r="H24">
        <v>12</v>
      </c>
    </row>
    <row r="25" spans="1:8" x14ac:dyDescent="0.3">
      <c r="A25" t="s">
        <v>20</v>
      </c>
      <c r="B25">
        <v>142</v>
      </c>
      <c r="D25" s="11" t="s">
        <v>20</v>
      </c>
      <c r="E25">
        <v>198</v>
      </c>
      <c r="G25" s="4" t="s">
        <v>14</v>
      </c>
      <c r="H25">
        <v>1684</v>
      </c>
    </row>
    <row r="26" spans="1:8" x14ac:dyDescent="0.3">
      <c r="A26" t="s">
        <v>20</v>
      </c>
      <c r="B26">
        <v>2673</v>
      </c>
      <c r="D26" s="11" t="s">
        <v>20</v>
      </c>
      <c r="E26">
        <v>111</v>
      </c>
      <c r="G26" s="4" t="s">
        <v>14</v>
      </c>
      <c r="H26">
        <v>56</v>
      </c>
    </row>
    <row r="27" spans="1:8" x14ac:dyDescent="0.3">
      <c r="A27" t="s">
        <v>20</v>
      </c>
      <c r="B27">
        <v>163</v>
      </c>
      <c r="D27" s="11" t="s">
        <v>20</v>
      </c>
      <c r="E27">
        <v>222</v>
      </c>
      <c r="G27" s="4" t="s">
        <v>14</v>
      </c>
      <c r="H27">
        <v>838</v>
      </c>
    </row>
    <row r="28" spans="1:8" x14ac:dyDescent="0.3">
      <c r="A28" t="s">
        <v>74</v>
      </c>
      <c r="B28">
        <v>1480</v>
      </c>
      <c r="D28" s="11" t="s">
        <v>20</v>
      </c>
      <c r="E28">
        <v>6212</v>
      </c>
      <c r="G28" s="4" t="s">
        <v>14</v>
      </c>
      <c r="H28">
        <v>1000</v>
      </c>
    </row>
    <row r="29" spans="1:8" x14ac:dyDescent="0.3">
      <c r="A29" t="s">
        <v>14</v>
      </c>
      <c r="B29">
        <v>15</v>
      </c>
      <c r="D29" s="11" t="s">
        <v>20</v>
      </c>
      <c r="E29">
        <v>98</v>
      </c>
      <c r="G29" s="4" t="s">
        <v>14</v>
      </c>
      <c r="H29">
        <v>1482</v>
      </c>
    </row>
    <row r="30" spans="1:8" x14ac:dyDescent="0.3">
      <c r="A30" t="s">
        <v>20</v>
      </c>
      <c r="B30">
        <v>2220</v>
      </c>
      <c r="D30" s="11" t="s">
        <v>20</v>
      </c>
      <c r="E30">
        <v>92</v>
      </c>
      <c r="G30" s="4" t="s">
        <v>14</v>
      </c>
      <c r="H30">
        <v>106</v>
      </c>
    </row>
    <row r="31" spans="1:8" x14ac:dyDescent="0.3">
      <c r="A31" t="s">
        <v>20</v>
      </c>
      <c r="B31">
        <v>1606</v>
      </c>
      <c r="D31" s="11" t="s">
        <v>20</v>
      </c>
      <c r="E31">
        <v>149</v>
      </c>
      <c r="G31" s="4" t="s">
        <v>14</v>
      </c>
      <c r="H31">
        <v>679</v>
      </c>
    </row>
    <row r="32" spans="1:8" x14ac:dyDescent="0.3">
      <c r="A32" t="s">
        <v>20</v>
      </c>
      <c r="B32">
        <v>129</v>
      </c>
      <c r="D32" s="11" t="s">
        <v>20</v>
      </c>
      <c r="E32">
        <v>2431</v>
      </c>
      <c r="G32" s="4" t="s">
        <v>14</v>
      </c>
      <c r="H32">
        <v>1220</v>
      </c>
    </row>
    <row r="33" spans="1:8" x14ac:dyDescent="0.3">
      <c r="A33" t="s">
        <v>20</v>
      </c>
      <c r="B33">
        <v>226</v>
      </c>
      <c r="D33" s="11" t="s">
        <v>20</v>
      </c>
      <c r="E33">
        <v>303</v>
      </c>
      <c r="G33" s="4" t="s">
        <v>14</v>
      </c>
      <c r="H33">
        <v>1</v>
      </c>
    </row>
    <row r="34" spans="1:8" x14ac:dyDescent="0.3">
      <c r="A34" t="s">
        <v>14</v>
      </c>
      <c r="B34">
        <v>2307</v>
      </c>
      <c r="D34" s="11" t="s">
        <v>20</v>
      </c>
      <c r="E34">
        <v>209</v>
      </c>
      <c r="G34" s="4" t="s">
        <v>14</v>
      </c>
      <c r="H34">
        <v>37</v>
      </c>
    </row>
    <row r="35" spans="1:8" x14ac:dyDescent="0.3">
      <c r="A35" t="s">
        <v>20</v>
      </c>
      <c r="B35">
        <v>5419</v>
      </c>
      <c r="D35" s="11" t="s">
        <v>20</v>
      </c>
      <c r="E35">
        <v>131</v>
      </c>
      <c r="G35" s="4" t="s">
        <v>14</v>
      </c>
      <c r="H35">
        <v>60</v>
      </c>
    </row>
    <row r="36" spans="1:8" x14ac:dyDescent="0.3">
      <c r="A36" t="s">
        <v>20</v>
      </c>
      <c r="B36">
        <v>165</v>
      </c>
      <c r="D36" s="11" t="s">
        <v>20</v>
      </c>
      <c r="E36">
        <v>164</v>
      </c>
      <c r="G36" s="4" t="s">
        <v>14</v>
      </c>
      <c r="H36">
        <v>296</v>
      </c>
    </row>
    <row r="37" spans="1:8" x14ac:dyDescent="0.3">
      <c r="A37" t="s">
        <v>20</v>
      </c>
      <c r="B37">
        <v>1965</v>
      </c>
      <c r="D37" s="11" t="s">
        <v>20</v>
      </c>
      <c r="E37">
        <v>201</v>
      </c>
      <c r="G37" s="4" t="s">
        <v>14</v>
      </c>
      <c r="H37">
        <v>3304</v>
      </c>
    </row>
    <row r="38" spans="1:8" x14ac:dyDescent="0.3">
      <c r="A38" t="s">
        <v>20</v>
      </c>
      <c r="B38">
        <v>16</v>
      </c>
      <c r="D38" s="11" t="s">
        <v>20</v>
      </c>
      <c r="E38">
        <v>211</v>
      </c>
      <c r="G38" s="4" t="s">
        <v>14</v>
      </c>
      <c r="H38">
        <v>73</v>
      </c>
    </row>
    <row r="39" spans="1:8" x14ac:dyDescent="0.3">
      <c r="A39" t="s">
        <v>20</v>
      </c>
      <c r="B39">
        <v>107</v>
      </c>
      <c r="D39" s="11" t="s">
        <v>20</v>
      </c>
      <c r="E39">
        <v>128</v>
      </c>
      <c r="G39" s="4" t="s">
        <v>14</v>
      </c>
      <c r="H39">
        <v>3387</v>
      </c>
    </row>
    <row r="40" spans="1:8" x14ac:dyDescent="0.3">
      <c r="A40" t="s">
        <v>20</v>
      </c>
      <c r="B40">
        <v>134</v>
      </c>
      <c r="D40" s="11" t="s">
        <v>20</v>
      </c>
      <c r="E40">
        <v>1600</v>
      </c>
      <c r="G40" s="4" t="s">
        <v>14</v>
      </c>
      <c r="H40">
        <v>662</v>
      </c>
    </row>
    <row r="41" spans="1:8" x14ac:dyDescent="0.3">
      <c r="A41" t="s">
        <v>14</v>
      </c>
      <c r="B41">
        <v>88</v>
      </c>
      <c r="D41" s="11" t="s">
        <v>20</v>
      </c>
      <c r="E41">
        <v>249</v>
      </c>
      <c r="G41" s="4" t="s">
        <v>14</v>
      </c>
      <c r="H41">
        <v>774</v>
      </c>
    </row>
    <row r="42" spans="1:8" x14ac:dyDescent="0.3">
      <c r="A42" t="s">
        <v>20</v>
      </c>
      <c r="B42">
        <v>198</v>
      </c>
      <c r="D42" s="11" t="s">
        <v>20</v>
      </c>
      <c r="E42">
        <v>236</v>
      </c>
      <c r="G42" s="4" t="s">
        <v>14</v>
      </c>
      <c r="H42">
        <v>672</v>
      </c>
    </row>
    <row r="43" spans="1:8" x14ac:dyDescent="0.3">
      <c r="A43" t="s">
        <v>20</v>
      </c>
      <c r="B43">
        <v>111</v>
      </c>
      <c r="D43" s="11" t="s">
        <v>20</v>
      </c>
      <c r="E43">
        <v>4065</v>
      </c>
      <c r="G43" s="4" t="s">
        <v>14</v>
      </c>
      <c r="H43">
        <v>940</v>
      </c>
    </row>
    <row r="44" spans="1:8" x14ac:dyDescent="0.3">
      <c r="A44" t="s">
        <v>20</v>
      </c>
      <c r="B44">
        <v>222</v>
      </c>
      <c r="D44" s="11" t="s">
        <v>20</v>
      </c>
      <c r="E44">
        <v>246</v>
      </c>
      <c r="G44" s="4" t="s">
        <v>14</v>
      </c>
      <c r="H44">
        <v>117</v>
      </c>
    </row>
    <row r="45" spans="1:8" x14ac:dyDescent="0.3">
      <c r="A45" t="s">
        <v>20</v>
      </c>
      <c r="B45">
        <v>6212</v>
      </c>
      <c r="D45" s="11" t="s">
        <v>20</v>
      </c>
      <c r="E45">
        <v>2475</v>
      </c>
      <c r="G45" s="4" t="s">
        <v>14</v>
      </c>
      <c r="H45">
        <v>115</v>
      </c>
    </row>
    <row r="46" spans="1:8" x14ac:dyDescent="0.3">
      <c r="A46" t="s">
        <v>20</v>
      </c>
      <c r="B46">
        <v>98</v>
      </c>
      <c r="D46" s="11" t="s">
        <v>20</v>
      </c>
      <c r="E46">
        <v>76</v>
      </c>
      <c r="G46" s="4" t="s">
        <v>14</v>
      </c>
      <c r="H46">
        <v>326</v>
      </c>
    </row>
    <row r="47" spans="1:8" x14ac:dyDescent="0.3">
      <c r="A47" t="s">
        <v>14</v>
      </c>
      <c r="B47">
        <v>48</v>
      </c>
      <c r="D47" s="11" t="s">
        <v>20</v>
      </c>
      <c r="E47">
        <v>54</v>
      </c>
      <c r="G47" s="4" t="s">
        <v>14</v>
      </c>
      <c r="H47">
        <v>1</v>
      </c>
    </row>
    <row r="48" spans="1:8" x14ac:dyDescent="0.3">
      <c r="A48" t="s">
        <v>20</v>
      </c>
      <c r="B48">
        <v>92</v>
      </c>
      <c r="D48" s="11" t="s">
        <v>20</v>
      </c>
      <c r="E48">
        <v>88</v>
      </c>
      <c r="G48" s="4" t="s">
        <v>14</v>
      </c>
      <c r="H48">
        <v>1467</v>
      </c>
    </row>
    <row r="49" spans="1:8" x14ac:dyDescent="0.3">
      <c r="A49" t="s">
        <v>20</v>
      </c>
      <c r="B49">
        <v>149</v>
      </c>
      <c r="D49" s="11" t="s">
        <v>20</v>
      </c>
      <c r="E49">
        <v>85</v>
      </c>
      <c r="G49" s="4" t="s">
        <v>14</v>
      </c>
      <c r="H49">
        <v>5681</v>
      </c>
    </row>
    <row r="50" spans="1:8" x14ac:dyDescent="0.3">
      <c r="A50" t="s">
        <v>20</v>
      </c>
      <c r="B50">
        <v>2431</v>
      </c>
      <c r="D50" s="11" t="s">
        <v>20</v>
      </c>
      <c r="E50">
        <v>170</v>
      </c>
      <c r="G50" s="4" t="s">
        <v>14</v>
      </c>
      <c r="H50">
        <v>1059</v>
      </c>
    </row>
    <row r="51" spans="1:8" x14ac:dyDescent="0.3">
      <c r="A51" t="s">
        <v>20</v>
      </c>
      <c r="B51">
        <v>303</v>
      </c>
      <c r="D51" s="11" t="s">
        <v>20</v>
      </c>
      <c r="E51">
        <v>330</v>
      </c>
      <c r="G51" s="4" t="s">
        <v>14</v>
      </c>
      <c r="H51">
        <v>1194</v>
      </c>
    </row>
    <row r="52" spans="1:8" x14ac:dyDescent="0.3">
      <c r="A52" t="s">
        <v>14</v>
      </c>
      <c r="B52">
        <v>1</v>
      </c>
      <c r="D52" s="11" t="s">
        <v>20</v>
      </c>
      <c r="E52">
        <v>127</v>
      </c>
      <c r="G52" s="4" t="s">
        <v>14</v>
      </c>
      <c r="H52">
        <v>30</v>
      </c>
    </row>
    <row r="53" spans="1:8" x14ac:dyDescent="0.3">
      <c r="A53" t="s">
        <v>14</v>
      </c>
      <c r="B53">
        <v>1467</v>
      </c>
      <c r="D53" s="11" t="s">
        <v>20</v>
      </c>
      <c r="E53">
        <v>411</v>
      </c>
      <c r="G53" s="4" t="s">
        <v>14</v>
      </c>
      <c r="H53">
        <v>75</v>
      </c>
    </row>
    <row r="54" spans="1:8" x14ac:dyDescent="0.3">
      <c r="A54" t="s">
        <v>14</v>
      </c>
      <c r="B54">
        <v>75</v>
      </c>
      <c r="D54" s="11" t="s">
        <v>20</v>
      </c>
      <c r="E54">
        <v>180</v>
      </c>
      <c r="G54" s="4" t="s">
        <v>14</v>
      </c>
      <c r="H54">
        <v>955</v>
      </c>
    </row>
    <row r="55" spans="1:8" x14ac:dyDescent="0.3">
      <c r="A55" t="s">
        <v>20</v>
      </c>
      <c r="B55">
        <v>209</v>
      </c>
      <c r="D55" s="11" t="s">
        <v>20</v>
      </c>
      <c r="E55">
        <v>374</v>
      </c>
      <c r="G55" s="4" t="s">
        <v>14</v>
      </c>
      <c r="H55">
        <v>67</v>
      </c>
    </row>
    <row r="56" spans="1:8" x14ac:dyDescent="0.3">
      <c r="A56" t="s">
        <v>14</v>
      </c>
      <c r="B56">
        <v>120</v>
      </c>
      <c r="D56" s="11" t="s">
        <v>20</v>
      </c>
      <c r="E56">
        <v>71</v>
      </c>
      <c r="G56" s="4" t="s">
        <v>14</v>
      </c>
      <c r="H56">
        <v>5</v>
      </c>
    </row>
    <row r="57" spans="1:8" x14ac:dyDescent="0.3">
      <c r="A57" t="s">
        <v>20</v>
      </c>
      <c r="B57">
        <v>131</v>
      </c>
      <c r="D57" s="11" t="s">
        <v>20</v>
      </c>
      <c r="E57">
        <v>203</v>
      </c>
      <c r="G57" s="4" t="s">
        <v>14</v>
      </c>
      <c r="H57">
        <v>26</v>
      </c>
    </row>
    <row r="58" spans="1:8" x14ac:dyDescent="0.3">
      <c r="A58" t="s">
        <v>20</v>
      </c>
      <c r="B58">
        <v>164</v>
      </c>
      <c r="D58" s="11" t="s">
        <v>20</v>
      </c>
      <c r="E58">
        <v>113</v>
      </c>
      <c r="G58" s="4" t="s">
        <v>14</v>
      </c>
      <c r="H58">
        <v>1130</v>
      </c>
    </row>
    <row r="59" spans="1:8" x14ac:dyDescent="0.3">
      <c r="A59" t="s">
        <v>20</v>
      </c>
      <c r="B59">
        <v>201</v>
      </c>
      <c r="D59" s="11" t="s">
        <v>20</v>
      </c>
      <c r="E59">
        <v>96</v>
      </c>
      <c r="G59" s="4" t="s">
        <v>14</v>
      </c>
      <c r="H59">
        <v>782</v>
      </c>
    </row>
    <row r="60" spans="1:8" x14ac:dyDescent="0.3">
      <c r="A60" t="s">
        <v>20</v>
      </c>
      <c r="B60">
        <v>211</v>
      </c>
      <c r="D60" s="11" t="s">
        <v>20</v>
      </c>
      <c r="E60">
        <v>498</v>
      </c>
      <c r="G60" s="4" t="s">
        <v>14</v>
      </c>
      <c r="H60">
        <v>210</v>
      </c>
    </row>
    <row r="61" spans="1:8" x14ac:dyDescent="0.3">
      <c r="A61" t="s">
        <v>20</v>
      </c>
      <c r="B61">
        <v>128</v>
      </c>
      <c r="D61" s="11" t="s">
        <v>20</v>
      </c>
      <c r="E61">
        <v>180</v>
      </c>
      <c r="G61" s="4" t="s">
        <v>14</v>
      </c>
      <c r="H61">
        <v>136</v>
      </c>
    </row>
    <row r="62" spans="1:8" x14ac:dyDescent="0.3">
      <c r="A62" t="s">
        <v>20</v>
      </c>
      <c r="B62">
        <v>1600</v>
      </c>
      <c r="D62" s="11" t="s">
        <v>20</v>
      </c>
      <c r="E62">
        <v>27</v>
      </c>
      <c r="G62" s="4" t="s">
        <v>14</v>
      </c>
      <c r="H62">
        <v>86</v>
      </c>
    </row>
    <row r="63" spans="1:8" x14ac:dyDescent="0.3">
      <c r="A63" t="s">
        <v>14</v>
      </c>
      <c r="B63">
        <v>2253</v>
      </c>
      <c r="D63" s="11" t="s">
        <v>20</v>
      </c>
      <c r="E63">
        <v>2331</v>
      </c>
      <c r="G63" s="4" t="s">
        <v>14</v>
      </c>
      <c r="H63">
        <v>19</v>
      </c>
    </row>
    <row r="64" spans="1:8" x14ac:dyDescent="0.3">
      <c r="A64" t="s">
        <v>20</v>
      </c>
      <c r="B64">
        <v>249</v>
      </c>
      <c r="D64" s="11" t="s">
        <v>20</v>
      </c>
      <c r="E64">
        <v>113</v>
      </c>
      <c r="G64" s="4" t="s">
        <v>14</v>
      </c>
      <c r="H64">
        <v>886</v>
      </c>
    </row>
    <row r="65" spans="1:8" x14ac:dyDescent="0.3">
      <c r="A65" t="s">
        <v>14</v>
      </c>
      <c r="B65">
        <v>5</v>
      </c>
      <c r="D65" s="11" t="s">
        <v>20</v>
      </c>
      <c r="E65">
        <v>164</v>
      </c>
      <c r="G65" s="4" t="s">
        <v>14</v>
      </c>
      <c r="H65">
        <v>35</v>
      </c>
    </row>
    <row r="66" spans="1:8" x14ac:dyDescent="0.3">
      <c r="A66" t="s">
        <v>14</v>
      </c>
      <c r="B66">
        <v>38</v>
      </c>
      <c r="D66" s="11" t="s">
        <v>20</v>
      </c>
      <c r="E66">
        <v>164</v>
      </c>
      <c r="G66" s="4" t="s">
        <v>14</v>
      </c>
      <c r="H66">
        <v>24</v>
      </c>
    </row>
    <row r="67" spans="1:8" x14ac:dyDescent="0.3">
      <c r="A67" t="s">
        <v>20</v>
      </c>
      <c r="B67">
        <v>236</v>
      </c>
      <c r="D67" s="11" t="s">
        <v>20</v>
      </c>
      <c r="E67">
        <v>336</v>
      </c>
      <c r="G67" s="4" t="s">
        <v>14</v>
      </c>
      <c r="H67">
        <v>86</v>
      </c>
    </row>
    <row r="68" spans="1:8" x14ac:dyDescent="0.3">
      <c r="A68" t="s">
        <v>14</v>
      </c>
      <c r="B68">
        <v>12</v>
      </c>
      <c r="D68" s="11" t="s">
        <v>20</v>
      </c>
      <c r="E68">
        <v>1917</v>
      </c>
      <c r="G68" s="4" t="s">
        <v>14</v>
      </c>
      <c r="H68">
        <v>243</v>
      </c>
    </row>
    <row r="69" spans="1:8" x14ac:dyDescent="0.3">
      <c r="A69" t="s">
        <v>20</v>
      </c>
      <c r="B69">
        <v>4065</v>
      </c>
      <c r="D69" s="11" t="s">
        <v>20</v>
      </c>
      <c r="E69">
        <v>95</v>
      </c>
      <c r="G69" s="4" t="s">
        <v>14</v>
      </c>
      <c r="H69">
        <v>65</v>
      </c>
    </row>
    <row r="70" spans="1:8" x14ac:dyDescent="0.3">
      <c r="A70" t="s">
        <v>20</v>
      </c>
      <c r="B70">
        <v>246</v>
      </c>
      <c r="D70" s="11" t="s">
        <v>20</v>
      </c>
      <c r="E70">
        <v>147</v>
      </c>
      <c r="G70" s="4" t="s">
        <v>14</v>
      </c>
      <c r="H70">
        <v>100</v>
      </c>
    </row>
    <row r="71" spans="1:8" x14ac:dyDescent="0.3">
      <c r="A71" t="s">
        <v>74</v>
      </c>
      <c r="B71">
        <v>17</v>
      </c>
      <c r="D71" s="11" t="s">
        <v>20</v>
      </c>
      <c r="E71">
        <v>86</v>
      </c>
      <c r="G71" s="4" t="s">
        <v>14</v>
      </c>
      <c r="H71">
        <v>168</v>
      </c>
    </row>
    <row r="72" spans="1:8" x14ac:dyDescent="0.3">
      <c r="A72" t="s">
        <v>20</v>
      </c>
      <c r="B72">
        <v>2475</v>
      </c>
      <c r="D72" s="11" t="s">
        <v>20</v>
      </c>
      <c r="E72">
        <v>83</v>
      </c>
      <c r="G72" s="4" t="s">
        <v>14</v>
      </c>
      <c r="H72">
        <v>13</v>
      </c>
    </row>
    <row r="73" spans="1:8" x14ac:dyDescent="0.3">
      <c r="A73" t="s">
        <v>20</v>
      </c>
      <c r="B73">
        <v>76</v>
      </c>
      <c r="D73" s="11" t="s">
        <v>20</v>
      </c>
      <c r="E73">
        <v>676</v>
      </c>
      <c r="G73" s="4" t="s">
        <v>14</v>
      </c>
      <c r="H73">
        <v>1</v>
      </c>
    </row>
    <row r="74" spans="1:8" x14ac:dyDescent="0.3">
      <c r="A74" t="s">
        <v>20</v>
      </c>
      <c r="B74">
        <v>54</v>
      </c>
      <c r="D74" s="11" t="s">
        <v>20</v>
      </c>
      <c r="E74">
        <v>361</v>
      </c>
      <c r="G74" s="4" t="s">
        <v>14</v>
      </c>
      <c r="H74">
        <v>40</v>
      </c>
    </row>
    <row r="75" spans="1:8" x14ac:dyDescent="0.3">
      <c r="A75" t="s">
        <v>20</v>
      </c>
      <c r="B75">
        <v>88</v>
      </c>
      <c r="D75" s="11" t="s">
        <v>20</v>
      </c>
      <c r="E75">
        <v>131</v>
      </c>
      <c r="G75" s="4" t="s">
        <v>14</v>
      </c>
      <c r="H75">
        <v>226</v>
      </c>
    </row>
    <row r="76" spans="1:8" x14ac:dyDescent="0.3">
      <c r="A76" t="s">
        <v>20</v>
      </c>
      <c r="B76">
        <v>85</v>
      </c>
      <c r="D76" s="11" t="s">
        <v>20</v>
      </c>
      <c r="E76">
        <v>126</v>
      </c>
      <c r="G76" s="4" t="s">
        <v>14</v>
      </c>
      <c r="H76">
        <v>1625</v>
      </c>
    </row>
    <row r="77" spans="1:8" x14ac:dyDescent="0.3">
      <c r="A77" t="s">
        <v>20</v>
      </c>
      <c r="B77">
        <v>170</v>
      </c>
      <c r="D77" s="11" t="s">
        <v>20</v>
      </c>
      <c r="E77">
        <v>275</v>
      </c>
      <c r="G77" s="4" t="s">
        <v>14</v>
      </c>
      <c r="H77">
        <v>143</v>
      </c>
    </row>
    <row r="78" spans="1:8" x14ac:dyDescent="0.3">
      <c r="A78" t="s">
        <v>14</v>
      </c>
      <c r="B78">
        <v>1684</v>
      </c>
      <c r="D78" s="11" t="s">
        <v>20</v>
      </c>
      <c r="E78">
        <v>67</v>
      </c>
      <c r="G78" s="4" t="s">
        <v>14</v>
      </c>
      <c r="H78">
        <v>934</v>
      </c>
    </row>
    <row r="79" spans="1:8" x14ac:dyDescent="0.3">
      <c r="A79" t="s">
        <v>14</v>
      </c>
      <c r="B79">
        <v>56</v>
      </c>
      <c r="D79" s="11" t="s">
        <v>20</v>
      </c>
      <c r="E79">
        <v>154</v>
      </c>
      <c r="G79" s="4" t="s">
        <v>14</v>
      </c>
      <c r="H79">
        <v>17</v>
      </c>
    </row>
    <row r="80" spans="1:8" x14ac:dyDescent="0.3">
      <c r="A80" t="s">
        <v>20</v>
      </c>
      <c r="B80">
        <v>330</v>
      </c>
      <c r="D80" s="11" t="s">
        <v>20</v>
      </c>
      <c r="E80">
        <v>1782</v>
      </c>
      <c r="G80" s="4" t="s">
        <v>14</v>
      </c>
      <c r="H80">
        <v>2179</v>
      </c>
    </row>
    <row r="81" spans="1:8" x14ac:dyDescent="0.3">
      <c r="A81" t="s">
        <v>14</v>
      </c>
      <c r="B81">
        <v>838</v>
      </c>
      <c r="D81" s="11" t="s">
        <v>20</v>
      </c>
      <c r="E81">
        <v>903</v>
      </c>
      <c r="G81" s="4" t="s">
        <v>14</v>
      </c>
      <c r="H81">
        <v>931</v>
      </c>
    </row>
    <row r="82" spans="1:8" x14ac:dyDescent="0.3">
      <c r="A82" t="s">
        <v>20</v>
      </c>
      <c r="B82">
        <v>127</v>
      </c>
      <c r="D82" s="11" t="s">
        <v>20</v>
      </c>
      <c r="E82">
        <v>94</v>
      </c>
      <c r="G82" s="4" t="s">
        <v>14</v>
      </c>
      <c r="H82">
        <v>92</v>
      </c>
    </row>
    <row r="83" spans="1:8" x14ac:dyDescent="0.3">
      <c r="A83" t="s">
        <v>20</v>
      </c>
      <c r="B83">
        <v>411</v>
      </c>
      <c r="D83" s="11" t="s">
        <v>20</v>
      </c>
      <c r="E83">
        <v>180</v>
      </c>
      <c r="G83" s="4" t="s">
        <v>14</v>
      </c>
      <c r="H83">
        <v>57</v>
      </c>
    </row>
    <row r="84" spans="1:8" x14ac:dyDescent="0.3">
      <c r="A84" t="s">
        <v>20</v>
      </c>
      <c r="B84">
        <v>180</v>
      </c>
      <c r="D84" s="11" t="s">
        <v>20</v>
      </c>
      <c r="E84">
        <v>533</v>
      </c>
      <c r="G84" s="4" t="s">
        <v>14</v>
      </c>
      <c r="H84">
        <v>41</v>
      </c>
    </row>
    <row r="85" spans="1:8" x14ac:dyDescent="0.3">
      <c r="A85" t="s">
        <v>14</v>
      </c>
      <c r="B85">
        <v>1000</v>
      </c>
      <c r="D85" s="11" t="s">
        <v>20</v>
      </c>
      <c r="E85">
        <v>2443</v>
      </c>
      <c r="G85" s="4" t="s">
        <v>14</v>
      </c>
      <c r="H85">
        <v>1</v>
      </c>
    </row>
    <row r="86" spans="1:8" x14ac:dyDescent="0.3">
      <c r="A86" t="s">
        <v>20</v>
      </c>
      <c r="B86">
        <v>374</v>
      </c>
      <c r="D86" s="11" t="s">
        <v>20</v>
      </c>
      <c r="E86">
        <v>89</v>
      </c>
      <c r="G86" s="4" t="s">
        <v>14</v>
      </c>
      <c r="H86">
        <v>101</v>
      </c>
    </row>
    <row r="87" spans="1:8" x14ac:dyDescent="0.3">
      <c r="A87" t="s">
        <v>20</v>
      </c>
      <c r="B87">
        <v>71</v>
      </c>
      <c r="D87" s="11" t="s">
        <v>20</v>
      </c>
      <c r="E87">
        <v>159</v>
      </c>
      <c r="G87" s="4" t="s">
        <v>14</v>
      </c>
      <c r="H87">
        <v>1335</v>
      </c>
    </row>
    <row r="88" spans="1:8" x14ac:dyDescent="0.3">
      <c r="A88" t="s">
        <v>20</v>
      </c>
      <c r="B88">
        <v>203</v>
      </c>
      <c r="D88" s="11" t="s">
        <v>20</v>
      </c>
      <c r="E88">
        <v>50</v>
      </c>
      <c r="G88" s="4" t="s">
        <v>14</v>
      </c>
      <c r="H88">
        <v>15</v>
      </c>
    </row>
    <row r="89" spans="1:8" x14ac:dyDescent="0.3">
      <c r="A89" t="s">
        <v>14</v>
      </c>
      <c r="B89">
        <v>1482</v>
      </c>
      <c r="D89" s="11" t="s">
        <v>20</v>
      </c>
      <c r="E89">
        <v>186</v>
      </c>
      <c r="G89" s="4" t="s">
        <v>14</v>
      </c>
      <c r="H89">
        <v>454</v>
      </c>
    </row>
    <row r="90" spans="1:8" x14ac:dyDescent="0.3">
      <c r="A90" t="s">
        <v>20</v>
      </c>
      <c r="B90">
        <v>113</v>
      </c>
      <c r="D90" s="11" t="s">
        <v>20</v>
      </c>
      <c r="E90">
        <v>1071</v>
      </c>
      <c r="G90" s="4" t="s">
        <v>14</v>
      </c>
      <c r="H90">
        <v>3182</v>
      </c>
    </row>
    <row r="91" spans="1:8" x14ac:dyDescent="0.3">
      <c r="A91" t="s">
        <v>20</v>
      </c>
      <c r="B91">
        <v>96</v>
      </c>
      <c r="D91" s="11" t="s">
        <v>20</v>
      </c>
      <c r="E91">
        <v>117</v>
      </c>
      <c r="G91" s="4" t="s">
        <v>14</v>
      </c>
      <c r="H91">
        <v>15</v>
      </c>
    </row>
    <row r="92" spans="1:8" x14ac:dyDescent="0.3">
      <c r="A92" t="s">
        <v>14</v>
      </c>
      <c r="B92">
        <v>106</v>
      </c>
      <c r="D92" s="11" t="s">
        <v>20</v>
      </c>
      <c r="E92">
        <v>70</v>
      </c>
      <c r="G92" s="4" t="s">
        <v>14</v>
      </c>
      <c r="H92">
        <v>133</v>
      </c>
    </row>
    <row r="93" spans="1:8" x14ac:dyDescent="0.3">
      <c r="A93" t="s">
        <v>14</v>
      </c>
      <c r="B93">
        <v>679</v>
      </c>
      <c r="D93" s="11" t="s">
        <v>20</v>
      </c>
      <c r="E93">
        <v>135</v>
      </c>
      <c r="G93" s="4" t="s">
        <v>14</v>
      </c>
      <c r="H93">
        <v>2062</v>
      </c>
    </row>
    <row r="94" spans="1:8" x14ac:dyDescent="0.3">
      <c r="A94" t="s">
        <v>20</v>
      </c>
      <c r="B94">
        <v>498</v>
      </c>
      <c r="D94" s="11" t="s">
        <v>20</v>
      </c>
      <c r="E94">
        <v>768</v>
      </c>
      <c r="G94" s="4" t="s">
        <v>14</v>
      </c>
      <c r="H94">
        <v>29</v>
      </c>
    </row>
    <row r="95" spans="1:8" x14ac:dyDescent="0.3">
      <c r="A95" t="s">
        <v>74</v>
      </c>
      <c r="B95">
        <v>610</v>
      </c>
      <c r="D95" s="11" t="s">
        <v>20</v>
      </c>
      <c r="E95">
        <v>199</v>
      </c>
      <c r="G95" s="4" t="s">
        <v>14</v>
      </c>
      <c r="H95">
        <v>132</v>
      </c>
    </row>
    <row r="96" spans="1:8" x14ac:dyDescent="0.3">
      <c r="A96" t="s">
        <v>20</v>
      </c>
      <c r="B96">
        <v>180</v>
      </c>
      <c r="D96" s="11" t="s">
        <v>20</v>
      </c>
      <c r="E96">
        <v>107</v>
      </c>
      <c r="G96" s="4" t="s">
        <v>14</v>
      </c>
      <c r="H96">
        <v>137</v>
      </c>
    </row>
    <row r="97" spans="1:8" x14ac:dyDescent="0.3">
      <c r="A97" t="s">
        <v>20</v>
      </c>
      <c r="B97">
        <v>27</v>
      </c>
      <c r="D97" s="11" t="s">
        <v>20</v>
      </c>
      <c r="E97">
        <v>195</v>
      </c>
      <c r="G97" s="4" t="s">
        <v>14</v>
      </c>
      <c r="H97">
        <v>908</v>
      </c>
    </row>
    <row r="98" spans="1:8" x14ac:dyDescent="0.3">
      <c r="A98" t="s">
        <v>20</v>
      </c>
      <c r="B98">
        <v>2331</v>
      </c>
      <c r="D98" s="11" t="s">
        <v>20</v>
      </c>
      <c r="E98">
        <v>3376</v>
      </c>
      <c r="G98" s="4" t="s">
        <v>14</v>
      </c>
      <c r="H98">
        <v>10</v>
      </c>
    </row>
    <row r="99" spans="1:8" x14ac:dyDescent="0.3">
      <c r="A99" t="s">
        <v>20</v>
      </c>
      <c r="B99">
        <v>113</v>
      </c>
      <c r="D99" s="11" t="s">
        <v>20</v>
      </c>
      <c r="E99">
        <v>41</v>
      </c>
      <c r="G99" s="4" t="s">
        <v>14</v>
      </c>
      <c r="H99">
        <v>1910</v>
      </c>
    </row>
    <row r="100" spans="1:8" x14ac:dyDescent="0.3">
      <c r="A100" t="s">
        <v>14</v>
      </c>
      <c r="B100">
        <v>1220</v>
      </c>
      <c r="D100" s="11" t="s">
        <v>20</v>
      </c>
      <c r="E100">
        <v>1821</v>
      </c>
      <c r="G100" s="4" t="s">
        <v>14</v>
      </c>
      <c r="H100">
        <v>38</v>
      </c>
    </row>
    <row r="101" spans="1:8" x14ac:dyDescent="0.3">
      <c r="A101" t="s">
        <v>20</v>
      </c>
      <c r="B101">
        <v>164</v>
      </c>
      <c r="D101" s="11" t="s">
        <v>20</v>
      </c>
      <c r="E101">
        <v>164</v>
      </c>
      <c r="G101" s="4" t="s">
        <v>14</v>
      </c>
      <c r="H101">
        <v>104</v>
      </c>
    </row>
    <row r="102" spans="1:8" x14ac:dyDescent="0.3">
      <c r="A102" t="s">
        <v>14</v>
      </c>
      <c r="B102">
        <v>1</v>
      </c>
      <c r="D102" s="11" t="s">
        <v>20</v>
      </c>
      <c r="E102">
        <v>157</v>
      </c>
      <c r="G102" s="4" t="s">
        <v>14</v>
      </c>
      <c r="H102">
        <v>49</v>
      </c>
    </row>
    <row r="103" spans="1:8" x14ac:dyDescent="0.3">
      <c r="A103" t="s">
        <v>20</v>
      </c>
      <c r="B103">
        <v>164</v>
      </c>
      <c r="D103" s="11" t="s">
        <v>20</v>
      </c>
      <c r="E103">
        <v>246</v>
      </c>
      <c r="G103" s="4" t="s">
        <v>14</v>
      </c>
      <c r="H103">
        <v>1</v>
      </c>
    </row>
    <row r="104" spans="1:8" x14ac:dyDescent="0.3">
      <c r="A104" t="s">
        <v>20</v>
      </c>
      <c r="B104">
        <v>336</v>
      </c>
      <c r="D104" s="11" t="s">
        <v>20</v>
      </c>
      <c r="E104">
        <v>1396</v>
      </c>
      <c r="G104" s="4" t="s">
        <v>14</v>
      </c>
      <c r="H104">
        <v>245</v>
      </c>
    </row>
    <row r="105" spans="1:8" x14ac:dyDescent="0.3">
      <c r="A105" t="s">
        <v>14</v>
      </c>
      <c r="B105">
        <v>37</v>
      </c>
      <c r="D105" s="11" t="s">
        <v>20</v>
      </c>
      <c r="E105">
        <v>2506</v>
      </c>
      <c r="G105" s="4" t="s">
        <v>14</v>
      </c>
      <c r="H105">
        <v>32</v>
      </c>
    </row>
    <row r="106" spans="1:8" x14ac:dyDescent="0.3">
      <c r="A106" t="s">
        <v>20</v>
      </c>
      <c r="B106">
        <v>1917</v>
      </c>
      <c r="D106" s="11" t="s">
        <v>20</v>
      </c>
      <c r="E106">
        <v>244</v>
      </c>
      <c r="G106" s="4" t="s">
        <v>14</v>
      </c>
      <c r="H106">
        <v>7</v>
      </c>
    </row>
    <row r="107" spans="1:8" x14ac:dyDescent="0.3">
      <c r="A107" t="s">
        <v>20</v>
      </c>
      <c r="B107">
        <v>95</v>
      </c>
      <c r="D107" s="11" t="s">
        <v>20</v>
      </c>
      <c r="E107">
        <v>146</v>
      </c>
      <c r="G107" s="4" t="s">
        <v>14</v>
      </c>
      <c r="H107">
        <v>803</v>
      </c>
    </row>
    <row r="108" spans="1:8" x14ac:dyDescent="0.3">
      <c r="A108" t="s">
        <v>20</v>
      </c>
      <c r="B108">
        <v>147</v>
      </c>
      <c r="D108" s="11" t="s">
        <v>20</v>
      </c>
      <c r="E108">
        <v>1267</v>
      </c>
      <c r="G108" s="4" t="s">
        <v>14</v>
      </c>
      <c r="H108">
        <v>16</v>
      </c>
    </row>
    <row r="109" spans="1:8" x14ac:dyDescent="0.3">
      <c r="A109" t="s">
        <v>20</v>
      </c>
      <c r="B109">
        <v>86</v>
      </c>
      <c r="D109" s="11" t="s">
        <v>20</v>
      </c>
      <c r="E109">
        <v>1561</v>
      </c>
      <c r="G109" s="4" t="s">
        <v>14</v>
      </c>
      <c r="H109">
        <v>31</v>
      </c>
    </row>
    <row r="110" spans="1:8" x14ac:dyDescent="0.3">
      <c r="A110" t="s">
        <v>20</v>
      </c>
      <c r="B110">
        <v>83</v>
      </c>
      <c r="D110" s="11" t="s">
        <v>20</v>
      </c>
      <c r="E110">
        <v>48</v>
      </c>
      <c r="G110" s="4" t="s">
        <v>14</v>
      </c>
      <c r="H110">
        <v>108</v>
      </c>
    </row>
    <row r="111" spans="1:8" x14ac:dyDescent="0.3">
      <c r="A111" t="s">
        <v>14</v>
      </c>
      <c r="B111">
        <v>60</v>
      </c>
      <c r="D111" s="11" t="s">
        <v>20</v>
      </c>
      <c r="E111">
        <v>2739</v>
      </c>
      <c r="G111" s="4" t="s">
        <v>14</v>
      </c>
      <c r="H111">
        <v>30</v>
      </c>
    </row>
    <row r="112" spans="1:8" x14ac:dyDescent="0.3">
      <c r="A112" t="s">
        <v>14</v>
      </c>
      <c r="B112">
        <v>296</v>
      </c>
      <c r="D112" s="11" t="s">
        <v>20</v>
      </c>
      <c r="E112">
        <v>3537</v>
      </c>
      <c r="G112" s="4" t="s">
        <v>14</v>
      </c>
      <c r="H112">
        <v>17</v>
      </c>
    </row>
    <row r="113" spans="1:8" x14ac:dyDescent="0.3">
      <c r="A113" t="s">
        <v>20</v>
      </c>
      <c r="B113">
        <v>676</v>
      </c>
      <c r="D113" s="11" t="s">
        <v>20</v>
      </c>
      <c r="E113">
        <v>2107</v>
      </c>
      <c r="G113" s="4" t="s">
        <v>14</v>
      </c>
      <c r="H113">
        <v>80</v>
      </c>
    </row>
    <row r="114" spans="1:8" x14ac:dyDescent="0.3">
      <c r="A114" t="s">
        <v>20</v>
      </c>
      <c r="B114">
        <v>361</v>
      </c>
      <c r="D114" s="11" t="s">
        <v>20</v>
      </c>
      <c r="E114">
        <v>3318</v>
      </c>
      <c r="G114" s="4" t="s">
        <v>14</v>
      </c>
      <c r="H114">
        <v>2468</v>
      </c>
    </row>
    <row r="115" spans="1:8" x14ac:dyDescent="0.3">
      <c r="A115" t="s">
        <v>20</v>
      </c>
      <c r="B115">
        <v>131</v>
      </c>
      <c r="D115" s="11" t="s">
        <v>20</v>
      </c>
      <c r="E115">
        <v>340</v>
      </c>
      <c r="G115" s="4" t="s">
        <v>14</v>
      </c>
      <c r="H115">
        <v>26</v>
      </c>
    </row>
    <row r="116" spans="1:8" x14ac:dyDescent="0.3">
      <c r="A116" t="s">
        <v>20</v>
      </c>
      <c r="B116">
        <v>126</v>
      </c>
      <c r="D116" s="11" t="s">
        <v>20</v>
      </c>
      <c r="E116">
        <v>1442</v>
      </c>
      <c r="G116" s="4" t="s">
        <v>14</v>
      </c>
      <c r="H116">
        <v>73</v>
      </c>
    </row>
    <row r="117" spans="1:8" x14ac:dyDescent="0.3">
      <c r="A117" t="s">
        <v>14</v>
      </c>
      <c r="B117">
        <v>3304</v>
      </c>
      <c r="D117" s="11" t="s">
        <v>20</v>
      </c>
      <c r="E117">
        <v>126</v>
      </c>
      <c r="G117" s="4" t="s">
        <v>14</v>
      </c>
      <c r="H117">
        <v>128</v>
      </c>
    </row>
    <row r="118" spans="1:8" x14ac:dyDescent="0.3">
      <c r="A118" t="s">
        <v>14</v>
      </c>
      <c r="B118">
        <v>73</v>
      </c>
      <c r="D118" s="11" t="s">
        <v>20</v>
      </c>
      <c r="E118">
        <v>524</v>
      </c>
      <c r="G118" s="4" t="s">
        <v>14</v>
      </c>
      <c r="H118">
        <v>33</v>
      </c>
    </row>
    <row r="119" spans="1:8" x14ac:dyDescent="0.3">
      <c r="A119" t="s">
        <v>20</v>
      </c>
      <c r="B119">
        <v>275</v>
      </c>
      <c r="D119" s="11" t="s">
        <v>20</v>
      </c>
      <c r="E119">
        <v>1989</v>
      </c>
      <c r="G119" s="4" t="s">
        <v>14</v>
      </c>
      <c r="H119">
        <v>1072</v>
      </c>
    </row>
    <row r="120" spans="1:8" x14ac:dyDescent="0.3">
      <c r="A120" t="s">
        <v>20</v>
      </c>
      <c r="B120">
        <v>67</v>
      </c>
      <c r="D120" s="11" t="s">
        <v>20</v>
      </c>
      <c r="E120">
        <v>157</v>
      </c>
      <c r="G120" s="4" t="s">
        <v>14</v>
      </c>
      <c r="H120">
        <v>393</v>
      </c>
    </row>
    <row r="121" spans="1:8" x14ac:dyDescent="0.3">
      <c r="A121" t="s">
        <v>20</v>
      </c>
      <c r="B121">
        <v>154</v>
      </c>
      <c r="D121" s="11" t="s">
        <v>20</v>
      </c>
      <c r="E121">
        <v>4498</v>
      </c>
      <c r="G121" s="4" t="s">
        <v>14</v>
      </c>
      <c r="H121">
        <v>1257</v>
      </c>
    </row>
    <row r="122" spans="1:8" x14ac:dyDescent="0.3">
      <c r="A122" t="s">
        <v>20</v>
      </c>
      <c r="B122">
        <v>1782</v>
      </c>
      <c r="D122" s="11" t="s">
        <v>20</v>
      </c>
      <c r="E122">
        <v>80</v>
      </c>
      <c r="G122" s="4" t="s">
        <v>14</v>
      </c>
      <c r="H122">
        <v>328</v>
      </c>
    </row>
    <row r="123" spans="1:8" x14ac:dyDescent="0.3">
      <c r="A123" t="s">
        <v>20</v>
      </c>
      <c r="B123">
        <v>903</v>
      </c>
      <c r="D123" s="11" t="s">
        <v>20</v>
      </c>
      <c r="E123">
        <v>43</v>
      </c>
      <c r="G123" s="4" t="s">
        <v>14</v>
      </c>
      <c r="H123">
        <v>147</v>
      </c>
    </row>
    <row r="124" spans="1:8" x14ac:dyDescent="0.3">
      <c r="A124" t="s">
        <v>14</v>
      </c>
      <c r="B124">
        <v>3387</v>
      </c>
      <c r="D124" s="11" t="s">
        <v>20</v>
      </c>
      <c r="E124">
        <v>2053</v>
      </c>
      <c r="G124" s="4" t="s">
        <v>14</v>
      </c>
      <c r="H124">
        <v>830</v>
      </c>
    </row>
    <row r="125" spans="1:8" x14ac:dyDescent="0.3">
      <c r="A125" t="s">
        <v>14</v>
      </c>
      <c r="B125">
        <v>662</v>
      </c>
      <c r="D125" s="11" t="s">
        <v>20</v>
      </c>
      <c r="E125">
        <v>168</v>
      </c>
      <c r="G125" s="4" t="s">
        <v>14</v>
      </c>
      <c r="H125">
        <v>331</v>
      </c>
    </row>
    <row r="126" spans="1:8" x14ac:dyDescent="0.3">
      <c r="A126" t="s">
        <v>20</v>
      </c>
      <c r="B126">
        <v>94</v>
      </c>
      <c r="D126" s="11" t="s">
        <v>20</v>
      </c>
      <c r="E126">
        <v>4289</v>
      </c>
      <c r="G126" s="4" t="s">
        <v>14</v>
      </c>
      <c r="H126">
        <v>25</v>
      </c>
    </row>
    <row r="127" spans="1:8" x14ac:dyDescent="0.3">
      <c r="A127" t="s">
        <v>20</v>
      </c>
      <c r="B127">
        <v>180</v>
      </c>
      <c r="D127" s="11" t="s">
        <v>20</v>
      </c>
      <c r="E127">
        <v>165</v>
      </c>
      <c r="G127" s="4" t="s">
        <v>14</v>
      </c>
      <c r="H127">
        <v>3483</v>
      </c>
    </row>
    <row r="128" spans="1:8" x14ac:dyDescent="0.3">
      <c r="A128" t="s">
        <v>14</v>
      </c>
      <c r="B128">
        <v>774</v>
      </c>
      <c r="D128" s="11" t="s">
        <v>20</v>
      </c>
      <c r="E128">
        <v>1815</v>
      </c>
      <c r="G128" s="4" t="s">
        <v>14</v>
      </c>
      <c r="H128">
        <v>923</v>
      </c>
    </row>
    <row r="129" spans="1:8" x14ac:dyDescent="0.3">
      <c r="A129" t="s">
        <v>14</v>
      </c>
      <c r="B129">
        <v>672</v>
      </c>
      <c r="D129" s="11" t="s">
        <v>20</v>
      </c>
      <c r="E129">
        <v>397</v>
      </c>
      <c r="G129" s="4" t="s">
        <v>14</v>
      </c>
      <c r="H129">
        <v>1</v>
      </c>
    </row>
    <row r="130" spans="1:8" x14ac:dyDescent="0.3">
      <c r="A130" t="s">
        <v>74</v>
      </c>
      <c r="B130">
        <v>532</v>
      </c>
      <c r="D130" s="11" t="s">
        <v>20</v>
      </c>
      <c r="E130">
        <v>1539</v>
      </c>
      <c r="G130" s="4" t="s">
        <v>14</v>
      </c>
      <c r="H130">
        <v>33</v>
      </c>
    </row>
    <row r="131" spans="1:8" x14ac:dyDescent="0.3">
      <c r="A131" t="s">
        <v>74</v>
      </c>
      <c r="B131">
        <v>55</v>
      </c>
      <c r="D131" s="11" t="s">
        <v>20</v>
      </c>
      <c r="E131">
        <v>138</v>
      </c>
      <c r="G131" s="4" t="s">
        <v>14</v>
      </c>
      <c r="H131">
        <v>40</v>
      </c>
    </row>
    <row r="132" spans="1:8" x14ac:dyDescent="0.3">
      <c r="A132" t="s">
        <v>20</v>
      </c>
      <c r="B132">
        <v>533</v>
      </c>
      <c r="D132" s="11" t="s">
        <v>20</v>
      </c>
      <c r="E132">
        <v>3594</v>
      </c>
      <c r="G132" s="4" t="s">
        <v>14</v>
      </c>
      <c r="H132">
        <v>23</v>
      </c>
    </row>
    <row r="133" spans="1:8" x14ac:dyDescent="0.3">
      <c r="A133" t="s">
        <v>20</v>
      </c>
      <c r="B133">
        <v>2443</v>
      </c>
      <c r="D133" s="11" t="s">
        <v>20</v>
      </c>
      <c r="E133">
        <v>5880</v>
      </c>
      <c r="G133" s="4" t="s">
        <v>14</v>
      </c>
      <c r="H133">
        <v>75</v>
      </c>
    </row>
    <row r="134" spans="1:8" x14ac:dyDescent="0.3">
      <c r="A134" t="s">
        <v>20</v>
      </c>
      <c r="B134">
        <v>89</v>
      </c>
      <c r="D134" s="11" t="s">
        <v>20</v>
      </c>
      <c r="E134">
        <v>112</v>
      </c>
      <c r="G134" s="4" t="s">
        <v>14</v>
      </c>
      <c r="H134">
        <v>2176</v>
      </c>
    </row>
    <row r="135" spans="1:8" x14ac:dyDescent="0.3">
      <c r="A135" t="s">
        <v>20</v>
      </c>
      <c r="B135">
        <v>159</v>
      </c>
      <c r="D135" s="11" t="s">
        <v>20</v>
      </c>
      <c r="E135">
        <v>943</v>
      </c>
      <c r="G135" s="4" t="s">
        <v>14</v>
      </c>
      <c r="H135">
        <v>441</v>
      </c>
    </row>
    <row r="136" spans="1:8" x14ac:dyDescent="0.3">
      <c r="A136" t="s">
        <v>14</v>
      </c>
      <c r="B136">
        <v>940</v>
      </c>
      <c r="D136" s="11" t="s">
        <v>20</v>
      </c>
      <c r="E136">
        <v>2468</v>
      </c>
      <c r="G136" s="4" t="s">
        <v>14</v>
      </c>
      <c r="H136">
        <v>25</v>
      </c>
    </row>
    <row r="137" spans="1:8" x14ac:dyDescent="0.3">
      <c r="A137" t="s">
        <v>14</v>
      </c>
      <c r="B137">
        <v>117</v>
      </c>
      <c r="D137" s="11" t="s">
        <v>20</v>
      </c>
      <c r="E137">
        <v>2551</v>
      </c>
      <c r="G137" s="4" t="s">
        <v>14</v>
      </c>
      <c r="H137">
        <v>127</v>
      </c>
    </row>
    <row r="138" spans="1:8" x14ac:dyDescent="0.3">
      <c r="A138" t="s">
        <v>74</v>
      </c>
      <c r="B138">
        <v>58</v>
      </c>
      <c r="D138" s="11" t="s">
        <v>20</v>
      </c>
      <c r="E138">
        <v>101</v>
      </c>
      <c r="G138" s="4" t="s">
        <v>14</v>
      </c>
      <c r="H138">
        <v>355</v>
      </c>
    </row>
    <row r="139" spans="1:8" x14ac:dyDescent="0.3">
      <c r="A139" t="s">
        <v>20</v>
      </c>
      <c r="B139">
        <v>50</v>
      </c>
      <c r="D139" s="11" t="s">
        <v>20</v>
      </c>
      <c r="E139">
        <v>92</v>
      </c>
      <c r="G139" s="4" t="s">
        <v>14</v>
      </c>
      <c r="H139">
        <v>44</v>
      </c>
    </row>
    <row r="140" spans="1:8" x14ac:dyDescent="0.3">
      <c r="A140" t="s">
        <v>14</v>
      </c>
      <c r="B140">
        <v>115</v>
      </c>
      <c r="D140" s="11" t="s">
        <v>20</v>
      </c>
      <c r="E140">
        <v>62</v>
      </c>
      <c r="G140" s="4" t="s">
        <v>14</v>
      </c>
      <c r="H140">
        <v>67</v>
      </c>
    </row>
    <row r="141" spans="1:8" x14ac:dyDescent="0.3">
      <c r="A141" t="s">
        <v>14</v>
      </c>
      <c r="B141">
        <v>326</v>
      </c>
      <c r="D141" s="11" t="s">
        <v>20</v>
      </c>
      <c r="E141">
        <v>149</v>
      </c>
      <c r="G141" s="4" t="s">
        <v>14</v>
      </c>
      <c r="H141">
        <v>1068</v>
      </c>
    </row>
    <row r="142" spans="1:8" x14ac:dyDescent="0.3">
      <c r="A142" t="s">
        <v>20</v>
      </c>
      <c r="B142">
        <v>186</v>
      </c>
      <c r="D142" s="11" t="s">
        <v>20</v>
      </c>
      <c r="E142">
        <v>329</v>
      </c>
      <c r="G142" s="4" t="s">
        <v>14</v>
      </c>
      <c r="H142">
        <v>424</v>
      </c>
    </row>
    <row r="143" spans="1:8" x14ac:dyDescent="0.3">
      <c r="A143" t="s">
        <v>20</v>
      </c>
      <c r="B143">
        <v>1071</v>
      </c>
      <c r="D143" s="11" t="s">
        <v>20</v>
      </c>
      <c r="E143">
        <v>97</v>
      </c>
      <c r="G143" s="4" t="s">
        <v>14</v>
      </c>
      <c r="H143">
        <v>151</v>
      </c>
    </row>
    <row r="144" spans="1:8" x14ac:dyDescent="0.3">
      <c r="A144" t="s">
        <v>20</v>
      </c>
      <c r="B144">
        <v>117</v>
      </c>
      <c r="D144" s="11" t="s">
        <v>20</v>
      </c>
      <c r="E144">
        <v>1784</v>
      </c>
      <c r="G144" s="4" t="s">
        <v>14</v>
      </c>
      <c r="H144">
        <v>1608</v>
      </c>
    </row>
    <row r="145" spans="1:8" x14ac:dyDescent="0.3">
      <c r="A145" t="s">
        <v>20</v>
      </c>
      <c r="B145">
        <v>70</v>
      </c>
      <c r="D145" s="11" t="s">
        <v>20</v>
      </c>
      <c r="E145">
        <v>1684</v>
      </c>
      <c r="G145" s="4" t="s">
        <v>14</v>
      </c>
      <c r="H145">
        <v>941</v>
      </c>
    </row>
    <row r="146" spans="1:8" x14ac:dyDescent="0.3">
      <c r="A146" t="s">
        <v>20</v>
      </c>
      <c r="B146">
        <v>135</v>
      </c>
      <c r="D146" s="11" t="s">
        <v>20</v>
      </c>
      <c r="E146">
        <v>250</v>
      </c>
      <c r="G146" s="4" t="s">
        <v>14</v>
      </c>
      <c r="H146">
        <v>1</v>
      </c>
    </row>
    <row r="147" spans="1:8" x14ac:dyDescent="0.3">
      <c r="A147" t="s">
        <v>20</v>
      </c>
      <c r="B147">
        <v>768</v>
      </c>
      <c r="D147" s="11" t="s">
        <v>20</v>
      </c>
      <c r="E147">
        <v>238</v>
      </c>
      <c r="G147" s="4" t="s">
        <v>14</v>
      </c>
      <c r="H147">
        <v>40</v>
      </c>
    </row>
    <row r="148" spans="1:8" x14ac:dyDescent="0.3">
      <c r="A148" t="s">
        <v>74</v>
      </c>
      <c r="B148">
        <v>51</v>
      </c>
      <c r="D148" s="11" t="s">
        <v>20</v>
      </c>
      <c r="E148">
        <v>53</v>
      </c>
      <c r="G148" s="4" t="s">
        <v>14</v>
      </c>
      <c r="H148">
        <v>3015</v>
      </c>
    </row>
    <row r="149" spans="1:8" x14ac:dyDescent="0.3">
      <c r="A149" t="s">
        <v>20</v>
      </c>
      <c r="B149">
        <v>199</v>
      </c>
      <c r="D149" s="11" t="s">
        <v>20</v>
      </c>
      <c r="E149">
        <v>214</v>
      </c>
      <c r="G149" s="4" t="s">
        <v>14</v>
      </c>
      <c r="H149">
        <v>435</v>
      </c>
    </row>
    <row r="150" spans="1:8" x14ac:dyDescent="0.3">
      <c r="A150" t="s">
        <v>20</v>
      </c>
      <c r="B150">
        <v>107</v>
      </c>
      <c r="D150" s="11" t="s">
        <v>20</v>
      </c>
      <c r="E150">
        <v>222</v>
      </c>
      <c r="G150" s="4" t="s">
        <v>14</v>
      </c>
      <c r="H150">
        <v>714</v>
      </c>
    </row>
    <row r="151" spans="1:8" x14ac:dyDescent="0.3">
      <c r="A151" t="s">
        <v>20</v>
      </c>
      <c r="B151">
        <v>195</v>
      </c>
      <c r="D151" s="11" t="s">
        <v>20</v>
      </c>
      <c r="E151">
        <v>1884</v>
      </c>
      <c r="G151" s="4" t="s">
        <v>14</v>
      </c>
      <c r="H151">
        <v>5497</v>
      </c>
    </row>
    <row r="152" spans="1:8" x14ac:dyDescent="0.3">
      <c r="A152" t="s">
        <v>14</v>
      </c>
      <c r="B152">
        <v>1</v>
      </c>
      <c r="D152" s="11" t="s">
        <v>20</v>
      </c>
      <c r="E152">
        <v>218</v>
      </c>
      <c r="G152" s="4" t="s">
        <v>14</v>
      </c>
      <c r="H152">
        <v>418</v>
      </c>
    </row>
    <row r="153" spans="1:8" x14ac:dyDescent="0.3">
      <c r="A153" t="s">
        <v>14</v>
      </c>
      <c r="B153">
        <v>1467</v>
      </c>
      <c r="D153" s="11" t="s">
        <v>20</v>
      </c>
      <c r="E153">
        <v>6465</v>
      </c>
      <c r="G153" s="4" t="s">
        <v>14</v>
      </c>
      <c r="H153">
        <v>1439</v>
      </c>
    </row>
    <row r="154" spans="1:8" x14ac:dyDescent="0.3">
      <c r="A154" t="s">
        <v>20</v>
      </c>
      <c r="B154">
        <v>3376</v>
      </c>
      <c r="D154" s="11" t="s">
        <v>20</v>
      </c>
      <c r="E154">
        <v>59</v>
      </c>
      <c r="G154" s="4" t="s">
        <v>14</v>
      </c>
      <c r="H154">
        <v>15</v>
      </c>
    </row>
    <row r="155" spans="1:8" x14ac:dyDescent="0.3">
      <c r="A155" t="s">
        <v>14</v>
      </c>
      <c r="B155">
        <v>5681</v>
      </c>
      <c r="D155" s="11" t="s">
        <v>20</v>
      </c>
      <c r="E155">
        <v>88</v>
      </c>
      <c r="G155" s="4" t="s">
        <v>14</v>
      </c>
      <c r="H155">
        <v>1999</v>
      </c>
    </row>
    <row r="156" spans="1:8" x14ac:dyDescent="0.3">
      <c r="A156" t="s">
        <v>14</v>
      </c>
      <c r="B156">
        <v>1059</v>
      </c>
      <c r="D156" s="11" t="s">
        <v>20</v>
      </c>
      <c r="E156">
        <v>1697</v>
      </c>
      <c r="G156" s="4" t="s">
        <v>14</v>
      </c>
      <c r="H156">
        <v>118</v>
      </c>
    </row>
    <row r="157" spans="1:8" x14ac:dyDescent="0.3">
      <c r="A157" t="s">
        <v>14</v>
      </c>
      <c r="B157">
        <v>1194</v>
      </c>
      <c r="D157" s="11" t="s">
        <v>20</v>
      </c>
      <c r="E157">
        <v>92</v>
      </c>
      <c r="G157" s="4" t="s">
        <v>14</v>
      </c>
      <c r="H157">
        <v>162</v>
      </c>
    </row>
    <row r="158" spans="1:8" x14ac:dyDescent="0.3">
      <c r="A158" t="s">
        <v>74</v>
      </c>
      <c r="B158">
        <v>379</v>
      </c>
      <c r="D158" s="11" t="s">
        <v>20</v>
      </c>
      <c r="E158">
        <v>186</v>
      </c>
      <c r="G158" s="4" t="s">
        <v>14</v>
      </c>
      <c r="H158">
        <v>83</v>
      </c>
    </row>
    <row r="159" spans="1:8" x14ac:dyDescent="0.3">
      <c r="A159" t="s">
        <v>14</v>
      </c>
      <c r="B159">
        <v>30</v>
      </c>
      <c r="D159" s="11" t="s">
        <v>20</v>
      </c>
      <c r="E159">
        <v>138</v>
      </c>
      <c r="G159" s="4" t="s">
        <v>14</v>
      </c>
      <c r="H159">
        <v>747</v>
      </c>
    </row>
    <row r="160" spans="1:8" x14ac:dyDescent="0.3">
      <c r="A160" t="s">
        <v>20</v>
      </c>
      <c r="B160">
        <v>41</v>
      </c>
      <c r="D160" s="11" t="s">
        <v>20</v>
      </c>
      <c r="E160">
        <v>261</v>
      </c>
      <c r="G160" s="4" t="s">
        <v>14</v>
      </c>
      <c r="H160">
        <v>84</v>
      </c>
    </row>
    <row r="161" spans="1:8" x14ac:dyDescent="0.3">
      <c r="A161" t="s">
        <v>20</v>
      </c>
      <c r="B161">
        <v>1821</v>
      </c>
      <c r="D161" s="11" t="s">
        <v>20</v>
      </c>
      <c r="E161">
        <v>107</v>
      </c>
      <c r="G161" s="4" t="s">
        <v>14</v>
      </c>
      <c r="H161">
        <v>91</v>
      </c>
    </row>
    <row r="162" spans="1:8" x14ac:dyDescent="0.3">
      <c r="A162" t="s">
        <v>20</v>
      </c>
      <c r="B162">
        <v>164</v>
      </c>
      <c r="D162" s="11" t="s">
        <v>20</v>
      </c>
      <c r="E162">
        <v>199</v>
      </c>
      <c r="G162" s="4" t="s">
        <v>14</v>
      </c>
      <c r="H162">
        <v>792</v>
      </c>
    </row>
    <row r="163" spans="1:8" x14ac:dyDescent="0.3">
      <c r="A163" t="s">
        <v>14</v>
      </c>
      <c r="B163">
        <v>75</v>
      </c>
      <c r="D163" s="11" t="s">
        <v>20</v>
      </c>
      <c r="E163">
        <v>5512</v>
      </c>
      <c r="G163" s="4" t="s">
        <v>14</v>
      </c>
      <c r="H163">
        <v>32</v>
      </c>
    </row>
    <row r="164" spans="1:8" x14ac:dyDescent="0.3">
      <c r="A164" t="s">
        <v>20</v>
      </c>
      <c r="B164">
        <v>157</v>
      </c>
      <c r="D164" s="11" t="s">
        <v>20</v>
      </c>
      <c r="E164">
        <v>86</v>
      </c>
      <c r="G164" s="4" t="s">
        <v>14</v>
      </c>
      <c r="H164">
        <v>186</v>
      </c>
    </row>
    <row r="165" spans="1:8" x14ac:dyDescent="0.3">
      <c r="A165" t="s">
        <v>20</v>
      </c>
      <c r="B165">
        <v>246</v>
      </c>
      <c r="D165" s="11" t="s">
        <v>20</v>
      </c>
      <c r="E165">
        <v>2768</v>
      </c>
      <c r="G165" s="4" t="s">
        <v>14</v>
      </c>
      <c r="H165">
        <v>605</v>
      </c>
    </row>
    <row r="166" spans="1:8" x14ac:dyDescent="0.3">
      <c r="A166" t="s">
        <v>20</v>
      </c>
      <c r="B166">
        <v>1396</v>
      </c>
      <c r="D166" s="11" t="s">
        <v>20</v>
      </c>
      <c r="E166">
        <v>48</v>
      </c>
      <c r="G166" s="4" t="s">
        <v>14</v>
      </c>
      <c r="H166">
        <v>1</v>
      </c>
    </row>
    <row r="167" spans="1:8" x14ac:dyDescent="0.3">
      <c r="A167" t="s">
        <v>20</v>
      </c>
      <c r="B167">
        <v>2506</v>
      </c>
      <c r="D167" s="11" t="s">
        <v>20</v>
      </c>
      <c r="E167">
        <v>87</v>
      </c>
      <c r="G167" s="4" t="s">
        <v>14</v>
      </c>
      <c r="H167">
        <v>31</v>
      </c>
    </row>
    <row r="168" spans="1:8" x14ac:dyDescent="0.3">
      <c r="A168" t="s">
        <v>20</v>
      </c>
      <c r="B168">
        <v>244</v>
      </c>
      <c r="D168" s="11" t="s">
        <v>20</v>
      </c>
      <c r="E168">
        <v>1894</v>
      </c>
      <c r="G168" s="4" t="s">
        <v>14</v>
      </c>
      <c r="H168">
        <v>1181</v>
      </c>
    </row>
    <row r="169" spans="1:8" x14ac:dyDescent="0.3">
      <c r="A169" t="s">
        <v>20</v>
      </c>
      <c r="B169">
        <v>146</v>
      </c>
      <c r="D169" s="11" t="s">
        <v>20</v>
      </c>
      <c r="E169">
        <v>282</v>
      </c>
      <c r="G169" s="4" t="s">
        <v>14</v>
      </c>
      <c r="H169">
        <v>39</v>
      </c>
    </row>
    <row r="170" spans="1:8" x14ac:dyDescent="0.3">
      <c r="A170" t="s">
        <v>14</v>
      </c>
      <c r="B170">
        <v>955</v>
      </c>
      <c r="D170" s="11" t="s">
        <v>20</v>
      </c>
      <c r="E170">
        <v>116</v>
      </c>
      <c r="G170" s="4" t="s">
        <v>14</v>
      </c>
      <c r="H170">
        <v>46</v>
      </c>
    </row>
    <row r="171" spans="1:8" x14ac:dyDescent="0.3">
      <c r="A171" t="s">
        <v>20</v>
      </c>
      <c r="B171">
        <v>1267</v>
      </c>
      <c r="D171" s="11" t="s">
        <v>20</v>
      </c>
      <c r="E171">
        <v>83</v>
      </c>
      <c r="G171" s="4" t="s">
        <v>14</v>
      </c>
      <c r="H171">
        <v>105</v>
      </c>
    </row>
    <row r="172" spans="1:8" x14ac:dyDescent="0.3">
      <c r="A172" t="s">
        <v>14</v>
      </c>
      <c r="B172">
        <v>67</v>
      </c>
      <c r="D172" s="11" t="s">
        <v>20</v>
      </c>
      <c r="E172">
        <v>91</v>
      </c>
      <c r="G172" s="4" t="s">
        <v>14</v>
      </c>
      <c r="H172">
        <v>535</v>
      </c>
    </row>
    <row r="173" spans="1:8" x14ac:dyDescent="0.3">
      <c r="A173" t="s">
        <v>14</v>
      </c>
      <c r="B173">
        <v>5</v>
      </c>
      <c r="D173" s="11" t="s">
        <v>20</v>
      </c>
      <c r="E173">
        <v>546</v>
      </c>
      <c r="G173" s="4" t="s">
        <v>14</v>
      </c>
      <c r="H173">
        <v>16</v>
      </c>
    </row>
    <row r="174" spans="1:8" x14ac:dyDescent="0.3">
      <c r="A174" t="s">
        <v>14</v>
      </c>
      <c r="B174">
        <v>26</v>
      </c>
      <c r="D174" s="11" t="s">
        <v>20</v>
      </c>
      <c r="E174">
        <v>393</v>
      </c>
      <c r="G174" s="4" t="s">
        <v>14</v>
      </c>
      <c r="H174">
        <v>575</v>
      </c>
    </row>
    <row r="175" spans="1:8" x14ac:dyDescent="0.3">
      <c r="A175" t="s">
        <v>20</v>
      </c>
      <c r="B175">
        <v>1561</v>
      </c>
      <c r="D175" s="11" t="s">
        <v>20</v>
      </c>
      <c r="E175">
        <v>133</v>
      </c>
      <c r="G175" s="4" t="s">
        <v>14</v>
      </c>
      <c r="H175">
        <v>1120</v>
      </c>
    </row>
    <row r="176" spans="1:8" x14ac:dyDescent="0.3">
      <c r="A176" t="s">
        <v>20</v>
      </c>
      <c r="B176">
        <v>48</v>
      </c>
      <c r="D176" s="11" t="s">
        <v>20</v>
      </c>
      <c r="E176">
        <v>254</v>
      </c>
      <c r="G176" s="4" t="s">
        <v>14</v>
      </c>
      <c r="H176">
        <v>113</v>
      </c>
    </row>
    <row r="177" spans="1:8" x14ac:dyDescent="0.3">
      <c r="A177" t="s">
        <v>14</v>
      </c>
      <c r="B177">
        <v>1130</v>
      </c>
      <c r="D177" s="11" t="s">
        <v>20</v>
      </c>
      <c r="E177">
        <v>176</v>
      </c>
      <c r="G177" s="4" t="s">
        <v>14</v>
      </c>
      <c r="H177">
        <v>1538</v>
      </c>
    </row>
    <row r="178" spans="1:8" x14ac:dyDescent="0.3">
      <c r="A178" t="s">
        <v>14</v>
      </c>
      <c r="B178">
        <v>782</v>
      </c>
      <c r="D178" s="11" t="s">
        <v>20</v>
      </c>
      <c r="E178">
        <v>337</v>
      </c>
      <c r="G178" s="4" t="s">
        <v>14</v>
      </c>
      <c r="H178">
        <v>9</v>
      </c>
    </row>
    <row r="179" spans="1:8" x14ac:dyDescent="0.3">
      <c r="A179" t="s">
        <v>20</v>
      </c>
      <c r="B179">
        <v>2739</v>
      </c>
      <c r="D179" s="11" t="s">
        <v>20</v>
      </c>
      <c r="E179">
        <v>107</v>
      </c>
      <c r="G179" s="4" t="s">
        <v>14</v>
      </c>
      <c r="H179">
        <v>554</v>
      </c>
    </row>
    <row r="180" spans="1:8" x14ac:dyDescent="0.3">
      <c r="A180" t="s">
        <v>14</v>
      </c>
      <c r="B180">
        <v>210</v>
      </c>
      <c r="D180" s="11" t="s">
        <v>20</v>
      </c>
      <c r="E180">
        <v>183</v>
      </c>
      <c r="G180" s="4" t="s">
        <v>14</v>
      </c>
      <c r="H180">
        <v>648</v>
      </c>
    </row>
    <row r="181" spans="1:8" x14ac:dyDescent="0.3">
      <c r="A181" t="s">
        <v>20</v>
      </c>
      <c r="B181">
        <v>3537</v>
      </c>
      <c r="D181" s="11" t="s">
        <v>20</v>
      </c>
      <c r="E181">
        <v>72</v>
      </c>
      <c r="G181" s="4" t="s">
        <v>14</v>
      </c>
      <c r="H181">
        <v>21</v>
      </c>
    </row>
    <row r="182" spans="1:8" x14ac:dyDescent="0.3">
      <c r="A182" t="s">
        <v>20</v>
      </c>
      <c r="B182">
        <v>2107</v>
      </c>
      <c r="D182" s="11" t="s">
        <v>20</v>
      </c>
      <c r="E182">
        <v>295</v>
      </c>
      <c r="G182" s="4" t="s">
        <v>14</v>
      </c>
      <c r="H182">
        <v>54</v>
      </c>
    </row>
    <row r="183" spans="1:8" x14ac:dyDescent="0.3">
      <c r="A183" t="s">
        <v>14</v>
      </c>
      <c r="B183">
        <v>136</v>
      </c>
      <c r="D183" s="11" t="s">
        <v>20</v>
      </c>
      <c r="E183">
        <v>142</v>
      </c>
      <c r="G183" s="4" t="s">
        <v>14</v>
      </c>
      <c r="H183">
        <v>120</v>
      </c>
    </row>
    <row r="184" spans="1:8" x14ac:dyDescent="0.3">
      <c r="A184" t="s">
        <v>20</v>
      </c>
      <c r="B184">
        <v>3318</v>
      </c>
      <c r="D184" s="11" t="s">
        <v>20</v>
      </c>
      <c r="E184">
        <v>85</v>
      </c>
      <c r="G184" s="4" t="s">
        <v>14</v>
      </c>
      <c r="H184">
        <v>579</v>
      </c>
    </row>
    <row r="185" spans="1:8" x14ac:dyDescent="0.3">
      <c r="A185" t="s">
        <v>14</v>
      </c>
      <c r="B185">
        <v>86</v>
      </c>
      <c r="D185" s="11" t="s">
        <v>20</v>
      </c>
      <c r="E185">
        <v>659</v>
      </c>
      <c r="G185" s="4" t="s">
        <v>14</v>
      </c>
      <c r="H185">
        <v>2072</v>
      </c>
    </row>
    <row r="186" spans="1:8" x14ac:dyDescent="0.3">
      <c r="A186" t="s">
        <v>20</v>
      </c>
      <c r="B186">
        <v>340</v>
      </c>
      <c r="D186" s="11" t="s">
        <v>20</v>
      </c>
      <c r="E186">
        <v>121</v>
      </c>
      <c r="G186" s="4" t="s">
        <v>14</v>
      </c>
      <c r="H186">
        <v>0</v>
      </c>
    </row>
    <row r="187" spans="1:8" x14ac:dyDescent="0.3">
      <c r="A187" t="s">
        <v>14</v>
      </c>
      <c r="B187">
        <v>19</v>
      </c>
      <c r="D187" s="11" t="s">
        <v>20</v>
      </c>
      <c r="E187">
        <v>3742</v>
      </c>
      <c r="G187" s="4" t="s">
        <v>14</v>
      </c>
      <c r="H187">
        <v>1796</v>
      </c>
    </row>
    <row r="188" spans="1:8" x14ac:dyDescent="0.3">
      <c r="A188" t="s">
        <v>14</v>
      </c>
      <c r="B188">
        <v>886</v>
      </c>
      <c r="D188" s="11" t="s">
        <v>20</v>
      </c>
      <c r="E188">
        <v>223</v>
      </c>
      <c r="G188" s="4" t="s">
        <v>14</v>
      </c>
      <c r="H188">
        <v>62</v>
      </c>
    </row>
    <row r="189" spans="1:8" x14ac:dyDescent="0.3">
      <c r="A189" t="s">
        <v>20</v>
      </c>
      <c r="B189">
        <v>1442</v>
      </c>
      <c r="D189" s="11" t="s">
        <v>20</v>
      </c>
      <c r="E189">
        <v>133</v>
      </c>
      <c r="G189" s="4" t="s">
        <v>14</v>
      </c>
      <c r="H189">
        <v>347</v>
      </c>
    </row>
    <row r="190" spans="1:8" x14ac:dyDescent="0.3">
      <c r="A190" t="s">
        <v>14</v>
      </c>
      <c r="B190">
        <v>35</v>
      </c>
      <c r="D190" s="11" t="s">
        <v>20</v>
      </c>
      <c r="E190">
        <v>5168</v>
      </c>
      <c r="G190" s="4" t="s">
        <v>14</v>
      </c>
      <c r="H190">
        <v>19</v>
      </c>
    </row>
    <row r="191" spans="1:8" x14ac:dyDescent="0.3">
      <c r="A191" t="s">
        <v>74</v>
      </c>
      <c r="B191">
        <v>441</v>
      </c>
      <c r="D191" s="11" t="s">
        <v>20</v>
      </c>
      <c r="E191">
        <v>307</v>
      </c>
      <c r="G191" s="4" t="s">
        <v>14</v>
      </c>
      <c r="H191">
        <v>1258</v>
      </c>
    </row>
    <row r="192" spans="1:8" x14ac:dyDescent="0.3">
      <c r="A192" t="s">
        <v>14</v>
      </c>
      <c r="B192">
        <v>24</v>
      </c>
      <c r="D192" s="11" t="s">
        <v>20</v>
      </c>
      <c r="E192">
        <v>2441</v>
      </c>
      <c r="G192" s="4" t="s">
        <v>14</v>
      </c>
      <c r="H192">
        <v>362</v>
      </c>
    </row>
    <row r="193" spans="1:8" x14ac:dyDescent="0.3">
      <c r="A193" t="s">
        <v>14</v>
      </c>
      <c r="B193">
        <v>86</v>
      </c>
      <c r="D193" s="11" t="s">
        <v>20</v>
      </c>
      <c r="E193">
        <v>1385</v>
      </c>
      <c r="G193" s="4" t="s">
        <v>14</v>
      </c>
      <c r="H193">
        <v>133</v>
      </c>
    </row>
    <row r="194" spans="1:8" x14ac:dyDescent="0.3">
      <c r="A194" t="s">
        <v>14</v>
      </c>
      <c r="B194">
        <v>243</v>
      </c>
      <c r="D194" s="11" t="s">
        <v>20</v>
      </c>
      <c r="E194">
        <v>190</v>
      </c>
      <c r="G194" s="4" t="s">
        <v>14</v>
      </c>
      <c r="H194">
        <v>846</v>
      </c>
    </row>
    <row r="195" spans="1:8" x14ac:dyDescent="0.3">
      <c r="A195" t="s">
        <v>14</v>
      </c>
      <c r="B195">
        <v>65</v>
      </c>
      <c r="D195" s="11" t="s">
        <v>20</v>
      </c>
      <c r="E195">
        <v>470</v>
      </c>
      <c r="G195" s="4" t="s">
        <v>14</v>
      </c>
      <c r="H195">
        <v>10</v>
      </c>
    </row>
    <row r="196" spans="1:8" x14ac:dyDescent="0.3">
      <c r="A196" t="s">
        <v>20</v>
      </c>
      <c r="B196">
        <v>126</v>
      </c>
      <c r="D196" s="11" t="s">
        <v>20</v>
      </c>
      <c r="E196">
        <v>253</v>
      </c>
      <c r="G196" s="4" t="s">
        <v>14</v>
      </c>
      <c r="H196">
        <v>191</v>
      </c>
    </row>
    <row r="197" spans="1:8" x14ac:dyDescent="0.3">
      <c r="A197" t="s">
        <v>20</v>
      </c>
      <c r="B197">
        <v>524</v>
      </c>
      <c r="D197" s="11" t="s">
        <v>20</v>
      </c>
      <c r="E197">
        <v>1113</v>
      </c>
      <c r="G197" s="4" t="s">
        <v>14</v>
      </c>
      <c r="H197">
        <v>1979</v>
      </c>
    </row>
    <row r="198" spans="1:8" x14ac:dyDescent="0.3">
      <c r="A198" t="s">
        <v>14</v>
      </c>
      <c r="B198">
        <v>100</v>
      </c>
      <c r="D198" s="11" t="s">
        <v>20</v>
      </c>
      <c r="E198">
        <v>2283</v>
      </c>
      <c r="G198" s="4" t="s">
        <v>14</v>
      </c>
      <c r="H198">
        <v>63</v>
      </c>
    </row>
    <row r="199" spans="1:8" x14ac:dyDescent="0.3">
      <c r="A199" t="s">
        <v>20</v>
      </c>
      <c r="B199">
        <v>1989</v>
      </c>
      <c r="D199" s="11" t="s">
        <v>20</v>
      </c>
      <c r="E199">
        <v>1095</v>
      </c>
      <c r="G199" s="4" t="s">
        <v>14</v>
      </c>
      <c r="H199">
        <v>6080</v>
      </c>
    </row>
    <row r="200" spans="1:8" x14ac:dyDescent="0.3">
      <c r="A200" t="s">
        <v>14</v>
      </c>
      <c r="B200">
        <v>168</v>
      </c>
      <c r="D200" s="11" t="s">
        <v>20</v>
      </c>
      <c r="E200">
        <v>1690</v>
      </c>
      <c r="G200" s="4" t="s">
        <v>14</v>
      </c>
      <c r="H200">
        <v>80</v>
      </c>
    </row>
    <row r="201" spans="1:8" x14ac:dyDescent="0.3">
      <c r="A201" t="s">
        <v>14</v>
      </c>
      <c r="B201">
        <v>13</v>
      </c>
      <c r="D201" s="11" t="s">
        <v>20</v>
      </c>
      <c r="E201">
        <v>191</v>
      </c>
      <c r="G201" s="4" t="s">
        <v>14</v>
      </c>
      <c r="H201">
        <v>9</v>
      </c>
    </row>
    <row r="202" spans="1:8" x14ac:dyDescent="0.3">
      <c r="A202" t="s">
        <v>14</v>
      </c>
      <c r="B202">
        <v>1</v>
      </c>
      <c r="D202" s="11" t="s">
        <v>20</v>
      </c>
      <c r="E202">
        <v>2013</v>
      </c>
      <c r="G202" s="4" t="s">
        <v>14</v>
      </c>
      <c r="H202">
        <v>1784</v>
      </c>
    </row>
    <row r="203" spans="1:8" x14ac:dyDescent="0.3">
      <c r="A203" t="s">
        <v>20</v>
      </c>
      <c r="B203">
        <v>157</v>
      </c>
      <c r="D203" s="11" t="s">
        <v>20</v>
      </c>
      <c r="E203">
        <v>1703</v>
      </c>
      <c r="G203" s="4" t="s">
        <v>14</v>
      </c>
      <c r="H203">
        <v>243</v>
      </c>
    </row>
    <row r="204" spans="1:8" x14ac:dyDescent="0.3">
      <c r="A204" t="s">
        <v>74</v>
      </c>
      <c r="B204">
        <v>82</v>
      </c>
      <c r="D204" s="11" t="s">
        <v>20</v>
      </c>
      <c r="E204">
        <v>80</v>
      </c>
      <c r="G204" s="4" t="s">
        <v>14</v>
      </c>
      <c r="H204">
        <v>1296</v>
      </c>
    </row>
    <row r="205" spans="1:8" x14ac:dyDescent="0.3">
      <c r="A205" t="s">
        <v>20</v>
      </c>
      <c r="B205">
        <v>4498</v>
      </c>
      <c r="D205" s="11" t="s">
        <v>20</v>
      </c>
      <c r="E205">
        <v>41</v>
      </c>
      <c r="G205" s="4" t="s">
        <v>14</v>
      </c>
      <c r="H205">
        <v>77</v>
      </c>
    </row>
    <row r="206" spans="1:8" x14ac:dyDescent="0.3">
      <c r="A206" t="s">
        <v>14</v>
      </c>
      <c r="B206">
        <v>40</v>
      </c>
      <c r="D206" s="11" t="s">
        <v>20</v>
      </c>
      <c r="E206">
        <v>187</v>
      </c>
      <c r="G206" s="4" t="s">
        <v>14</v>
      </c>
      <c r="H206">
        <v>395</v>
      </c>
    </row>
    <row r="207" spans="1:8" x14ac:dyDescent="0.3">
      <c r="A207" t="s">
        <v>20</v>
      </c>
      <c r="B207">
        <v>80</v>
      </c>
      <c r="D207" s="11" t="s">
        <v>20</v>
      </c>
      <c r="E207">
        <v>2875</v>
      </c>
      <c r="G207" s="4" t="s">
        <v>14</v>
      </c>
      <c r="H207">
        <v>49</v>
      </c>
    </row>
    <row r="208" spans="1:8" x14ac:dyDescent="0.3">
      <c r="A208" t="s">
        <v>74</v>
      </c>
      <c r="B208">
        <v>57</v>
      </c>
      <c r="D208" s="11" t="s">
        <v>20</v>
      </c>
      <c r="E208">
        <v>88</v>
      </c>
      <c r="G208" s="4" t="s">
        <v>14</v>
      </c>
      <c r="H208">
        <v>180</v>
      </c>
    </row>
    <row r="209" spans="1:8" x14ac:dyDescent="0.3">
      <c r="A209" t="s">
        <v>20</v>
      </c>
      <c r="B209">
        <v>43</v>
      </c>
      <c r="D209" s="11" t="s">
        <v>20</v>
      </c>
      <c r="E209">
        <v>191</v>
      </c>
      <c r="G209" s="4" t="s">
        <v>14</v>
      </c>
      <c r="H209">
        <v>2690</v>
      </c>
    </row>
    <row r="210" spans="1:8" x14ac:dyDescent="0.3">
      <c r="A210" t="s">
        <v>20</v>
      </c>
      <c r="B210">
        <v>2053</v>
      </c>
      <c r="D210" s="11" t="s">
        <v>20</v>
      </c>
      <c r="E210">
        <v>139</v>
      </c>
      <c r="G210" s="4" t="s">
        <v>14</v>
      </c>
      <c r="H210">
        <v>2779</v>
      </c>
    </row>
    <row r="211" spans="1:8" x14ac:dyDescent="0.3">
      <c r="A211" t="s">
        <v>47</v>
      </c>
      <c r="B211">
        <v>808</v>
      </c>
      <c r="D211" s="11" t="s">
        <v>20</v>
      </c>
      <c r="E211">
        <v>186</v>
      </c>
      <c r="G211" s="4" t="s">
        <v>14</v>
      </c>
      <c r="H211">
        <v>92</v>
      </c>
    </row>
    <row r="212" spans="1:8" x14ac:dyDescent="0.3">
      <c r="A212" t="s">
        <v>14</v>
      </c>
      <c r="B212">
        <v>226</v>
      </c>
      <c r="D212" s="11" t="s">
        <v>20</v>
      </c>
      <c r="E212">
        <v>112</v>
      </c>
      <c r="G212" s="4" t="s">
        <v>14</v>
      </c>
      <c r="H212">
        <v>1028</v>
      </c>
    </row>
    <row r="213" spans="1:8" x14ac:dyDescent="0.3">
      <c r="A213" t="s">
        <v>14</v>
      </c>
      <c r="B213">
        <v>1625</v>
      </c>
      <c r="D213" s="11" t="s">
        <v>20</v>
      </c>
      <c r="E213">
        <v>101</v>
      </c>
      <c r="G213" s="4" t="s">
        <v>14</v>
      </c>
      <c r="H213">
        <v>26</v>
      </c>
    </row>
    <row r="214" spans="1:8" x14ac:dyDescent="0.3">
      <c r="A214" t="s">
        <v>20</v>
      </c>
      <c r="B214">
        <v>168</v>
      </c>
      <c r="D214" s="11" t="s">
        <v>20</v>
      </c>
      <c r="E214">
        <v>206</v>
      </c>
      <c r="G214" s="4" t="s">
        <v>14</v>
      </c>
      <c r="H214">
        <v>1790</v>
      </c>
    </row>
    <row r="215" spans="1:8" x14ac:dyDescent="0.3">
      <c r="A215" t="s">
        <v>20</v>
      </c>
      <c r="B215">
        <v>4289</v>
      </c>
      <c r="D215" s="11" t="s">
        <v>20</v>
      </c>
      <c r="E215">
        <v>154</v>
      </c>
      <c r="G215" s="4" t="s">
        <v>14</v>
      </c>
      <c r="H215">
        <v>37</v>
      </c>
    </row>
    <row r="216" spans="1:8" x14ac:dyDescent="0.3">
      <c r="A216" t="s">
        <v>20</v>
      </c>
      <c r="B216">
        <v>165</v>
      </c>
      <c r="D216" s="11" t="s">
        <v>20</v>
      </c>
      <c r="E216">
        <v>5966</v>
      </c>
      <c r="G216" s="4" t="s">
        <v>14</v>
      </c>
      <c r="H216">
        <v>35</v>
      </c>
    </row>
    <row r="217" spans="1:8" x14ac:dyDescent="0.3">
      <c r="A217" t="s">
        <v>14</v>
      </c>
      <c r="B217">
        <v>143</v>
      </c>
      <c r="D217" s="11" t="s">
        <v>20</v>
      </c>
      <c r="E217">
        <v>169</v>
      </c>
      <c r="G217" s="4" t="s">
        <v>14</v>
      </c>
      <c r="H217">
        <v>558</v>
      </c>
    </row>
    <row r="218" spans="1:8" x14ac:dyDescent="0.3">
      <c r="A218" t="s">
        <v>20</v>
      </c>
      <c r="B218">
        <v>1815</v>
      </c>
      <c r="D218" s="11" t="s">
        <v>20</v>
      </c>
      <c r="E218">
        <v>2106</v>
      </c>
      <c r="G218" s="4" t="s">
        <v>14</v>
      </c>
      <c r="H218">
        <v>64</v>
      </c>
    </row>
    <row r="219" spans="1:8" x14ac:dyDescent="0.3">
      <c r="A219" t="s">
        <v>14</v>
      </c>
      <c r="B219">
        <v>934</v>
      </c>
      <c r="D219" s="11" t="s">
        <v>20</v>
      </c>
      <c r="E219">
        <v>131</v>
      </c>
      <c r="G219" s="4" t="s">
        <v>14</v>
      </c>
      <c r="H219">
        <v>245</v>
      </c>
    </row>
    <row r="220" spans="1:8" x14ac:dyDescent="0.3">
      <c r="A220" t="s">
        <v>20</v>
      </c>
      <c r="B220">
        <v>397</v>
      </c>
      <c r="D220" s="11" t="s">
        <v>20</v>
      </c>
      <c r="E220">
        <v>84</v>
      </c>
      <c r="G220" s="4" t="s">
        <v>14</v>
      </c>
      <c r="H220">
        <v>71</v>
      </c>
    </row>
    <row r="221" spans="1:8" x14ac:dyDescent="0.3">
      <c r="A221" t="s">
        <v>20</v>
      </c>
      <c r="B221">
        <v>1539</v>
      </c>
      <c r="D221" s="11" t="s">
        <v>20</v>
      </c>
      <c r="E221">
        <v>155</v>
      </c>
      <c r="G221" s="4" t="s">
        <v>14</v>
      </c>
      <c r="H221">
        <v>42</v>
      </c>
    </row>
    <row r="222" spans="1:8" x14ac:dyDescent="0.3">
      <c r="A222" t="s">
        <v>14</v>
      </c>
      <c r="B222">
        <v>17</v>
      </c>
      <c r="D222" s="11" t="s">
        <v>20</v>
      </c>
      <c r="E222">
        <v>189</v>
      </c>
      <c r="G222" s="4" t="s">
        <v>14</v>
      </c>
      <c r="H222">
        <v>156</v>
      </c>
    </row>
    <row r="223" spans="1:8" x14ac:dyDescent="0.3">
      <c r="A223" t="s">
        <v>14</v>
      </c>
      <c r="B223">
        <v>2179</v>
      </c>
      <c r="D223" s="11" t="s">
        <v>20</v>
      </c>
      <c r="E223">
        <v>4799</v>
      </c>
      <c r="G223" s="4" t="s">
        <v>14</v>
      </c>
      <c r="H223">
        <v>1368</v>
      </c>
    </row>
    <row r="224" spans="1:8" x14ac:dyDescent="0.3">
      <c r="A224" t="s">
        <v>20</v>
      </c>
      <c r="B224">
        <v>138</v>
      </c>
      <c r="D224" s="11" t="s">
        <v>20</v>
      </c>
      <c r="E224">
        <v>1137</v>
      </c>
      <c r="G224" s="4" t="s">
        <v>14</v>
      </c>
      <c r="H224">
        <v>102</v>
      </c>
    </row>
    <row r="225" spans="1:8" x14ac:dyDescent="0.3">
      <c r="A225" t="s">
        <v>14</v>
      </c>
      <c r="B225">
        <v>931</v>
      </c>
      <c r="D225" s="11" t="s">
        <v>20</v>
      </c>
      <c r="E225">
        <v>1152</v>
      </c>
      <c r="G225" s="4" t="s">
        <v>14</v>
      </c>
      <c r="H225">
        <v>86</v>
      </c>
    </row>
    <row r="226" spans="1:8" x14ac:dyDescent="0.3">
      <c r="A226" t="s">
        <v>20</v>
      </c>
      <c r="B226">
        <v>3594</v>
      </c>
      <c r="D226" s="11" t="s">
        <v>20</v>
      </c>
      <c r="E226">
        <v>50</v>
      </c>
      <c r="G226" s="4" t="s">
        <v>14</v>
      </c>
      <c r="H226">
        <v>253</v>
      </c>
    </row>
    <row r="227" spans="1:8" x14ac:dyDescent="0.3">
      <c r="A227" t="s">
        <v>20</v>
      </c>
      <c r="B227">
        <v>5880</v>
      </c>
      <c r="D227" s="11" t="s">
        <v>20</v>
      </c>
      <c r="E227">
        <v>3059</v>
      </c>
      <c r="G227" s="4" t="s">
        <v>14</v>
      </c>
      <c r="H227">
        <v>157</v>
      </c>
    </row>
    <row r="228" spans="1:8" x14ac:dyDescent="0.3">
      <c r="A228" t="s">
        <v>20</v>
      </c>
      <c r="B228">
        <v>112</v>
      </c>
      <c r="D228" s="11" t="s">
        <v>20</v>
      </c>
      <c r="E228">
        <v>34</v>
      </c>
      <c r="G228" s="4" t="s">
        <v>14</v>
      </c>
      <c r="H228">
        <v>183</v>
      </c>
    </row>
    <row r="229" spans="1:8" x14ac:dyDescent="0.3">
      <c r="A229" t="s">
        <v>20</v>
      </c>
      <c r="B229">
        <v>943</v>
      </c>
      <c r="D229" s="11" t="s">
        <v>20</v>
      </c>
      <c r="E229">
        <v>220</v>
      </c>
      <c r="G229" s="4" t="s">
        <v>14</v>
      </c>
      <c r="H229">
        <v>82</v>
      </c>
    </row>
    <row r="230" spans="1:8" x14ac:dyDescent="0.3">
      <c r="A230" t="s">
        <v>20</v>
      </c>
      <c r="B230">
        <v>2468</v>
      </c>
      <c r="D230" s="11" t="s">
        <v>20</v>
      </c>
      <c r="E230">
        <v>1604</v>
      </c>
      <c r="G230" s="4" t="s">
        <v>14</v>
      </c>
      <c r="H230">
        <v>1</v>
      </c>
    </row>
    <row r="231" spans="1:8" x14ac:dyDescent="0.3">
      <c r="A231" t="s">
        <v>20</v>
      </c>
      <c r="B231">
        <v>2551</v>
      </c>
      <c r="D231" s="11" t="s">
        <v>20</v>
      </c>
      <c r="E231">
        <v>454</v>
      </c>
      <c r="G231" s="4" t="s">
        <v>14</v>
      </c>
      <c r="H231">
        <v>1198</v>
      </c>
    </row>
    <row r="232" spans="1:8" x14ac:dyDescent="0.3">
      <c r="A232" t="s">
        <v>20</v>
      </c>
      <c r="B232">
        <v>101</v>
      </c>
      <c r="D232" s="11" t="s">
        <v>20</v>
      </c>
      <c r="E232">
        <v>123</v>
      </c>
      <c r="G232" s="4" t="s">
        <v>14</v>
      </c>
      <c r="H232">
        <v>648</v>
      </c>
    </row>
    <row r="233" spans="1:8" x14ac:dyDescent="0.3">
      <c r="A233" t="s">
        <v>74</v>
      </c>
      <c r="B233">
        <v>67</v>
      </c>
      <c r="D233" s="11" t="s">
        <v>20</v>
      </c>
      <c r="E233">
        <v>299</v>
      </c>
      <c r="G233" s="4" t="s">
        <v>14</v>
      </c>
      <c r="H233">
        <v>64</v>
      </c>
    </row>
    <row r="234" spans="1:8" x14ac:dyDescent="0.3">
      <c r="A234" t="s">
        <v>20</v>
      </c>
      <c r="B234">
        <v>92</v>
      </c>
      <c r="D234" s="11" t="s">
        <v>20</v>
      </c>
      <c r="E234">
        <v>2237</v>
      </c>
      <c r="G234" s="4" t="s">
        <v>14</v>
      </c>
      <c r="H234">
        <v>62</v>
      </c>
    </row>
    <row r="235" spans="1:8" x14ac:dyDescent="0.3">
      <c r="A235" t="s">
        <v>20</v>
      </c>
      <c r="B235">
        <v>62</v>
      </c>
      <c r="D235" s="11" t="s">
        <v>20</v>
      </c>
      <c r="E235">
        <v>645</v>
      </c>
      <c r="G235" s="4" t="s">
        <v>14</v>
      </c>
      <c r="H235">
        <v>750</v>
      </c>
    </row>
    <row r="236" spans="1:8" x14ac:dyDescent="0.3">
      <c r="A236" t="s">
        <v>20</v>
      </c>
      <c r="B236">
        <v>149</v>
      </c>
      <c r="D236" s="11" t="s">
        <v>20</v>
      </c>
      <c r="E236">
        <v>484</v>
      </c>
      <c r="G236" s="4" t="s">
        <v>14</v>
      </c>
      <c r="H236">
        <v>105</v>
      </c>
    </row>
    <row r="237" spans="1:8" x14ac:dyDescent="0.3">
      <c r="A237" t="s">
        <v>14</v>
      </c>
      <c r="B237">
        <v>92</v>
      </c>
      <c r="D237" s="11" t="s">
        <v>20</v>
      </c>
      <c r="E237">
        <v>154</v>
      </c>
      <c r="G237" s="4" t="s">
        <v>14</v>
      </c>
      <c r="H237">
        <v>2604</v>
      </c>
    </row>
    <row r="238" spans="1:8" x14ac:dyDescent="0.3">
      <c r="A238" t="s">
        <v>14</v>
      </c>
      <c r="B238">
        <v>57</v>
      </c>
      <c r="D238" s="11" t="s">
        <v>20</v>
      </c>
      <c r="E238">
        <v>82</v>
      </c>
      <c r="G238" s="4" t="s">
        <v>14</v>
      </c>
      <c r="H238">
        <v>65</v>
      </c>
    </row>
    <row r="239" spans="1:8" x14ac:dyDescent="0.3">
      <c r="A239" t="s">
        <v>20</v>
      </c>
      <c r="B239">
        <v>329</v>
      </c>
      <c r="D239" s="11" t="s">
        <v>20</v>
      </c>
      <c r="E239">
        <v>134</v>
      </c>
      <c r="G239" s="4" t="s">
        <v>14</v>
      </c>
      <c r="H239">
        <v>94</v>
      </c>
    </row>
    <row r="240" spans="1:8" x14ac:dyDescent="0.3">
      <c r="A240" t="s">
        <v>20</v>
      </c>
      <c r="B240">
        <v>97</v>
      </c>
      <c r="D240" s="11" t="s">
        <v>20</v>
      </c>
      <c r="E240">
        <v>5203</v>
      </c>
      <c r="G240" s="4" t="s">
        <v>14</v>
      </c>
      <c r="H240">
        <v>257</v>
      </c>
    </row>
    <row r="241" spans="1:8" x14ac:dyDescent="0.3">
      <c r="A241" t="s">
        <v>14</v>
      </c>
      <c r="B241">
        <v>41</v>
      </c>
      <c r="D241" s="11" t="s">
        <v>20</v>
      </c>
      <c r="E241">
        <v>94</v>
      </c>
      <c r="G241" s="4" t="s">
        <v>14</v>
      </c>
      <c r="H241">
        <v>2928</v>
      </c>
    </row>
    <row r="242" spans="1:8" x14ac:dyDescent="0.3">
      <c r="A242" t="s">
        <v>20</v>
      </c>
      <c r="B242">
        <v>1784</v>
      </c>
      <c r="D242" s="11" t="s">
        <v>20</v>
      </c>
      <c r="E242">
        <v>205</v>
      </c>
      <c r="G242" s="4" t="s">
        <v>14</v>
      </c>
      <c r="H242">
        <v>4697</v>
      </c>
    </row>
    <row r="243" spans="1:8" x14ac:dyDescent="0.3">
      <c r="A243" t="s">
        <v>20</v>
      </c>
      <c r="B243">
        <v>1684</v>
      </c>
      <c r="D243" s="11" t="s">
        <v>20</v>
      </c>
      <c r="E243">
        <v>92</v>
      </c>
      <c r="G243" s="4" t="s">
        <v>14</v>
      </c>
      <c r="H243">
        <v>2915</v>
      </c>
    </row>
    <row r="244" spans="1:8" x14ac:dyDescent="0.3">
      <c r="A244" t="s">
        <v>20</v>
      </c>
      <c r="B244">
        <v>250</v>
      </c>
      <c r="D244" s="11" t="s">
        <v>20</v>
      </c>
      <c r="E244">
        <v>219</v>
      </c>
      <c r="G244" s="4" t="s">
        <v>14</v>
      </c>
      <c r="H244">
        <v>18</v>
      </c>
    </row>
    <row r="245" spans="1:8" x14ac:dyDescent="0.3">
      <c r="A245" t="s">
        <v>20</v>
      </c>
      <c r="B245">
        <v>238</v>
      </c>
      <c r="D245" s="11" t="s">
        <v>20</v>
      </c>
      <c r="E245">
        <v>2526</v>
      </c>
      <c r="G245" s="4" t="s">
        <v>14</v>
      </c>
      <c r="H245">
        <v>602</v>
      </c>
    </row>
    <row r="246" spans="1:8" x14ac:dyDescent="0.3">
      <c r="A246" t="s">
        <v>20</v>
      </c>
      <c r="B246">
        <v>53</v>
      </c>
      <c r="D246" s="11" t="s">
        <v>20</v>
      </c>
      <c r="E246">
        <v>94</v>
      </c>
      <c r="G246" s="4" t="s">
        <v>14</v>
      </c>
      <c r="H246">
        <v>1</v>
      </c>
    </row>
    <row r="247" spans="1:8" x14ac:dyDescent="0.3">
      <c r="A247" t="s">
        <v>20</v>
      </c>
      <c r="B247">
        <v>214</v>
      </c>
      <c r="D247" s="11" t="s">
        <v>20</v>
      </c>
      <c r="E247">
        <v>1713</v>
      </c>
      <c r="G247" s="4" t="s">
        <v>14</v>
      </c>
      <c r="H247">
        <v>3868</v>
      </c>
    </row>
    <row r="248" spans="1:8" x14ac:dyDescent="0.3">
      <c r="A248" t="s">
        <v>20</v>
      </c>
      <c r="B248">
        <v>222</v>
      </c>
      <c r="D248" s="11" t="s">
        <v>20</v>
      </c>
      <c r="E248">
        <v>249</v>
      </c>
      <c r="G248" s="4" t="s">
        <v>14</v>
      </c>
      <c r="H248">
        <v>504</v>
      </c>
    </row>
    <row r="249" spans="1:8" x14ac:dyDescent="0.3">
      <c r="A249" t="s">
        <v>20</v>
      </c>
      <c r="B249">
        <v>1884</v>
      </c>
      <c r="D249" s="11" t="s">
        <v>20</v>
      </c>
      <c r="E249">
        <v>192</v>
      </c>
      <c r="G249" s="4" t="s">
        <v>14</v>
      </c>
      <c r="H249">
        <v>14</v>
      </c>
    </row>
    <row r="250" spans="1:8" x14ac:dyDescent="0.3">
      <c r="A250" t="s">
        <v>20</v>
      </c>
      <c r="B250">
        <v>218</v>
      </c>
      <c r="D250" s="11" t="s">
        <v>20</v>
      </c>
      <c r="E250">
        <v>247</v>
      </c>
      <c r="G250" s="4" t="s">
        <v>14</v>
      </c>
      <c r="H250">
        <v>750</v>
      </c>
    </row>
    <row r="251" spans="1:8" x14ac:dyDescent="0.3">
      <c r="A251" t="s">
        <v>20</v>
      </c>
      <c r="B251">
        <v>6465</v>
      </c>
      <c r="D251" s="11" t="s">
        <v>20</v>
      </c>
      <c r="E251">
        <v>2293</v>
      </c>
      <c r="G251" s="4" t="s">
        <v>14</v>
      </c>
      <c r="H251">
        <v>77</v>
      </c>
    </row>
    <row r="252" spans="1:8" x14ac:dyDescent="0.3">
      <c r="A252" t="s">
        <v>14</v>
      </c>
      <c r="B252">
        <v>1</v>
      </c>
      <c r="D252" s="11" t="s">
        <v>20</v>
      </c>
      <c r="E252">
        <v>3131</v>
      </c>
      <c r="G252" s="4" t="s">
        <v>14</v>
      </c>
      <c r="H252">
        <v>752</v>
      </c>
    </row>
    <row r="253" spans="1:8" x14ac:dyDescent="0.3">
      <c r="A253" t="s">
        <v>14</v>
      </c>
      <c r="B253">
        <v>101</v>
      </c>
      <c r="D253" s="11" t="s">
        <v>20</v>
      </c>
      <c r="E253">
        <v>143</v>
      </c>
      <c r="G253" s="4" t="s">
        <v>14</v>
      </c>
      <c r="H253">
        <v>131</v>
      </c>
    </row>
    <row r="254" spans="1:8" x14ac:dyDescent="0.3">
      <c r="A254" t="s">
        <v>20</v>
      </c>
      <c r="B254">
        <v>59</v>
      </c>
      <c r="D254" s="11" t="s">
        <v>20</v>
      </c>
      <c r="E254">
        <v>296</v>
      </c>
      <c r="G254" s="4" t="s">
        <v>14</v>
      </c>
      <c r="H254">
        <v>87</v>
      </c>
    </row>
    <row r="255" spans="1:8" x14ac:dyDescent="0.3">
      <c r="A255" t="s">
        <v>14</v>
      </c>
      <c r="B255">
        <v>1335</v>
      </c>
      <c r="D255" s="11" t="s">
        <v>20</v>
      </c>
      <c r="E255">
        <v>170</v>
      </c>
      <c r="G255" s="4" t="s">
        <v>14</v>
      </c>
      <c r="H255">
        <v>1063</v>
      </c>
    </row>
    <row r="256" spans="1:8" x14ac:dyDescent="0.3">
      <c r="A256" t="s">
        <v>20</v>
      </c>
      <c r="B256">
        <v>88</v>
      </c>
      <c r="D256" s="11" t="s">
        <v>20</v>
      </c>
      <c r="E256">
        <v>86</v>
      </c>
      <c r="G256" s="4" t="s">
        <v>14</v>
      </c>
      <c r="H256">
        <v>76</v>
      </c>
    </row>
    <row r="257" spans="1:8" x14ac:dyDescent="0.3">
      <c r="A257" t="s">
        <v>20</v>
      </c>
      <c r="B257">
        <v>1697</v>
      </c>
      <c r="D257" s="11" t="s">
        <v>20</v>
      </c>
      <c r="E257">
        <v>6286</v>
      </c>
      <c r="G257" s="4" t="s">
        <v>14</v>
      </c>
      <c r="H257">
        <v>4428</v>
      </c>
    </row>
    <row r="258" spans="1:8" x14ac:dyDescent="0.3">
      <c r="A258" t="s">
        <v>14</v>
      </c>
      <c r="B258">
        <v>15</v>
      </c>
      <c r="D258" s="11" t="s">
        <v>20</v>
      </c>
      <c r="E258">
        <v>3727</v>
      </c>
      <c r="G258" s="4" t="s">
        <v>14</v>
      </c>
      <c r="H258">
        <v>58</v>
      </c>
    </row>
    <row r="259" spans="1:8" x14ac:dyDescent="0.3">
      <c r="A259" t="s">
        <v>20</v>
      </c>
      <c r="B259">
        <v>92</v>
      </c>
      <c r="D259" s="11" t="s">
        <v>20</v>
      </c>
      <c r="E259">
        <v>1605</v>
      </c>
      <c r="G259" s="4" t="s">
        <v>14</v>
      </c>
      <c r="H259">
        <v>111</v>
      </c>
    </row>
    <row r="260" spans="1:8" x14ac:dyDescent="0.3">
      <c r="A260" t="s">
        <v>20</v>
      </c>
      <c r="B260">
        <v>186</v>
      </c>
      <c r="D260" s="11" t="s">
        <v>20</v>
      </c>
      <c r="E260">
        <v>2120</v>
      </c>
      <c r="G260" s="4" t="s">
        <v>14</v>
      </c>
      <c r="H260">
        <v>2955</v>
      </c>
    </row>
    <row r="261" spans="1:8" x14ac:dyDescent="0.3">
      <c r="A261" t="s">
        <v>20</v>
      </c>
      <c r="B261">
        <v>138</v>
      </c>
      <c r="D261" s="11" t="s">
        <v>20</v>
      </c>
      <c r="E261">
        <v>50</v>
      </c>
      <c r="G261" s="4" t="s">
        <v>14</v>
      </c>
      <c r="H261">
        <v>1657</v>
      </c>
    </row>
    <row r="262" spans="1:8" x14ac:dyDescent="0.3">
      <c r="A262" t="s">
        <v>20</v>
      </c>
      <c r="B262">
        <v>261</v>
      </c>
      <c r="D262" s="11" t="s">
        <v>20</v>
      </c>
      <c r="E262">
        <v>2080</v>
      </c>
      <c r="G262" s="4" t="s">
        <v>14</v>
      </c>
      <c r="H262">
        <v>926</v>
      </c>
    </row>
    <row r="263" spans="1:8" x14ac:dyDescent="0.3">
      <c r="A263" t="s">
        <v>14</v>
      </c>
      <c r="B263">
        <v>454</v>
      </c>
      <c r="D263" s="11" t="s">
        <v>20</v>
      </c>
      <c r="E263">
        <v>2105</v>
      </c>
      <c r="G263" s="4" t="s">
        <v>14</v>
      </c>
      <c r="H263">
        <v>77</v>
      </c>
    </row>
    <row r="264" spans="1:8" x14ac:dyDescent="0.3">
      <c r="A264" t="s">
        <v>20</v>
      </c>
      <c r="B264">
        <v>107</v>
      </c>
      <c r="D264" s="11" t="s">
        <v>20</v>
      </c>
      <c r="E264">
        <v>2436</v>
      </c>
      <c r="G264" s="4" t="s">
        <v>14</v>
      </c>
      <c r="H264">
        <v>1748</v>
      </c>
    </row>
    <row r="265" spans="1:8" x14ac:dyDescent="0.3">
      <c r="A265" t="s">
        <v>20</v>
      </c>
      <c r="B265">
        <v>199</v>
      </c>
      <c r="D265" s="11" t="s">
        <v>20</v>
      </c>
      <c r="E265">
        <v>80</v>
      </c>
      <c r="G265" s="4" t="s">
        <v>14</v>
      </c>
      <c r="H265">
        <v>79</v>
      </c>
    </row>
    <row r="266" spans="1:8" x14ac:dyDescent="0.3">
      <c r="A266" t="s">
        <v>20</v>
      </c>
      <c r="B266">
        <v>5512</v>
      </c>
      <c r="D266" s="11" t="s">
        <v>20</v>
      </c>
      <c r="E266">
        <v>42</v>
      </c>
      <c r="G266" s="4" t="s">
        <v>14</v>
      </c>
      <c r="H266">
        <v>889</v>
      </c>
    </row>
    <row r="267" spans="1:8" x14ac:dyDescent="0.3">
      <c r="A267" t="s">
        <v>20</v>
      </c>
      <c r="B267">
        <v>86</v>
      </c>
      <c r="D267" s="11" t="s">
        <v>20</v>
      </c>
      <c r="E267">
        <v>139</v>
      </c>
      <c r="G267" s="4" t="s">
        <v>14</v>
      </c>
      <c r="H267">
        <v>56</v>
      </c>
    </row>
    <row r="268" spans="1:8" x14ac:dyDescent="0.3">
      <c r="A268" t="s">
        <v>14</v>
      </c>
      <c r="B268">
        <v>3182</v>
      </c>
      <c r="D268" s="11" t="s">
        <v>20</v>
      </c>
      <c r="E268">
        <v>159</v>
      </c>
      <c r="G268" s="4" t="s">
        <v>14</v>
      </c>
      <c r="H268">
        <v>1</v>
      </c>
    </row>
    <row r="269" spans="1:8" x14ac:dyDescent="0.3">
      <c r="A269" t="s">
        <v>20</v>
      </c>
      <c r="B269">
        <v>2768</v>
      </c>
      <c r="D269" s="11" t="s">
        <v>20</v>
      </c>
      <c r="E269">
        <v>381</v>
      </c>
      <c r="G269" s="4" t="s">
        <v>14</v>
      </c>
      <c r="H269">
        <v>83</v>
      </c>
    </row>
    <row r="270" spans="1:8" x14ac:dyDescent="0.3">
      <c r="A270" t="s">
        <v>20</v>
      </c>
      <c r="B270">
        <v>48</v>
      </c>
      <c r="D270" s="11" t="s">
        <v>20</v>
      </c>
      <c r="E270">
        <v>194</v>
      </c>
      <c r="G270" s="4" t="s">
        <v>14</v>
      </c>
      <c r="H270">
        <v>2025</v>
      </c>
    </row>
    <row r="271" spans="1:8" x14ac:dyDescent="0.3">
      <c r="A271" t="s">
        <v>20</v>
      </c>
      <c r="B271">
        <v>87</v>
      </c>
      <c r="D271" s="11" t="s">
        <v>20</v>
      </c>
      <c r="E271">
        <v>106</v>
      </c>
      <c r="G271" s="4" t="s">
        <v>14</v>
      </c>
      <c r="H271">
        <v>14</v>
      </c>
    </row>
    <row r="272" spans="1:8" x14ac:dyDescent="0.3">
      <c r="A272" t="s">
        <v>74</v>
      </c>
      <c r="B272">
        <v>1890</v>
      </c>
      <c r="D272" s="11" t="s">
        <v>20</v>
      </c>
      <c r="E272">
        <v>142</v>
      </c>
      <c r="G272" s="4" t="s">
        <v>14</v>
      </c>
      <c r="H272">
        <v>656</v>
      </c>
    </row>
    <row r="273" spans="1:8" x14ac:dyDescent="0.3">
      <c r="A273" t="s">
        <v>47</v>
      </c>
      <c r="B273">
        <v>61</v>
      </c>
      <c r="D273" s="11" t="s">
        <v>20</v>
      </c>
      <c r="E273">
        <v>211</v>
      </c>
      <c r="G273" s="4" t="s">
        <v>14</v>
      </c>
      <c r="H273">
        <v>1596</v>
      </c>
    </row>
    <row r="274" spans="1:8" x14ac:dyDescent="0.3">
      <c r="A274" t="s">
        <v>20</v>
      </c>
      <c r="B274">
        <v>1894</v>
      </c>
      <c r="D274" s="11" t="s">
        <v>20</v>
      </c>
      <c r="E274">
        <v>2756</v>
      </c>
      <c r="G274" s="4" t="s">
        <v>14</v>
      </c>
      <c r="H274">
        <v>10</v>
      </c>
    </row>
    <row r="275" spans="1:8" x14ac:dyDescent="0.3">
      <c r="A275" t="s">
        <v>20</v>
      </c>
      <c r="B275">
        <v>282</v>
      </c>
      <c r="D275" s="11" t="s">
        <v>20</v>
      </c>
      <c r="E275">
        <v>173</v>
      </c>
      <c r="G275" s="4" t="s">
        <v>14</v>
      </c>
      <c r="H275">
        <v>1121</v>
      </c>
    </row>
    <row r="276" spans="1:8" x14ac:dyDescent="0.3">
      <c r="A276" t="s">
        <v>14</v>
      </c>
      <c r="B276">
        <v>15</v>
      </c>
      <c r="D276" s="11" t="s">
        <v>20</v>
      </c>
      <c r="E276">
        <v>87</v>
      </c>
      <c r="G276" s="4" t="s">
        <v>14</v>
      </c>
      <c r="H276">
        <v>15</v>
      </c>
    </row>
    <row r="277" spans="1:8" x14ac:dyDescent="0.3">
      <c r="A277" t="s">
        <v>20</v>
      </c>
      <c r="B277">
        <v>116</v>
      </c>
      <c r="D277" s="11" t="s">
        <v>20</v>
      </c>
      <c r="E277">
        <v>1572</v>
      </c>
      <c r="G277" s="4" t="s">
        <v>14</v>
      </c>
      <c r="H277">
        <v>191</v>
      </c>
    </row>
    <row r="278" spans="1:8" x14ac:dyDescent="0.3">
      <c r="A278" t="s">
        <v>14</v>
      </c>
      <c r="B278">
        <v>133</v>
      </c>
      <c r="D278" s="11" t="s">
        <v>20</v>
      </c>
      <c r="E278">
        <v>2346</v>
      </c>
      <c r="G278" s="4" t="s">
        <v>14</v>
      </c>
      <c r="H278">
        <v>16</v>
      </c>
    </row>
    <row r="279" spans="1:8" x14ac:dyDescent="0.3">
      <c r="A279" t="s">
        <v>20</v>
      </c>
      <c r="B279">
        <v>83</v>
      </c>
      <c r="D279" s="11" t="s">
        <v>20</v>
      </c>
      <c r="E279">
        <v>115</v>
      </c>
      <c r="G279" s="4" t="s">
        <v>14</v>
      </c>
      <c r="H279">
        <v>17</v>
      </c>
    </row>
    <row r="280" spans="1:8" x14ac:dyDescent="0.3">
      <c r="A280" t="s">
        <v>20</v>
      </c>
      <c r="B280">
        <v>91</v>
      </c>
      <c r="D280" s="11" t="s">
        <v>20</v>
      </c>
      <c r="E280">
        <v>85</v>
      </c>
      <c r="G280" s="4" t="s">
        <v>14</v>
      </c>
      <c r="H280">
        <v>34</v>
      </c>
    </row>
    <row r="281" spans="1:8" x14ac:dyDescent="0.3">
      <c r="A281" t="s">
        <v>20</v>
      </c>
      <c r="B281">
        <v>546</v>
      </c>
      <c r="D281" s="11" t="s">
        <v>20</v>
      </c>
      <c r="E281">
        <v>144</v>
      </c>
      <c r="G281" s="4" t="s">
        <v>14</v>
      </c>
      <c r="H281">
        <v>1</v>
      </c>
    </row>
    <row r="282" spans="1:8" x14ac:dyDescent="0.3">
      <c r="A282" t="s">
        <v>20</v>
      </c>
      <c r="B282">
        <v>393</v>
      </c>
      <c r="D282" s="11" t="s">
        <v>20</v>
      </c>
      <c r="E282">
        <v>2443</v>
      </c>
      <c r="G282" s="4" t="s">
        <v>14</v>
      </c>
      <c r="H282">
        <v>1274</v>
      </c>
    </row>
    <row r="283" spans="1:8" x14ac:dyDescent="0.3">
      <c r="A283" t="s">
        <v>14</v>
      </c>
      <c r="B283">
        <v>2062</v>
      </c>
      <c r="D283" s="11" t="s">
        <v>20</v>
      </c>
      <c r="E283">
        <v>64</v>
      </c>
      <c r="G283" s="4" t="s">
        <v>14</v>
      </c>
      <c r="H283">
        <v>210</v>
      </c>
    </row>
    <row r="284" spans="1:8" x14ac:dyDescent="0.3">
      <c r="A284" t="s">
        <v>20</v>
      </c>
      <c r="B284">
        <v>133</v>
      </c>
      <c r="D284" s="11" t="s">
        <v>20</v>
      </c>
      <c r="E284">
        <v>268</v>
      </c>
      <c r="G284" s="4" t="s">
        <v>14</v>
      </c>
      <c r="H284">
        <v>248</v>
      </c>
    </row>
    <row r="285" spans="1:8" x14ac:dyDescent="0.3">
      <c r="A285" t="s">
        <v>14</v>
      </c>
      <c r="B285">
        <v>29</v>
      </c>
      <c r="D285" s="11" t="s">
        <v>20</v>
      </c>
      <c r="E285">
        <v>195</v>
      </c>
      <c r="G285" s="4" t="s">
        <v>14</v>
      </c>
      <c r="H285">
        <v>513</v>
      </c>
    </row>
    <row r="286" spans="1:8" x14ac:dyDescent="0.3">
      <c r="A286" t="s">
        <v>14</v>
      </c>
      <c r="B286">
        <v>132</v>
      </c>
      <c r="D286" s="11" t="s">
        <v>20</v>
      </c>
      <c r="E286">
        <v>186</v>
      </c>
      <c r="G286" s="4" t="s">
        <v>14</v>
      </c>
      <c r="H286">
        <v>3410</v>
      </c>
    </row>
    <row r="287" spans="1:8" x14ac:dyDescent="0.3">
      <c r="A287" t="s">
        <v>20</v>
      </c>
      <c r="B287">
        <v>254</v>
      </c>
      <c r="D287" s="11" t="s">
        <v>20</v>
      </c>
      <c r="E287">
        <v>460</v>
      </c>
      <c r="G287" s="4" t="s">
        <v>14</v>
      </c>
      <c r="H287">
        <v>10</v>
      </c>
    </row>
    <row r="288" spans="1:8" x14ac:dyDescent="0.3">
      <c r="A288" t="s">
        <v>74</v>
      </c>
      <c r="B288">
        <v>184</v>
      </c>
      <c r="D288" s="11" t="s">
        <v>20</v>
      </c>
      <c r="E288">
        <v>2528</v>
      </c>
      <c r="G288" s="4" t="s">
        <v>14</v>
      </c>
      <c r="H288">
        <v>2201</v>
      </c>
    </row>
    <row r="289" spans="1:8" x14ac:dyDescent="0.3">
      <c r="A289" t="s">
        <v>20</v>
      </c>
      <c r="B289">
        <v>176</v>
      </c>
      <c r="D289" s="11" t="s">
        <v>20</v>
      </c>
      <c r="E289">
        <v>3657</v>
      </c>
      <c r="G289" s="4" t="s">
        <v>14</v>
      </c>
      <c r="H289">
        <v>676</v>
      </c>
    </row>
    <row r="290" spans="1:8" x14ac:dyDescent="0.3">
      <c r="A290" t="s">
        <v>14</v>
      </c>
      <c r="B290">
        <v>137</v>
      </c>
      <c r="D290" s="11" t="s">
        <v>20</v>
      </c>
      <c r="E290">
        <v>131</v>
      </c>
      <c r="G290" s="4" t="s">
        <v>14</v>
      </c>
      <c r="H290">
        <v>831</v>
      </c>
    </row>
    <row r="291" spans="1:8" x14ac:dyDescent="0.3">
      <c r="A291" t="s">
        <v>20</v>
      </c>
      <c r="B291">
        <v>337</v>
      </c>
      <c r="D291" s="11" t="s">
        <v>20</v>
      </c>
      <c r="E291">
        <v>239</v>
      </c>
      <c r="G291" s="4" t="s">
        <v>14</v>
      </c>
      <c r="H291">
        <v>859</v>
      </c>
    </row>
    <row r="292" spans="1:8" x14ac:dyDescent="0.3">
      <c r="A292" t="s">
        <v>14</v>
      </c>
      <c r="B292">
        <v>908</v>
      </c>
      <c r="D292" s="11" t="s">
        <v>20</v>
      </c>
      <c r="E292">
        <v>78</v>
      </c>
      <c r="G292" s="4" t="s">
        <v>14</v>
      </c>
      <c r="H292">
        <v>45</v>
      </c>
    </row>
    <row r="293" spans="1:8" x14ac:dyDescent="0.3">
      <c r="A293" t="s">
        <v>20</v>
      </c>
      <c r="B293">
        <v>107</v>
      </c>
      <c r="D293" s="11" t="s">
        <v>20</v>
      </c>
      <c r="E293">
        <v>1773</v>
      </c>
      <c r="G293" s="4" t="s">
        <v>14</v>
      </c>
      <c r="H293">
        <v>6</v>
      </c>
    </row>
    <row r="294" spans="1:8" x14ac:dyDescent="0.3">
      <c r="A294" t="s">
        <v>14</v>
      </c>
      <c r="B294">
        <v>10</v>
      </c>
      <c r="D294" s="11" t="s">
        <v>20</v>
      </c>
      <c r="E294">
        <v>32</v>
      </c>
      <c r="G294" s="4" t="s">
        <v>14</v>
      </c>
      <c r="H294">
        <v>7</v>
      </c>
    </row>
    <row r="295" spans="1:8" x14ac:dyDescent="0.3">
      <c r="A295" t="s">
        <v>74</v>
      </c>
      <c r="B295">
        <v>32</v>
      </c>
      <c r="D295" s="11" t="s">
        <v>20</v>
      </c>
      <c r="E295">
        <v>369</v>
      </c>
      <c r="G295" s="4" t="s">
        <v>14</v>
      </c>
      <c r="H295">
        <v>31</v>
      </c>
    </row>
    <row r="296" spans="1:8" x14ac:dyDescent="0.3">
      <c r="A296" t="s">
        <v>20</v>
      </c>
      <c r="B296">
        <v>183</v>
      </c>
      <c r="D296" s="11" t="s">
        <v>20</v>
      </c>
      <c r="E296">
        <v>89</v>
      </c>
      <c r="G296" s="4" t="s">
        <v>14</v>
      </c>
      <c r="H296">
        <v>78</v>
      </c>
    </row>
    <row r="297" spans="1:8" x14ac:dyDescent="0.3">
      <c r="A297" t="s">
        <v>14</v>
      </c>
      <c r="B297">
        <v>1910</v>
      </c>
      <c r="D297" s="11" t="s">
        <v>20</v>
      </c>
      <c r="E297">
        <v>147</v>
      </c>
      <c r="G297" s="4" t="s">
        <v>14</v>
      </c>
      <c r="H297">
        <v>1225</v>
      </c>
    </row>
    <row r="298" spans="1:8" x14ac:dyDescent="0.3">
      <c r="A298" t="s">
        <v>14</v>
      </c>
      <c r="B298">
        <v>38</v>
      </c>
      <c r="D298" s="11" t="s">
        <v>20</v>
      </c>
      <c r="E298">
        <v>126</v>
      </c>
      <c r="G298" s="4" t="s">
        <v>14</v>
      </c>
      <c r="H298">
        <v>1</v>
      </c>
    </row>
    <row r="299" spans="1:8" x14ac:dyDescent="0.3">
      <c r="A299" t="s">
        <v>14</v>
      </c>
      <c r="B299">
        <v>104</v>
      </c>
      <c r="D299" s="11" t="s">
        <v>20</v>
      </c>
      <c r="E299">
        <v>2218</v>
      </c>
      <c r="G299" s="4" t="s">
        <v>14</v>
      </c>
      <c r="H299">
        <v>67</v>
      </c>
    </row>
    <row r="300" spans="1:8" x14ac:dyDescent="0.3">
      <c r="A300" t="s">
        <v>20</v>
      </c>
      <c r="B300">
        <v>72</v>
      </c>
      <c r="D300" s="11" t="s">
        <v>20</v>
      </c>
      <c r="E300">
        <v>202</v>
      </c>
      <c r="G300" s="4" t="s">
        <v>14</v>
      </c>
      <c r="H300">
        <v>19</v>
      </c>
    </row>
    <row r="301" spans="1:8" x14ac:dyDescent="0.3">
      <c r="A301" t="s">
        <v>14</v>
      </c>
      <c r="B301">
        <v>49</v>
      </c>
      <c r="D301" s="11" t="s">
        <v>20</v>
      </c>
      <c r="E301">
        <v>140</v>
      </c>
      <c r="G301" s="4" t="s">
        <v>14</v>
      </c>
      <c r="H301">
        <v>2108</v>
      </c>
    </row>
    <row r="302" spans="1:8" x14ac:dyDescent="0.3">
      <c r="A302" t="s">
        <v>14</v>
      </c>
      <c r="B302">
        <v>1</v>
      </c>
      <c r="D302" s="11" t="s">
        <v>20</v>
      </c>
      <c r="E302">
        <v>1052</v>
      </c>
      <c r="G302" s="4" t="s">
        <v>14</v>
      </c>
      <c r="H302">
        <v>679</v>
      </c>
    </row>
    <row r="303" spans="1:8" x14ac:dyDescent="0.3">
      <c r="A303" t="s">
        <v>20</v>
      </c>
      <c r="B303">
        <v>295</v>
      </c>
      <c r="D303" s="11" t="s">
        <v>20</v>
      </c>
      <c r="E303">
        <v>247</v>
      </c>
      <c r="G303" s="4" t="s">
        <v>14</v>
      </c>
      <c r="H303">
        <v>36</v>
      </c>
    </row>
    <row r="304" spans="1:8" x14ac:dyDescent="0.3">
      <c r="A304" t="s">
        <v>14</v>
      </c>
      <c r="B304">
        <v>245</v>
      </c>
      <c r="D304" s="11" t="s">
        <v>20</v>
      </c>
      <c r="E304">
        <v>84</v>
      </c>
      <c r="G304" s="4" t="s">
        <v>14</v>
      </c>
      <c r="H304">
        <v>47</v>
      </c>
    </row>
    <row r="305" spans="1:8" x14ac:dyDescent="0.3">
      <c r="A305" t="s">
        <v>14</v>
      </c>
      <c r="B305">
        <v>32</v>
      </c>
      <c r="D305" s="11" t="s">
        <v>20</v>
      </c>
      <c r="E305">
        <v>88</v>
      </c>
      <c r="G305" s="4" t="s">
        <v>14</v>
      </c>
      <c r="H305">
        <v>70</v>
      </c>
    </row>
    <row r="306" spans="1:8" x14ac:dyDescent="0.3">
      <c r="A306" t="s">
        <v>20</v>
      </c>
      <c r="B306">
        <v>142</v>
      </c>
      <c r="D306" s="11" t="s">
        <v>20</v>
      </c>
      <c r="E306">
        <v>156</v>
      </c>
      <c r="G306" s="4" t="s">
        <v>14</v>
      </c>
      <c r="H306">
        <v>154</v>
      </c>
    </row>
    <row r="307" spans="1:8" x14ac:dyDescent="0.3">
      <c r="A307" t="s">
        <v>20</v>
      </c>
      <c r="B307">
        <v>85</v>
      </c>
      <c r="D307" s="11" t="s">
        <v>20</v>
      </c>
      <c r="E307">
        <v>2985</v>
      </c>
      <c r="G307" s="4" t="s">
        <v>14</v>
      </c>
      <c r="H307">
        <v>22</v>
      </c>
    </row>
    <row r="308" spans="1:8" x14ac:dyDescent="0.3">
      <c r="A308" t="s">
        <v>14</v>
      </c>
      <c r="B308">
        <v>7</v>
      </c>
      <c r="D308" s="11" t="s">
        <v>20</v>
      </c>
      <c r="E308">
        <v>762</v>
      </c>
      <c r="G308" s="4" t="s">
        <v>14</v>
      </c>
      <c r="H308">
        <v>1758</v>
      </c>
    </row>
    <row r="309" spans="1:8" x14ac:dyDescent="0.3">
      <c r="A309" t="s">
        <v>20</v>
      </c>
      <c r="B309">
        <v>659</v>
      </c>
      <c r="D309" s="11" t="s">
        <v>20</v>
      </c>
      <c r="E309">
        <v>554</v>
      </c>
      <c r="G309" s="4" t="s">
        <v>14</v>
      </c>
      <c r="H309">
        <v>94</v>
      </c>
    </row>
    <row r="310" spans="1:8" x14ac:dyDescent="0.3">
      <c r="A310" t="s">
        <v>14</v>
      </c>
      <c r="B310">
        <v>803</v>
      </c>
      <c r="D310" s="11" t="s">
        <v>20</v>
      </c>
      <c r="E310">
        <v>135</v>
      </c>
      <c r="G310" s="4" t="s">
        <v>14</v>
      </c>
      <c r="H310">
        <v>33</v>
      </c>
    </row>
    <row r="311" spans="1:8" x14ac:dyDescent="0.3">
      <c r="A311" t="s">
        <v>74</v>
      </c>
      <c r="B311">
        <v>75</v>
      </c>
      <c r="D311" s="11" t="s">
        <v>20</v>
      </c>
      <c r="E311">
        <v>122</v>
      </c>
      <c r="G311" s="4" t="s">
        <v>14</v>
      </c>
      <c r="H311">
        <v>1</v>
      </c>
    </row>
    <row r="312" spans="1:8" x14ac:dyDescent="0.3">
      <c r="A312" t="s">
        <v>14</v>
      </c>
      <c r="B312">
        <v>16</v>
      </c>
      <c r="D312" s="11" t="s">
        <v>20</v>
      </c>
      <c r="E312">
        <v>221</v>
      </c>
      <c r="G312" s="4" t="s">
        <v>14</v>
      </c>
      <c r="H312">
        <v>31</v>
      </c>
    </row>
    <row r="313" spans="1:8" x14ac:dyDescent="0.3">
      <c r="A313" t="s">
        <v>20</v>
      </c>
      <c r="B313">
        <v>121</v>
      </c>
      <c r="D313" s="11" t="s">
        <v>20</v>
      </c>
      <c r="E313">
        <v>126</v>
      </c>
      <c r="G313" s="4" t="s">
        <v>14</v>
      </c>
      <c r="H313">
        <v>35</v>
      </c>
    </row>
    <row r="314" spans="1:8" x14ac:dyDescent="0.3">
      <c r="A314" t="s">
        <v>20</v>
      </c>
      <c r="B314">
        <v>3742</v>
      </c>
      <c r="D314" s="11" t="s">
        <v>20</v>
      </c>
      <c r="E314">
        <v>1022</v>
      </c>
      <c r="G314" s="4" t="s">
        <v>14</v>
      </c>
      <c r="H314">
        <v>63</v>
      </c>
    </row>
    <row r="315" spans="1:8" x14ac:dyDescent="0.3">
      <c r="A315" t="s">
        <v>20</v>
      </c>
      <c r="B315">
        <v>223</v>
      </c>
      <c r="D315" s="11" t="s">
        <v>20</v>
      </c>
      <c r="E315">
        <v>3177</v>
      </c>
      <c r="G315" s="4" t="s">
        <v>14</v>
      </c>
      <c r="H315">
        <v>526</v>
      </c>
    </row>
    <row r="316" spans="1:8" x14ac:dyDescent="0.3">
      <c r="A316" t="s">
        <v>20</v>
      </c>
      <c r="B316">
        <v>133</v>
      </c>
      <c r="D316" s="11" t="s">
        <v>20</v>
      </c>
      <c r="E316">
        <v>198</v>
      </c>
      <c r="G316" s="4" t="s">
        <v>14</v>
      </c>
      <c r="H316">
        <v>121</v>
      </c>
    </row>
    <row r="317" spans="1:8" x14ac:dyDescent="0.3">
      <c r="A317" t="s">
        <v>14</v>
      </c>
      <c r="B317">
        <v>31</v>
      </c>
      <c r="D317" s="11" t="s">
        <v>20</v>
      </c>
      <c r="E317">
        <v>85</v>
      </c>
      <c r="G317" s="4" t="s">
        <v>14</v>
      </c>
      <c r="H317">
        <v>67</v>
      </c>
    </row>
    <row r="318" spans="1:8" x14ac:dyDescent="0.3">
      <c r="A318" t="s">
        <v>14</v>
      </c>
      <c r="B318">
        <v>108</v>
      </c>
      <c r="D318" s="11" t="s">
        <v>20</v>
      </c>
      <c r="E318">
        <v>3596</v>
      </c>
      <c r="G318" s="4" t="s">
        <v>14</v>
      </c>
      <c r="H318">
        <v>57</v>
      </c>
    </row>
    <row r="319" spans="1:8" x14ac:dyDescent="0.3">
      <c r="A319" t="s">
        <v>14</v>
      </c>
      <c r="B319">
        <v>30</v>
      </c>
      <c r="D319" s="11" t="s">
        <v>20</v>
      </c>
      <c r="E319">
        <v>244</v>
      </c>
      <c r="G319" s="4" t="s">
        <v>14</v>
      </c>
      <c r="H319">
        <v>1229</v>
      </c>
    </row>
    <row r="320" spans="1:8" x14ac:dyDescent="0.3">
      <c r="A320" t="s">
        <v>14</v>
      </c>
      <c r="B320">
        <v>17</v>
      </c>
      <c r="D320" s="11" t="s">
        <v>20</v>
      </c>
      <c r="E320">
        <v>5180</v>
      </c>
      <c r="G320" s="4" t="s">
        <v>14</v>
      </c>
      <c r="H320">
        <v>12</v>
      </c>
    </row>
    <row r="321" spans="1:8" x14ac:dyDescent="0.3">
      <c r="A321" t="s">
        <v>74</v>
      </c>
      <c r="B321">
        <v>64</v>
      </c>
      <c r="D321" s="11" t="s">
        <v>20</v>
      </c>
      <c r="E321">
        <v>589</v>
      </c>
      <c r="G321" s="4" t="s">
        <v>14</v>
      </c>
      <c r="H321">
        <v>452</v>
      </c>
    </row>
    <row r="322" spans="1:8" x14ac:dyDescent="0.3">
      <c r="A322" t="s">
        <v>14</v>
      </c>
      <c r="B322">
        <v>80</v>
      </c>
      <c r="D322" s="11" t="s">
        <v>20</v>
      </c>
      <c r="E322">
        <v>2725</v>
      </c>
      <c r="G322" s="4" t="s">
        <v>14</v>
      </c>
      <c r="H322">
        <v>1886</v>
      </c>
    </row>
    <row r="323" spans="1:8" x14ac:dyDescent="0.3">
      <c r="A323" t="s">
        <v>14</v>
      </c>
      <c r="B323">
        <v>2468</v>
      </c>
      <c r="D323" s="11" t="s">
        <v>20</v>
      </c>
      <c r="E323">
        <v>300</v>
      </c>
      <c r="G323" s="4" t="s">
        <v>14</v>
      </c>
      <c r="H323">
        <v>1825</v>
      </c>
    </row>
    <row r="324" spans="1:8" x14ac:dyDescent="0.3">
      <c r="A324" t="s">
        <v>20</v>
      </c>
      <c r="B324">
        <v>5168</v>
      </c>
      <c r="D324" s="11" t="s">
        <v>20</v>
      </c>
      <c r="E324">
        <v>144</v>
      </c>
      <c r="G324" s="4" t="s">
        <v>14</v>
      </c>
      <c r="H324">
        <v>31</v>
      </c>
    </row>
    <row r="325" spans="1:8" x14ac:dyDescent="0.3">
      <c r="A325" t="s">
        <v>14</v>
      </c>
      <c r="B325">
        <v>26</v>
      </c>
      <c r="D325" s="11" t="s">
        <v>20</v>
      </c>
      <c r="E325">
        <v>87</v>
      </c>
      <c r="G325" s="4" t="s">
        <v>14</v>
      </c>
      <c r="H325">
        <v>107</v>
      </c>
    </row>
    <row r="326" spans="1:8" x14ac:dyDescent="0.3">
      <c r="A326" t="s">
        <v>20</v>
      </c>
      <c r="B326">
        <v>307</v>
      </c>
      <c r="D326" s="11" t="s">
        <v>20</v>
      </c>
      <c r="E326">
        <v>3116</v>
      </c>
      <c r="G326" s="4" t="s">
        <v>14</v>
      </c>
      <c r="H326">
        <v>27</v>
      </c>
    </row>
    <row r="327" spans="1:8" x14ac:dyDescent="0.3">
      <c r="A327" t="s">
        <v>14</v>
      </c>
      <c r="B327">
        <v>73</v>
      </c>
      <c r="D327" s="11" t="s">
        <v>20</v>
      </c>
      <c r="E327">
        <v>909</v>
      </c>
      <c r="G327" s="4" t="s">
        <v>14</v>
      </c>
      <c r="H327">
        <v>1221</v>
      </c>
    </row>
    <row r="328" spans="1:8" x14ac:dyDescent="0.3">
      <c r="A328" t="s">
        <v>14</v>
      </c>
      <c r="B328">
        <v>128</v>
      </c>
      <c r="D328" s="11" t="s">
        <v>20</v>
      </c>
      <c r="E328">
        <v>1613</v>
      </c>
      <c r="G328" s="4" t="s">
        <v>14</v>
      </c>
      <c r="H328">
        <v>1</v>
      </c>
    </row>
    <row r="329" spans="1:8" x14ac:dyDescent="0.3">
      <c r="A329" t="s">
        <v>14</v>
      </c>
      <c r="B329">
        <v>33</v>
      </c>
      <c r="D329" s="11" t="s">
        <v>20</v>
      </c>
      <c r="E329">
        <v>136</v>
      </c>
      <c r="G329" s="4" t="s">
        <v>14</v>
      </c>
      <c r="H329">
        <v>16</v>
      </c>
    </row>
    <row r="330" spans="1:8" x14ac:dyDescent="0.3">
      <c r="A330" t="s">
        <v>20</v>
      </c>
      <c r="B330">
        <v>2441</v>
      </c>
      <c r="D330" s="11" t="s">
        <v>20</v>
      </c>
      <c r="E330">
        <v>130</v>
      </c>
      <c r="G330" s="4" t="s">
        <v>14</v>
      </c>
      <c r="H330">
        <v>41</v>
      </c>
    </row>
    <row r="331" spans="1:8" x14ac:dyDescent="0.3">
      <c r="A331" t="s">
        <v>47</v>
      </c>
      <c r="B331">
        <v>211</v>
      </c>
      <c r="D331" s="11" t="s">
        <v>20</v>
      </c>
      <c r="E331">
        <v>102</v>
      </c>
      <c r="G331" s="4" t="s">
        <v>14</v>
      </c>
      <c r="H331">
        <v>523</v>
      </c>
    </row>
    <row r="332" spans="1:8" x14ac:dyDescent="0.3">
      <c r="A332" t="s">
        <v>20</v>
      </c>
      <c r="B332">
        <v>1385</v>
      </c>
      <c r="D332" s="11" t="s">
        <v>20</v>
      </c>
      <c r="E332">
        <v>4006</v>
      </c>
      <c r="G332" s="4" t="s">
        <v>14</v>
      </c>
      <c r="H332">
        <v>141</v>
      </c>
    </row>
    <row r="333" spans="1:8" x14ac:dyDescent="0.3">
      <c r="A333" t="s">
        <v>20</v>
      </c>
      <c r="B333">
        <v>190</v>
      </c>
      <c r="D333" s="11" t="s">
        <v>20</v>
      </c>
      <c r="E333">
        <v>1629</v>
      </c>
      <c r="G333" s="4" t="s">
        <v>14</v>
      </c>
      <c r="H333">
        <v>52</v>
      </c>
    </row>
    <row r="334" spans="1:8" x14ac:dyDescent="0.3">
      <c r="A334" t="s">
        <v>20</v>
      </c>
      <c r="B334">
        <v>470</v>
      </c>
      <c r="D334" s="11" t="s">
        <v>20</v>
      </c>
      <c r="E334">
        <v>2188</v>
      </c>
      <c r="G334" s="4" t="s">
        <v>14</v>
      </c>
      <c r="H334">
        <v>225</v>
      </c>
    </row>
    <row r="335" spans="1:8" x14ac:dyDescent="0.3">
      <c r="A335" t="s">
        <v>20</v>
      </c>
      <c r="B335">
        <v>253</v>
      </c>
      <c r="D335" s="11" t="s">
        <v>20</v>
      </c>
      <c r="E335">
        <v>2409</v>
      </c>
      <c r="G335" s="4" t="s">
        <v>14</v>
      </c>
      <c r="H335">
        <v>38</v>
      </c>
    </row>
    <row r="336" spans="1:8" x14ac:dyDescent="0.3">
      <c r="A336" t="s">
        <v>20</v>
      </c>
      <c r="B336">
        <v>1113</v>
      </c>
      <c r="D336" s="11" t="s">
        <v>20</v>
      </c>
      <c r="E336">
        <v>194</v>
      </c>
      <c r="G336" s="4" t="s">
        <v>14</v>
      </c>
      <c r="H336">
        <v>15</v>
      </c>
    </row>
    <row r="337" spans="1:8" x14ac:dyDescent="0.3">
      <c r="A337" t="s">
        <v>20</v>
      </c>
      <c r="B337">
        <v>2283</v>
      </c>
      <c r="D337" s="11" t="s">
        <v>20</v>
      </c>
      <c r="E337">
        <v>1140</v>
      </c>
      <c r="G337" s="4" t="s">
        <v>14</v>
      </c>
      <c r="H337">
        <v>37</v>
      </c>
    </row>
    <row r="338" spans="1:8" x14ac:dyDescent="0.3">
      <c r="A338" t="s">
        <v>14</v>
      </c>
      <c r="B338">
        <v>1072</v>
      </c>
      <c r="D338" s="11" t="s">
        <v>20</v>
      </c>
      <c r="E338">
        <v>102</v>
      </c>
      <c r="G338" s="4" t="s">
        <v>14</v>
      </c>
      <c r="H338">
        <v>112</v>
      </c>
    </row>
    <row r="339" spans="1:8" x14ac:dyDescent="0.3">
      <c r="A339" t="s">
        <v>20</v>
      </c>
      <c r="B339">
        <v>1095</v>
      </c>
      <c r="D339" s="11" t="s">
        <v>20</v>
      </c>
      <c r="E339">
        <v>2857</v>
      </c>
      <c r="G339" s="4" t="s">
        <v>14</v>
      </c>
      <c r="H339">
        <v>21</v>
      </c>
    </row>
    <row r="340" spans="1:8" x14ac:dyDescent="0.3">
      <c r="A340" t="s">
        <v>20</v>
      </c>
      <c r="B340">
        <v>1690</v>
      </c>
      <c r="D340" s="11" t="s">
        <v>20</v>
      </c>
      <c r="E340">
        <v>107</v>
      </c>
      <c r="G340" s="4" t="s">
        <v>14</v>
      </c>
      <c r="H340">
        <v>67</v>
      </c>
    </row>
    <row r="341" spans="1:8" x14ac:dyDescent="0.3">
      <c r="A341" t="s">
        <v>74</v>
      </c>
      <c r="B341">
        <v>1297</v>
      </c>
      <c r="D341" s="11" t="s">
        <v>20</v>
      </c>
      <c r="E341">
        <v>160</v>
      </c>
      <c r="G341" s="4" t="s">
        <v>14</v>
      </c>
      <c r="H341">
        <v>78</v>
      </c>
    </row>
    <row r="342" spans="1:8" x14ac:dyDescent="0.3">
      <c r="A342" t="s">
        <v>14</v>
      </c>
      <c r="B342">
        <v>393</v>
      </c>
      <c r="D342" s="11" t="s">
        <v>20</v>
      </c>
      <c r="E342">
        <v>2230</v>
      </c>
      <c r="G342" s="4" t="s">
        <v>14</v>
      </c>
      <c r="H342">
        <v>67</v>
      </c>
    </row>
    <row r="343" spans="1:8" x14ac:dyDescent="0.3">
      <c r="A343" t="s">
        <v>14</v>
      </c>
      <c r="B343">
        <v>1257</v>
      </c>
      <c r="D343" s="11" t="s">
        <v>20</v>
      </c>
      <c r="E343">
        <v>316</v>
      </c>
      <c r="G343" s="4" t="s">
        <v>14</v>
      </c>
      <c r="H343">
        <v>263</v>
      </c>
    </row>
    <row r="344" spans="1:8" x14ac:dyDescent="0.3">
      <c r="A344" t="s">
        <v>14</v>
      </c>
      <c r="B344">
        <v>328</v>
      </c>
      <c r="D344" s="11" t="s">
        <v>20</v>
      </c>
      <c r="E344">
        <v>117</v>
      </c>
      <c r="G344" s="4" t="s">
        <v>14</v>
      </c>
      <c r="H344">
        <v>1691</v>
      </c>
    </row>
    <row r="345" spans="1:8" x14ac:dyDescent="0.3">
      <c r="A345" t="s">
        <v>14</v>
      </c>
      <c r="B345">
        <v>147</v>
      </c>
      <c r="D345" s="11" t="s">
        <v>20</v>
      </c>
      <c r="E345">
        <v>6406</v>
      </c>
      <c r="G345" s="4" t="s">
        <v>14</v>
      </c>
      <c r="H345">
        <v>181</v>
      </c>
    </row>
    <row r="346" spans="1:8" x14ac:dyDescent="0.3">
      <c r="A346" t="s">
        <v>14</v>
      </c>
      <c r="B346">
        <v>830</v>
      </c>
      <c r="D346" s="11" t="s">
        <v>20</v>
      </c>
      <c r="E346">
        <v>192</v>
      </c>
      <c r="G346" s="4" t="s">
        <v>14</v>
      </c>
      <c r="H346">
        <v>13</v>
      </c>
    </row>
    <row r="347" spans="1:8" x14ac:dyDescent="0.3">
      <c r="A347" t="s">
        <v>14</v>
      </c>
      <c r="B347">
        <v>331</v>
      </c>
      <c r="D347" s="11" t="s">
        <v>20</v>
      </c>
      <c r="E347">
        <v>26</v>
      </c>
      <c r="G347" s="4" t="s">
        <v>14</v>
      </c>
      <c r="H347">
        <v>1</v>
      </c>
    </row>
    <row r="348" spans="1:8" x14ac:dyDescent="0.3">
      <c r="A348" t="s">
        <v>14</v>
      </c>
      <c r="B348">
        <v>25</v>
      </c>
      <c r="D348" s="11" t="s">
        <v>20</v>
      </c>
      <c r="E348">
        <v>723</v>
      </c>
      <c r="G348" s="4" t="s">
        <v>14</v>
      </c>
      <c r="H348">
        <v>21</v>
      </c>
    </row>
    <row r="349" spans="1:8" x14ac:dyDescent="0.3">
      <c r="A349" t="s">
        <v>20</v>
      </c>
      <c r="B349">
        <v>191</v>
      </c>
      <c r="D349" s="11" t="s">
        <v>20</v>
      </c>
      <c r="E349">
        <v>170</v>
      </c>
      <c r="G349" s="4" t="s">
        <v>14</v>
      </c>
      <c r="H349">
        <v>830</v>
      </c>
    </row>
    <row r="350" spans="1:8" x14ac:dyDescent="0.3">
      <c r="A350" t="s">
        <v>14</v>
      </c>
      <c r="B350">
        <v>3483</v>
      </c>
      <c r="D350" s="11" t="s">
        <v>20</v>
      </c>
      <c r="E350">
        <v>238</v>
      </c>
      <c r="G350" s="4" t="s">
        <v>14</v>
      </c>
      <c r="H350">
        <v>130</v>
      </c>
    </row>
    <row r="351" spans="1:8" x14ac:dyDescent="0.3">
      <c r="A351" t="s">
        <v>14</v>
      </c>
      <c r="B351">
        <v>923</v>
      </c>
      <c r="D351" s="11" t="s">
        <v>20</v>
      </c>
      <c r="E351">
        <v>55</v>
      </c>
      <c r="G351" s="4" t="s">
        <v>14</v>
      </c>
      <c r="H351">
        <v>55</v>
      </c>
    </row>
    <row r="352" spans="1:8" x14ac:dyDescent="0.3">
      <c r="A352" t="s">
        <v>14</v>
      </c>
      <c r="B352">
        <v>1</v>
      </c>
      <c r="D352" s="11" t="s">
        <v>20</v>
      </c>
      <c r="E352">
        <v>128</v>
      </c>
      <c r="G352" s="4" t="s">
        <v>14</v>
      </c>
      <c r="H352">
        <v>114</v>
      </c>
    </row>
    <row r="353" spans="1:8" x14ac:dyDescent="0.3">
      <c r="A353" t="s">
        <v>20</v>
      </c>
      <c r="B353">
        <v>2013</v>
      </c>
      <c r="D353" s="11" t="s">
        <v>20</v>
      </c>
      <c r="E353">
        <v>2144</v>
      </c>
      <c r="G353" s="4" t="s">
        <v>14</v>
      </c>
      <c r="H353">
        <v>594</v>
      </c>
    </row>
    <row r="354" spans="1:8" x14ac:dyDescent="0.3">
      <c r="A354" t="s">
        <v>14</v>
      </c>
      <c r="B354">
        <v>33</v>
      </c>
      <c r="D354" s="11" t="s">
        <v>20</v>
      </c>
      <c r="E354">
        <v>2693</v>
      </c>
      <c r="G354" s="4" t="s">
        <v>14</v>
      </c>
      <c r="H354">
        <v>24</v>
      </c>
    </row>
    <row r="355" spans="1:8" x14ac:dyDescent="0.3">
      <c r="A355" t="s">
        <v>20</v>
      </c>
      <c r="B355">
        <v>1703</v>
      </c>
      <c r="D355" s="11" t="s">
        <v>20</v>
      </c>
      <c r="E355">
        <v>432</v>
      </c>
      <c r="G355" s="4" t="s">
        <v>14</v>
      </c>
      <c r="H355">
        <v>252</v>
      </c>
    </row>
    <row r="356" spans="1:8" x14ac:dyDescent="0.3">
      <c r="A356" t="s">
        <v>20</v>
      </c>
      <c r="B356">
        <v>80</v>
      </c>
      <c r="D356" s="11" t="s">
        <v>20</v>
      </c>
      <c r="E356">
        <v>189</v>
      </c>
      <c r="G356" s="4" t="s">
        <v>14</v>
      </c>
      <c r="H356">
        <v>67</v>
      </c>
    </row>
    <row r="357" spans="1:8" x14ac:dyDescent="0.3">
      <c r="A357" t="s">
        <v>47</v>
      </c>
      <c r="B357">
        <v>86</v>
      </c>
      <c r="D357" s="11" t="s">
        <v>20</v>
      </c>
      <c r="E357">
        <v>154</v>
      </c>
      <c r="G357" s="4" t="s">
        <v>14</v>
      </c>
      <c r="H357">
        <v>742</v>
      </c>
    </row>
    <row r="358" spans="1:8" x14ac:dyDescent="0.3">
      <c r="A358" t="s">
        <v>14</v>
      </c>
      <c r="B358">
        <v>40</v>
      </c>
      <c r="D358" s="11" t="s">
        <v>20</v>
      </c>
      <c r="E358">
        <v>96</v>
      </c>
      <c r="G358" s="4" t="s">
        <v>14</v>
      </c>
      <c r="H358">
        <v>75</v>
      </c>
    </row>
    <row r="359" spans="1:8" x14ac:dyDescent="0.3">
      <c r="A359" t="s">
        <v>20</v>
      </c>
      <c r="B359">
        <v>41</v>
      </c>
      <c r="D359" s="11" t="s">
        <v>20</v>
      </c>
      <c r="E359">
        <v>3063</v>
      </c>
      <c r="G359" s="4" t="s">
        <v>14</v>
      </c>
      <c r="H359">
        <v>4405</v>
      </c>
    </row>
    <row r="360" spans="1:8" x14ac:dyDescent="0.3">
      <c r="A360" t="s">
        <v>14</v>
      </c>
      <c r="B360">
        <v>23</v>
      </c>
      <c r="D360" s="11" t="s">
        <v>20</v>
      </c>
      <c r="E360">
        <v>2266</v>
      </c>
      <c r="G360" s="4" t="s">
        <v>14</v>
      </c>
      <c r="H360">
        <v>92</v>
      </c>
    </row>
    <row r="361" spans="1:8" x14ac:dyDescent="0.3">
      <c r="A361" t="s">
        <v>20</v>
      </c>
      <c r="B361">
        <v>187</v>
      </c>
      <c r="D361" s="11" t="s">
        <v>20</v>
      </c>
      <c r="E361">
        <v>194</v>
      </c>
      <c r="G361" s="4" t="s">
        <v>14</v>
      </c>
      <c r="H361">
        <v>64</v>
      </c>
    </row>
    <row r="362" spans="1:8" x14ac:dyDescent="0.3">
      <c r="A362" t="s">
        <v>20</v>
      </c>
      <c r="B362">
        <v>2875</v>
      </c>
      <c r="D362" s="11" t="s">
        <v>20</v>
      </c>
      <c r="E362">
        <v>129</v>
      </c>
      <c r="G362" s="4" t="s">
        <v>14</v>
      </c>
      <c r="H362">
        <v>64</v>
      </c>
    </row>
    <row r="363" spans="1:8" x14ac:dyDescent="0.3">
      <c r="A363" t="s">
        <v>20</v>
      </c>
      <c r="B363">
        <v>88</v>
      </c>
      <c r="D363" s="11" t="s">
        <v>20</v>
      </c>
      <c r="E363">
        <v>375</v>
      </c>
      <c r="G363" s="4" t="s">
        <v>14</v>
      </c>
      <c r="H363">
        <v>842</v>
      </c>
    </row>
    <row r="364" spans="1:8" x14ac:dyDescent="0.3">
      <c r="A364" t="s">
        <v>20</v>
      </c>
      <c r="B364">
        <v>191</v>
      </c>
      <c r="D364" s="11" t="s">
        <v>20</v>
      </c>
      <c r="E364">
        <v>409</v>
      </c>
      <c r="G364" s="4" t="s">
        <v>14</v>
      </c>
      <c r="H364">
        <v>112</v>
      </c>
    </row>
    <row r="365" spans="1:8" x14ac:dyDescent="0.3">
      <c r="A365" t="s">
        <v>20</v>
      </c>
      <c r="B365">
        <v>139</v>
      </c>
      <c r="D365" s="11" t="s">
        <v>20</v>
      </c>
      <c r="E365">
        <v>234</v>
      </c>
      <c r="G365" s="4" t="s">
        <v>14</v>
      </c>
      <c r="H365">
        <v>374</v>
      </c>
    </row>
    <row r="366" spans="1:8" x14ac:dyDescent="0.3">
      <c r="A366" t="s">
        <v>20</v>
      </c>
      <c r="B366">
        <v>186</v>
      </c>
      <c r="D366" s="11" t="s">
        <v>20</v>
      </c>
      <c r="E366">
        <v>3016</v>
      </c>
    </row>
    <row r="367" spans="1:8" x14ac:dyDescent="0.3">
      <c r="A367" t="s">
        <v>20</v>
      </c>
      <c r="B367">
        <v>112</v>
      </c>
      <c r="D367" s="11" t="s">
        <v>20</v>
      </c>
      <c r="E367">
        <v>264</v>
      </c>
    </row>
    <row r="368" spans="1:8" x14ac:dyDescent="0.3">
      <c r="A368" t="s">
        <v>20</v>
      </c>
      <c r="B368">
        <v>101</v>
      </c>
      <c r="D368" s="11" t="s">
        <v>20</v>
      </c>
      <c r="E368">
        <v>272</v>
      </c>
    </row>
    <row r="369" spans="1:5" x14ac:dyDescent="0.3">
      <c r="A369" t="s">
        <v>14</v>
      </c>
      <c r="B369">
        <v>75</v>
      </c>
      <c r="D369" s="11" t="s">
        <v>20</v>
      </c>
      <c r="E369">
        <v>419</v>
      </c>
    </row>
    <row r="370" spans="1:5" x14ac:dyDescent="0.3">
      <c r="A370" t="s">
        <v>20</v>
      </c>
      <c r="B370">
        <v>206</v>
      </c>
      <c r="D370" s="11" t="s">
        <v>20</v>
      </c>
      <c r="E370">
        <v>1621</v>
      </c>
    </row>
    <row r="371" spans="1:5" x14ac:dyDescent="0.3">
      <c r="A371" t="s">
        <v>20</v>
      </c>
      <c r="B371">
        <v>154</v>
      </c>
      <c r="D371" s="11" t="s">
        <v>20</v>
      </c>
      <c r="E371">
        <v>1101</v>
      </c>
    </row>
    <row r="372" spans="1:5" x14ac:dyDescent="0.3">
      <c r="A372" t="s">
        <v>20</v>
      </c>
      <c r="B372">
        <v>5966</v>
      </c>
      <c r="D372" s="11" t="s">
        <v>20</v>
      </c>
      <c r="E372">
        <v>1073</v>
      </c>
    </row>
    <row r="373" spans="1:5" x14ac:dyDescent="0.3">
      <c r="A373" t="s">
        <v>14</v>
      </c>
      <c r="B373">
        <v>2176</v>
      </c>
      <c r="D373" s="11" t="s">
        <v>20</v>
      </c>
      <c r="E373">
        <v>331</v>
      </c>
    </row>
    <row r="374" spans="1:5" x14ac:dyDescent="0.3">
      <c r="A374" t="s">
        <v>20</v>
      </c>
      <c r="B374">
        <v>169</v>
      </c>
      <c r="D374" s="11" t="s">
        <v>20</v>
      </c>
      <c r="E374">
        <v>1170</v>
      </c>
    </row>
    <row r="375" spans="1:5" x14ac:dyDescent="0.3">
      <c r="A375" t="s">
        <v>20</v>
      </c>
      <c r="B375">
        <v>2106</v>
      </c>
      <c r="D375" s="11" t="s">
        <v>20</v>
      </c>
      <c r="E375">
        <v>363</v>
      </c>
    </row>
    <row r="376" spans="1:5" x14ac:dyDescent="0.3">
      <c r="A376" t="s">
        <v>14</v>
      </c>
      <c r="B376">
        <v>441</v>
      </c>
      <c r="D376" s="11" t="s">
        <v>20</v>
      </c>
      <c r="E376">
        <v>103</v>
      </c>
    </row>
    <row r="377" spans="1:5" x14ac:dyDescent="0.3">
      <c r="A377" t="s">
        <v>14</v>
      </c>
      <c r="B377">
        <v>25</v>
      </c>
      <c r="D377" s="11" t="s">
        <v>20</v>
      </c>
      <c r="E377">
        <v>147</v>
      </c>
    </row>
    <row r="378" spans="1:5" x14ac:dyDescent="0.3">
      <c r="A378" t="s">
        <v>20</v>
      </c>
      <c r="B378">
        <v>131</v>
      </c>
      <c r="D378" s="11" t="s">
        <v>20</v>
      </c>
      <c r="E378">
        <v>110</v>
      </c>
    </row>
    <row r="379" spans="1:5" x14ac:dyDescent="0.3">
      <c r="A379" t="s">
        <v>14</v>
      </c>
      <c r="B379">
        <v>127</v>
      </c>
      <c r="D379" s="11" t="s">
        <v>20</v>
      </c>
      <c r="E379">
        <v>134</v>
      </c>
    </row>
    <row r="380" spans="1:5" x14ac:dyDescent="0.3">
      <c r="A380" t="s">
        <v>14</v>
      </c>
      <c r="B380">
        <v>355</v>
      </c>
      <c r="D380" s="11" t="s">
        <v>20</v>
      </c>
      <c r="E380">
        <v>269</v>
      </c>
    </row>
    <row r="381" spans="1:5" x14ac:dyDescent="0.3">
      <c r="A381" t="s">
        <v>14</v>
      </c>
      <c r="B381">
        <v>44</v>
      </c>
      <c r="D381" s="11" t="s">
        <v>20</v>
      </c>
      <c r="E381">
        <v>175</v>
      </c>
    </row>
    <row r="382" spans="1:5" x14ac:dyDescent="0.3">
      <c r="A382" t="s">
        <v>20</v>
      </c>
      <c r="B382">
        <v>84</v>
      </c>
      <c r="D382" s="11" t="s">
        <v>20</v>
      </c>
      <c r="E382">
        <v>69</v>
      </c>
    </row>
    <row r="383" spans="1:5" x14ac:dyDescent="0.3">
      <c r="A383" t="s">
        <v>20</v>
      </c>
      <c r="B383">
        <v>155</v>
      </c>
      <c r="D383" s="11" t="s">
        <v>20</v>
      </c>
      <c r="E383">
        <v>190</v>
      </c>
    </row>
    <row r="384" spans="1:5" x14ac:dyDescent="0.3">
      <c r="A384" t="s">
        <v>14</v>
      </c>
      <c r="B384">
        <v>67</v>
      </c>
      <c r="D384" s="11" t="s">
        <v>20</v>
      </c>
      <c r="E384">
        <v>237</v>
      </c>
    </row>
    <row r="385" spans="1:5" x14ac:dyDescent="0.3">
      <c r="A385" t="s">
        <v>20</v>
      </c>
      <c r="B385">
        <v>189</v>
      </c>
      <c r="D385" s="11" t="s">
        <v>20</v>
      </c>
      <c r="E385">
        <v>196</v>
      </c>
    </row>
    <row r="386" spans="1:5" x14ac:dyDescent="0.3">
      <c r="A386" t="s">
        <v>20</v>
      </c>
      <c r="B386">
        <v>4799</v>
      </c>
      <c r="D386" s="11" t="s">
        <v>20</v>
      </c>
      <c r="E386">
        <v>7295</v>
      </c>
    </row>
    <row r="387" spans="1:5" x14ac:dyDescent="0.3">
      <c r="A387" t="s">
        <v>20</v>
      </c>
      <c r="B387">
        <v>1137</v>
      </c>
      <c r="D387" s="11" t="s">
        <v>20</v>
      </c>
      <c r="E387">
        <v>2893</v>
      </c>
    </row>
    <row r="388" spans="1:5" x14ac:dyDescent="0.3">
      <c r="A388" t="s">
        <v>14</v>
      </c>
      <c r="B388">
        <v>1068</v>
      </c>
      <c r="D388" s="11" t="s">
        <v>20</v>
      </c>
      <c r="E388">
        <v>820</v>
      </c>
    </row>
    <row r="389" spans="1:5" x14ac:dyDescent="0.3">
      <c r="A389" t="s">
        <v>14</v>
      </c>
      <c r="B389">
        <v>424</v>
      </c>
      <c r="D389" s="11" t="s">
        <v>20</v>
      </c>
      <c r="E389">
        <v>2038</v>
      </c>
    </row>
    <row r="390" spans="1:5" x14ac:dyDescent="0.3">
      <c r="A390" t="s">
        <v>74</v>
      </c>
      <c r="B390">
        <v>145</v>
      </c>
      <c r="D390" s="11" t="s">
        <v>20</v>
      </c>
      <c r="E390">
        <v>116</v>
      </c>
    </row>
    <row r="391" spans="1:5" x14ac:dyDescent="0.3">
      <c r="A391" t="s">
        <v>20</v>
      </c>
      <c r="B391">
        <v>1152</v>
      </c>
      <c r="D391" s="11" t="s">
        <v>20</v>
      </c>
      <c r="E391">
        <v>1345</v>
      </c>
    </row>
    <row r="392" spans="1:5" x14ac:dyDescent="0.3">
      <c r="A392" t="s">
        <v>20</v>
      </c>
      <c r="B392">
        <v>50</v>
      </c>
      <c r="D392" s="11" t="s">
        <v>20</v>
      </c>
      <c r="E392">
        <v>168</v>
      </c>
    </row>
    <row r="393" spans="1:5" x14ac:dyDescent="0.3">
      <c r="A393" t="s">
        <v>14</v>
      </c>
      <c r="B393">
        <v>151</v>
      </c>
      <c r="D393" s="11" t="s">
        <v>20</v>
      </c>
      <c r="E393">
        <v>137</v>
      </c>
    </row>
    <row r="394" spans="1:5" x14ac:dyDescent="0.3">
      <c r="A394" t="s">
        <v>14</v>
      </c>
      <c r="B394">
        <v>1608</v>
      </c>
      <c r="D394" s="11" t="s">
        <v>20</v>
      </c>
      <c r="E394">
        <v>186</v>
      </c>
    </row>
    <row r="395" spans="1:5" x14ac:dyDescent="0.3">
      <c r="A395" t="s">
        <v>20</v>
      </c>
      <c r="B395">
        <v>3059</v>
      </c>
      <c r="D395" s="11" t="s">
        <v>20</v>
      </c>
      <c r="E395">
        <v>125</v>
      </c>
    </row>
    <row r="396" spans="1:5" x14ac:dyDescent="0.3">
      <c r="A396" t="s">
        <v>20</v>
      </c>
      <c r="B396">
        <v>34</v>
      </c>
      <c r="D396" s="11" t="s">
        <v>20</v>
      </c>
      <c r="E396">
        <v>202</v>
      </c>
    </row>
    <row r="397" spans="1:5" x14ac:dyDescent="0.3">
      <c r="A397" t="s">
        <v>20</v>
      </c>
      <c r="B397">
        <v>220</v>
      </c>
      <c r="D397" s="11" t="s">
        <v>20</v>
      </c>
      <c r="E397">
        <v>103</v>
      </c>
    </row>
    <row r="398" spans="1:5" x14ac:dyDescent="0.3">
      <c r="A398" t="s">
        <v>20</v>
      </c>
      <c r="B398">
        <v>1604</v>
      </c>
      <c r="D398" s="11" t="s">
        <v>20</v>
      </c>
      <c r="E398">
        <v>1785</v>
      </c>
    </row>
    <row r="399" spans="1:5" x14ac:dyDescent="0.3">
      <c r="A399" t="s">
        <v>20</v>
      </c>
      <c r="B399">
        <v>454</v>
      </c>
      <c r="D399" s="11" t="s">
        <v>20</v>
      </c>
      <c r="E399">
        <v>157</v>
      </c>
    </row>
    <row r="400" spans="1:5" x14ac:dyDescent="0.3">
      <c r="A400" t="s">
        <v>20</v>
      </c>
      <c r="B400">
        <v>123</v>
      </c>
      <c r="D400" s="11" t="s">
        <v>20</v>
      </c>
      <c r="E400">
        <v>555</v>
      </c>
    </row>
    <row r="401" spans="1:5" x14ac:dyDescent="0.3">
      <c r="A401" t="s">
        <v>14</v>
      </c>
      <c r="B401">
        <v>941</v>
      </c>
      <c r="D401" s="11" t="s">
        <v>20</v>
      </c>
      <c r="E401">
        <v>297</v>
      </c>
    </row>
    <row r="402" spans="1:5" x14ac:dyDescent="0.3">
      <c r="A402" t="s">
        <v>14</v>
      </c>
      <c r="B402">
        <v>1</v>
      </c>
      <c r="D402" s="11" t="s">
        <v>20</v>
      </c>
      <c r="E402">
        <v>123</v>
      </c>
    </row>
    <row r="403" spans="1:5" x14ac:dyDescent="0.3">
      <c r="A403" t="s">
        <v>20</v>
      </c>
      <c r="B403">
        <v>299</v>
      </c>
      <c r="D403" s="11" t="s">
        <v>20</v>
      </c>
      <c r="E403">
        <v>3036</v>
      </c>
    </row>
    <row r="404" spans="1:5" x14ac:dyDescent="0.3">
      <c r="A404" t="s">
        <v>14</v>
      </c>
      <c r="B404">
        <v>40</v>
      </c>
      <c r="D404" s="11" t="s">
        <v>20</v>
      </c>
      <c r="E404">
        <v>144</v>
      </c>
    </row>
    <row r="405" spans="1:5" x14ac:dyDescent="0.3">
      <c r="A405" t="s">
        <v>14</v>
      </c>
      <c r="B405">
        <v>3015</v>
      </c>
      <c r="D405" s="11" t="s">
        <v>20</v>
      </c>
      <c r="E405">
        <v>121</v>
      </c>
    </row>
    <row r="406" spans="1:5" x14ac:dyDescent="0.3">
      <c r="A406" t="s">
        <v>20</v>
      </c>
      <c r="B406">
        <v>2237</v>
      </c>
      <c r="D406" s="11" t="s">
        <v>20</v>
      </c>
      <c r="E406">
        <v>181</v>
      </c>
    </row>
    <row r="407" spans="1:5" x14ac:dyDescent="0.3">
      <c r="A407" t="s">
        <v>14</v>
      </c>
      <c r="B407">
        <v>435</v>
      </c>
      <c r="D407" s="11" t="s">
        <v>20</v>
      </c>
      <c r="E407">
        <v>122</v>
      </c>
    </row>
    <row r="408" spans="1:5" x14ac:dyDescent="0.3">
      <c r="A408" t="s">
        <v>20</v>
      </c>
      <c r="B408">
        <v>645</v>
      </c>
      <c r="D408" s="11" t="s">
        <v>20</v>
      </c>
      <c r="E408">
        <v>1071</v>
      </c>
    </row>
    <row r="409" spans="1:5" x14ac:dyDescent="0.3">
      <c r="A409" t="s">
        <v>20</v>
      </c>
      <c r="B409">
        <v>484</v>
      </c>
      <c r="D409" s="11" t="s">
        <v>20</v>
      </c>
      <c r="E409">
        <v>980</v>
      </c>
    </row>
    <row r="410" spans="1:5" x14ac:dyDescent="0.3">
      <c r="A410" t="s">
        <v>20</v>
      </c>
      <c r="B410">
        <v>154</v>
      </c>
      <c r="D410" s="11" t="s">
        <v>20</v>
      </c>
      <c r="E410">
        <v>536</v>
      </c>
    </row>
    <row r="411" spans="1:5" x14ac:dyDescent="0.3">
      <c r="A411" t="s">
        <v>14</v>
      </c>
      <c r="B411">
        <v>714</v>
      </c>
      <c r="D411" s="11" t="s">
        <v>20</v>
      </c>
      <c r="E411">
        <v>1991</v>
      </c>
    </row>
    <row r="412" spans="1:5" x14ac:dyDescent="0.3">
      <c r="A412" t="s">
        <v>47</v>
      </c>
      <c r="B412">
        <v>1111</v>
      </c>
      <c r="D412" s="11" t="s">
        <v>20</v>
      </c>
      <c r="E412">
        <v>180</v>
      </c>
    </row>
    <row r="413" spans="1:5" x14ac:dyDescent="0.3">
      <c r="A413" t="s">
        <v>20</v>
      </c>
      <c r="B413">
        <v>82</v>
      </c>
      <c r="D413" s="11" t="s">
        <v>20</v>
      </c>
      <c r="E413">
        <v>130</v>
      </c>
    </row>
    <row r="414" spans="1:5" x14ac:dyDescent="0.3">
      <c r="A414" t="s">
        <v>20</v>
      </c>
      <c r="B414">
        <v>134</v>
      </c>
      <c r="D414" s="11" t="s">
        <v>20</v>
      </c>
      <c r="E414">
        <v>122</v>
      </c>
    </row>
    <row r="415" spans="1:5" x14ac:dyDescent="0.3">
      <c r="A415" t="s">
        <v>47</v>
      </c>
      <c r="B415">
        <v>1089</v>
      </c>
      <c r="D415" s="11" t="s">
        <v>20</v>
      </c>
      <c r="E415">
        <v>140</v>
      </c>
    </row>
    <row r="416" spans="1:5" x14ac:dyDescent="0.3">
      <c r="A416" t="s">
        <v>14</v>
      </c>
      <c r="B416">
        <v>5497</v>
      </c>
      <c r="D416" s="11" t="s">
        <v>20</v>
      </c>
      <c r="E416">
        <v>3388</v>
      </c>
    </row>
    <row r="417" spans="1:5" x14ac:dyDescent="0.3">
      <c r="A417" t="s">
        <v>14</v>
      </c>
      <c r="B417">
        <v>418</v>
      </c>
      <c r="D417" s="11" t="s">
        <v>20</v>
      </c>
      <c r="E417">
        <v>280</v>
      </c>
    </row>
    <row r="418" spans="1:5" x14ac:dyDescent="0.3">
      <c r="A418" t="s">
        <v>14</v>
      </c>
      <c r="B418">
        <v>1439</v>
      </c>
      <c r="D418" s="11" t="s">
        <v>20</v>
      </c>
      <c r="E418">
        <v>366</v>
      </c>
    </row>
    <row r="419" spans="1:5" x14ac:dyDescent="0.3">
      <c r="A419" t="s">
        <v>14</v>
      </c>
      <c r="B419">
        <v>15</v>
      </c>
      <c r="D419" s="11" t="s">
        <v>20</v>
      </c>
      <c r="E419">
        <v>270</v>
      </c>
    </row>
    <row r="420" spans="1:5" x14ac:dyDescent="0.3">
      <c r="A420" t="s">
        <v>14</v>
      </c>
      <c r="B420">
        <v>1999</v>
      </c>
      <c r="D420" s="11" t="s">
        <v>20</v>
      </c>
      <c r="E420">
        <v>137</v>
      </c>
    </row>
    <row r="421" spans="1:5" x14ac:dyDescent="0.3">
      <c r="A421" t="s">
        <v>20</v>
      </c>
      <c r="B421">
        <v>5203</v>
      </c>
      <c r="D421" s="11" t="s">
        <v>20</v>
      </c>
      <c r="E421">
        <v>3205</v>
      </c>
    </row>
    <row r="422" spans="1:5" x14ac:dyDescent="0.3">
      <c r="A422" t="s">
        <v>20</v>
      </c>
      <c r="B422">
        <v>94</v>
      </c>
      <c r="D422" s="11" t="s">
        <v>20</v>
      </c>
      <c r="E422">
        <v>288</v>
      </c>
    </row>
    <row r="423" spans="1:5" x14ac:dyDescent="0.3">
      <c r="A423" t="s">
        <v>14</v>
      </c>
      <c r="B423">
        <v>118</v>
      </c>
      <c r="D423" s="11" t="s">
        <v>20</v>
      </c>
      <c r="E423">
        <v>148</v>
      </c>
    </row>
    <row r="424" spans="1:5" x14ac:dyDescent="0.3">
      <c r="A424" t="s">
        <v>20</v>
      </c>
      <c r="B424">
        <v>205</v>
      </c>
      <c r="D424" s="11" t="s">
        <v>20</v>
      </c>
      <c r="E424">
        <v>114</v>
      </c>
    </row>
    <row r="425" spans="1:5" x14ac:dyDescent="0.3">
      <c r="A425" t="s">
        <v>14</v>
      </c>
      <c r="B425">
        <v>162</v>
      </c>
      <c r="D425" s="11" t="s">
        <v>20</v>
      </c>
      <c r="E425">
        <v>1518</v>
      </c>
    </row>
    <row r="426" spans="1:5" x14ac:dyDescent="0.3">
      <c r="A426" t="s">
        <v>14</v>
      </c>
      <c r="B426">
        <v>83</v>
      </c>
      <c r="D426" s="11" t="s">
        <v>20</v>
      </c>
      <c r="E426">
        <v>166</v>
      </c>
    </row>
    <row r="427" spans="1:5" x14ac:dyDescent="0.3">
      <c r="A427" t="s">
        <v>20</v>
      </c>
      <c r="B427">
        <v>92</v>
      </c>
      <c r="D427" s="11" t="s">
        <v>20</v>
      </c>
      <c r="E427">
        <v>100</v>
      </c>
    </row>
    <row r="428" spans="1:5" x14ac:dyDescent="0.3">
      <c r="A428" t="s">
        <v>20</v>
      </c>
      <c r="B428">
        <v>219</v>
      </c>
      <c r="D428" s="11" t="s">
        <v>20</v>
      </c>
      <c r="E428">
        <v>235</v>
      </c>
    </row>
    <row r="429" spans="1:5" x14ac:dyDescent="0.3">
      <c r="A429" t="s">
        <v>20</v>
      </c>
      <c r="B429">
        <v>2526</v>
      </c>
      <c r="D429" s="11" t="s">
        <v>20</v>
      </c>
      <c r="E429">
        <v>148</v>
      </c>
    </row>
    <row r="430" spans="1:5" x14ac:dyDescent="0.3">
      <c r="A430" t="s">
        <v>14</v>
      </c>
      <c r="B430">
        <v>747</v>
      </c>
      <c r="D430" s="11" t="s">
        <v>20</v>
      </c>
      <c r="E430">
        <v>198</v>
      </c>
    </row>
    <row r="431" spans="1:5" x14ac:dyDescent="0.3">
      <c r="A431" t="s">
        <v>74</v>
      </c>
      <c r="B431">
        <v>2138</v>
      </c>
      <c r="D431" s="11" t="s">
        <v>20</v>
      </c>
      <c r="E431">
        <v>150</v>
      </c>
    </row>
    <row r="432" spans="1:5" x14ac:dyDescent="0.3">
      <c r="A432" t="s">
        <v>14</v>
      </c>
      <c r="B432">
        <v>84</v>
      </c>
      <c r="D432" s="11" t="s">
        <v>20</v>
      </c>
      <c r="E432">
        <v>216</v>
      </c>
    </row>
    <row r="433" spans="1:5" x14ac:dyDescent="0.3">
      <c r="A433" t="s">
        <v>20</v>
      </c>
      <c r="B433">
        <v>94</v>
      </c>
      <c r="D433" s="11" t="s">
        <v>20</v>
      </c>
      <c r="E433">
        <v>5139</v>
      </c>
    </row>
    <row r="434" spans="1:5" x14ac:dyDescent="0.3">
      <c r="A434" t="s">
        <v>14</v>
      </c>
      <c r="B434">
        <v>91</v>
      </c>
      <c r="D434" s="11" t="s">
        <v>20</v>
      </c>
      <c r="E434">
        <v>2353</v>
      </c>
    </row>
    <row r="435" spans="1:5" x14ac:dyDescent="0.3">
      <c r="A435" t="s">
        <v>14</v>
      </c>
      <c r="B435">
        <v>792</v>
      </c>
      <c r="D435" s="11" t="s">
        <v>20</v>
      </c>
      <c r="E435">
        <v>78</v>
      </c>
    </row>
    <row r="436" spans="1:5" x14ac:dyDescent="0.3">
      <c r="A436" t="s">
        <v>74</v>
      </c>
      <c r="B436">
        <v>10</v>
      </c>
      <c r="D436" s="11" t="s">
        <v>20</v>
      </c>
      <c r="E436">
        <v>174</v>
      </c>
    </row>
    <row r="437" spans="1:5" x14ac:dyDescent="0.3">
      <c r="A437" t="s">
        <v>20</v>
      </c>
      <c r="B437">
        <v>1713</v>
      </c>
      <c r="D437" s="11" t="s">
        <v>20</v>
      </c>
      <c r="E437">
        <v>164</v>
      </c>
    </row>
    <row r="438" spans="1:5" x14ac:dyDescent="0.3">
      <c r="A438" t="s">
        <v>20</v>
      </c>
      <c r="B438">
        <v>249</v>
      </c>
      <c r="D438" s="11" t="s">
        <v>20</v>
      </c>
      <c r="E438">
        <v>161</v>
      </c>
    </row>
    <row r="439" spans="1:5" x14ac:dyDescent="0.3">
      <c r="A439" t="s">
        <v>20</v>
      </c>
      <c r="B439">
        <v>192</v>
      </c>
      <c r="D439" s="11" t="s">
        <v>20</v>
      </c>
      <c r="E439">
        <v>138</v>
      </c>
    </row>
    <row r="440" spans="1:5" x14ac:dyDescent="0.3">
      <c r="A440" t="s">
        <v>20</v>
      </c>
      <c r="B440">
        <v>247</v>
      </c>
      <c r="D440" s="11" t="s">
        <v>20</v>
      </c>
      <c r="E440">
        <v>3308</v>
      </c>
    </row>
    <row r="441" spans="1:5" x14ac:dyDescent="0.3">
      <c r="A441" t="s">
        <v>20</v>
      </c>
      <c r="B441">
        <v>2293</v>
      </c>
      <c r="D441" s="11" t="s">
        <v>20</v>
      </c>
      <c r="E441">
        <v>127</v>
      </c>
    </row>
    <row r="442" spans="1:5" x14ac:dyDescent="0.3">
      <c r="A442" t="s">
        <v>20</v>
      </c>
      <c r="B442">
        <v>3131</v>
      </c>
      <c r="D442" s="11" t="s">
        <v>20</v>
      </c>
      <c r="E442">
        <v>207</v>
      </c>
    </row>
    <row r="443" spans="1:5" x14ac:dyDescent="0.3">
      <c r="A443" t="s">
        <v>14</v>
      </c>
      <c r="B443">
        <v>32</v>
      </c>
      <c r="D443" s="11" t="s">
        <v>20</v>
      </c>
      <c r="E443">
        <v>181</v>
      </c>
    </row>
    <row r="444" spans="1:5" x14ac:dyDescent="0.3">
      <c r="A444" t="s">
        <v>20</v>
      </c>
      <c r="B444">
        <v>143</v>
      </c>
      <c r="D444" s="11" t="s">
        <v>20</v>
      </c>
      <c r="E444">
        <v>110</v>
      </c>
    </row>
    <row r="445" spans="1:5" x14ac:dyDescent="0.3">
      <c r="A445" t="s">
        <v>74</v>
      </c>
      <c r="B445">
        <v>90</v>
      </c>
      <c r="D445" s="11" t="s">
        <v>20</v>
      </c>
      <c r="E445">
        <v>185</v>
      </c>
    </row>
    <row r="446" spans="1:5" x14ac:dyDescent="0.3">
      <c r="A446" t="s">
        <v>20</v>
      </c>
      <c r="B446">
        <v>296</v>
      </c>
      <c r="D446" s="11" t="s">
        <v>20</v>
      </c>
      <c r="E446">
        <v>121</v>
      </c>
    </row>
    <row r="447" spans="1:5" x14ac:dyDescent="0.3">
      <c r="A447" t="s">
        <v>20</v>
      </c>
      <c r="B447">
        <v>170</v>
      </c>
      <c r="D447" s="11" t="s">
        <v>20</v>
      </c>
      <c r="E447">
        <v>106</v>
      </c>
    </row>
    <row r="448" spans="1:5" x14ac:dyDescent="0.3">
      <c r="A448" t="s">
        <v>14</v>
      </c>
      <c r="B448">
        <v>186</v>
      </c>
      <c r="D448" s="11" t="s">
        <v>20</v>
      </c>
      <c r="E448">
        <v>142</v>
      </c>
    </row>
    <row r="449" spans="1:5" x14ac:dyDescent="0.3">
      <c r="A449" t="s">
        <v>74</v>
      </c>
      <c r="B449">
        <v>439</v>
      </c>
      <c r="D449" s="11" t="s">
        <v>20</v>
      </c>
      <c r="E449">
        <v>233</v>
      </c>
    </row>
    <row r="450" spans="1:5" x14ac:dyDescent="0.3">
      <c r="A450" t="s">
        <v>14</v>
      </c>
      <c r="B450">
        <v>605</v>
      </c>
      <c r="D450" s="11" t="s">
        <v>20</v>
      </c>
      <c r="E450">
        <v>218</v>
      </c>
    </row>
    <row r="451" spans="1:5" x14ac:dyDescent="0.3">
      <c r="A451" t="s">
        <v>20</v>
      </c>
      <c r="B451">
        <v>86</v>
      </c>
      <c r="D451" s="11" t="s">
        <v>20</v>
      </c>
      <c r="E451">
        <v>76</v>
      </c>
    </row>
    <row r="452" spans="1:5" x14ac:dyDescent="0.3">
      <c r="A452" t="s">
        <v>14</v>
      </c>
      <c r="B452">
        <v>1</v>
      </c>
      <c r="D452" s="11" t="s">
        <v>20</v>
      </c>
      <c r="E452">
        <v>43</v>
      </c>
    </row>
    <row r="453" spans="1:5" x14ac:dyDescent="0.3">
      <c r="A453" t="s">
        <v>20</v>
      </c>
      <c r="B453">
        <v>6286</v>
      </c>
      <c r="D453" s="11" t="s">
        <v>20</v>
      </c>
      <c r="E453">
        <v>221</v>
      </c>
    </row>
    <row r="454" spans="1:5" x14ac:dyDescent="0.3">
      <c r="A454" t="s">
        <v>14</v>
      </c>
      <c r="B454">
        <v>31</v>
      </c>
      <c r="D454" s="11" t="s">
        <v>20</v>
      </c>
      <c r="E454">
        <v>2805</v>
      </c>
    </row>
    <row r="455" spans="1:5" x14ac:dyDescent="0.3">
      <c r="A455" t="s">
        <v>14</v>
      </c>
      <c r="B455">
        <v>1181</v>
      </c>
      <c r="D455" s="11" t="s">
        <v>20</v>
      </c>
      <c r="E455">
        <v>68</v>
      </c>
    </row>
    <row r="456" spans="1:5" x14ac:dyDescent="0.3">
      <c r="A456" t="s">
        <v>14</v>
      </c>
      <c r="B456">
        <v>39</v>
      </c>
      <c r="D456" s="11" t="s">
        <v>20</v>
      </c>
      <c r="E456">
        <v>183</v>
      </c>
    </row>
    <row r="457" spans="1:5" x14ac:dyDescent="0.3">
      <c r="A457" t="s">
        <v>20</v>
      </c>
      <c r="B457">
        <v>3727</v>
      </c>
      <c r="D457" s="11" t="s">
        <v>20</v>
      </c>
      <c r="E457">
        <v>133</v>
      </c>
    </row>
    <row r="458" spans="1:5" x14ac:dyDescent="0.3">
      <c r="A458" t="s">
        <v>20</v>
      </c>
      <c r="B458">
        <v>1605</v>
      </c>
      <c r="D458" s="11" t="s">
        <v>20</v>
      </c>
      <c r="E458">
        <v>2489</v>
      </c>
    </row>
    <row r="459" spans="1:5" x14ac:dyDescent="0.3">
      <c r="A459" t="s">
        <v>14</v>
      </c>
      <c r="B459">
        <v>46</v>
      </c>
      <c r="D459" s="11" t="s">
        <v>20</v>
      </c>
      <c r="E459">
        <v>69</v>
      </c>
    </row>
    <row r="460" spans="1:5" x14ac:dyDescent="0.3">
      <c r="A460" t="s">
        <v>20</v>
      </c>
      <c r="B460">
        <v>2120</v>
      </c>
      <c r="D460" s="11" t="s">
        <v>20</v>
      </c>
      <c r="E460">
        <v>279</v>
      </c>
    </row>
    <row r="461" spans="1:5" x14ac:dyDescent="0.3">
      <c r="A461" t="s">
        <v>14</v>
      </c>
      <c r="B461">
        <v>105</v>
      </c>
      <c r="D461" s="11" t="s">
        <v>20</v>
      </c>
      <c r="E461">
        <v>210</v>
      </c>
    </row>
    <row r="462" spans="1:5" x14ac:dyDescent="0.3">
      <c r="A462" t="s">
        <v>20</v>
      </c>
      <c r="B462">
        <v>50</v>
      </c>
      <c r="D462" s="11" t="s">
        <v>20</v>
      </c>
      <c r="E462">
        <v>2100</v>
      </c>
    </row>
    <row r="463" spans="1:5" x14ac:dyDescent="0.3">
      <c r="A463" t="s">
        <v>20</v>
      </c>
      <c r="B463">
        <v>2080</v>
      </c>
      <c r="D463" s="11" t="s">
        <v>20</v>
      </c>
      <c r="E463">
        <v>252</v>
      </c>
    </row>
    <row r="464" spans="1:5" x14ac:dyDescent="0.3">
      <c r="A464" t="s">
        <v>14</v>
      </c>
      <c r="B464">
        <v>535</v>
      </c>
      <c r="D464" s="11" t="s">
        <v>20</v>
      </c>
      <c r="E464">
        <v>1280</v>
      </c>
    </row>
    <row r="465" spans="1:5" x14ac:dyDescent="0.3">
      <c r="A465" t="s">
        <v>20</v>
      </c>
      <c r="B465">
        <v>2105</v>
      </c>
      <c r="D465" s="11" t="s">
        <v>20</v>
      </c>
      <c r="E465">
        <v>157</v>
      </c>
    </row>
    <row r="466" spans="1:5" x14ac:dyDescent="0.3">
      <c r="A466" t="s">
        <v>20</v>
      </c>
      <c r="B466">
        <v>2436</v>
      </c>
      <c r="D466" s="11" t="s">
        <v>20</v>
      </c>
      <c r="E466">
        <v>194</v>
      </c>
    </row>
    <row r="467" spans="1:5" x14ac:dyDescent="0.3">
      <c r="A467" t="s">
        <v>20</v>
      </c>
      <c r="B467">
        <v>80</v>
      </c>
      <c r="D467" s="11" t="s">
        <v>20</v>
      </c>
      <c r="E467">
        <v>82</v>
      </c>
    </row>
    <row r="468" spans="1:5" x14ac:dyDescent="0.3">
      <c r="A468" t="s">
        <v>20</v>
      </c>
      <c r="B468">
        <v>42</v>
      </c>
      <c r="D468" s="11" t="s">
        <v>20</v>
      </c>
      <c r="E468">
        <v>4233</v>
      </c>
    </row>
    <row r="469" spans="1:5" x14ac:dyDescent="0.3">
      <c r="A469" t="s">
        <v>20</v>
      </c>
      <c r="B469">
        <v>139</v>
      </c>
      <c r="D469" s="11" t="s">
        <v>20</v>
      </c>
      <c r="E469">
        <v>1297</v>
      </c>
    </row>
    <row r="470" spans="1:5" x14ac:dyDescent="0.3">
      <c r="A470" t="s">
        <v>14</v>
      </c>
      <c r="B470">
        <v>16</v>
      </c>
      <c r="D470" s="11" t="s">
        <v>20</v>
      </c>
      <c r="E470">
        <v>165</v>
      </c>
    </row>
    <row r="471" spans="1:5" x14ac:dyDescent="0.3">
      <c r="A471" t="s">
        <v>20</v>
      </c>
      <c r="B471">
        <v>159</v>
      </c>
      <c r="D471" s="11" t="s">
        <v>20</v>
      </c>
      <c r="E471">
        <v>119</v>
      </c>
    </row>
    <row r="472" spans="1:5" x14ac:dyDescent="0.3">
      <c r="A472" t="s">
        <v>20</v>
      </c>
      <c r="B472">
        <v>381</v>
      </c>
      <c r="D472" s="11" t="s">
        <v>20</v>
      </c>
      <c r="E472">
        <v>1797</v>
      </c>
    </row>
    <row r="473" spans="1:5" x14ac:dyDescent="0.3">
      <c r="A473" t="s">
        <v>20</v>
      </c>
      <c r="B473">
        <v>194</v>
      </c>
      <c r="D473" s="11" t="s">
        <v>20</v>
      </c>
      <c r="E473">
        <v>261</v>
      </c>
    </row>
    <row r="474" spans="1:5" x14ac:dyDescent="0.3">
      <c r="A474" t="s">
        <v>14</v>
      </c>
      <c r="B474">
        <v>575</v>
      </c>
      <c r="D474" s="11" t="s">
        <v>20</v>
      </c>
      <c r="E474">
        <v>157</v>
      </c>
    </row>
    <row r="475" spans="1:5" x14ac:dyDescent="0.3">
      <c r="A475" t="s">
        <v>20</v>
      </c>
      <c r="B475">
        <v>106</v>
      </c>
      <c r="D475" s="11" t="s">
        <v>20</v>
      </c>
      <c r="E475">
        <v>3533</v>
      </c>
    </row>
    <row r="476" spans="1:5" x14ac:dyDescent="0.3">
      <c r="A476" t="s">
        <v>20</v>
      </c>
      <c r="B476">
        <v>142</v>
      </c>
      <c r="D476" s="11" t="s">
        <v>20</v>
      </c>
      <c r="E476">
        <v>155</v>
      </c>
    </row>
    <row r="477" spans="1:5" x14ac:dyDescent="0.3">
      <c r="A477" t="s">
        <v>20</v>
      </c>
      <c r="B477">
        <v>211</v>
      </c>
      <c r="D477" s="11" t="s">
        <v>20</v>
      </c>
      <c r="E477">
        <v>132</v>
      </c>
    </row>
    <row r="478" spans="1:5" x14ac:dyDescent="0.3">
      <c r="A478" t="s">
        <v>14</v>
      </c>
      <c r="B478">
        <v>1120</v>
      </c>
      <c r="D478" s="11" t="s">
        <v>20</v>
      </c>
      <c r="E478">
        <v>1354</v>
      </c>
    </row>
    <row r="479" spans="1:5" x14ac:dyDescent="0.3">
      <c r="A479" t="s">
        <v>14</v>
      </c>
      <c r="B479">
        <v>113</v>
      </c>
      <c r="D479" s="11" t="s">
        <v>20</v>
      </c>
      <c r="E479">
        <v>48</v>
      </c>
    </row>
    <row r="480" spans="1:5" x14ac:dyDescent="0.3">
      <c r="A480" t="s">
        <v>20</v>
      </c>
      <c r="B480">
        <v>2756</v>
      </c>
      <c r="D480" s="11" t="s">
        <v>20</v>
      </c>
      <c r="E480">
        <v>110</v>
      </c>
    </row>
    <row r="481" spans="1:5" x14ac:dyDescent="0.3">
      <c r="A481" t="s">
        <v>20</v>
      </c>
      <c r="B481">
        <v>173</v>
      </c>
      <c r="D481" s="11" t="s">
        <v>20</v>
      </c>
      <c r="E481">
        <v>172</v>
      </c>
    </row>
    <row r="482" spans="1:5" x14ac:dyDescent="0.3">
      <c r="A482" t="s">
        <v>20</v>
      </c>
      <c r="B482">
        <v>87</v>
      </c>
      <c r="D482" s="11" t="s">
        <v>20</v>
      </c>
      <c r="E482">
        <v>307</v>
      </c>
    </row>
    <row r="483" spans="1:5" x14ac:dyDescent="0.3">
      <c r="A483" t="s">
        <v>14</v>
      </c>
      <c r="B483">
        <v>1538</v>
      </c>
      <c r="D483" s="11" t="s">
        <v>20</v>
      </c>
      <c r="E483">
        <v>160</v>
      </c>
    </row>
    <row r="484" spans="1:5" x14ac:dyDescent="0.3">
      <c r="A484" t="s">
        <v>14</v>
      </c>
      <c r="B484">
        <v>9</v>
      </c>
      <c r="D484" s="11" t="s">
        <v>20</v>
      </c>
      <c r="E484">
        <v>1467</v>
      </c>
    </row>
    <row r="485" spans="1:5" x14ac:dyDescent="0.3">
      <c r="A485" t="s">
        <v>14</v>
      </c>
      <c r="B485">
        <v>554</v>
      </c>
      <c r="D485" s="11" t="s">
        <v>20</v>
      </c>
      <c r="E485">
        <v>2662</v>
      </c>
    </row>
    <row r="486" spans="1:5" x14ac:dyDescent="0.3">
      <c r="A486" t="s">
        <v>20</v>
      </c>
      <c r="B486">
        <v>1572</v>
      </c>
      <c r="D486" s="11" t="s">
        <v>20</v>
      </c>
      <c r="E486">
        <v>452</v>
      </c>
    </row>
    <row r="487" spans="1:5" x14ac:dyDescent="0.3">
      <c r="A487" t="s">
        <v>14</v>
      </c>
      <c r="B487">
        <v>648</v>
      </c>
      <c r="D487" s="11" t="s">
        <v>20</v>
      </c>
      <c r="E487">
        <v>158</v>
      </c>
    </row>
    <row r="488" spans="1:5" x14ac:dyDescent="0.3">
      <c r="A488" t="s">
        <v>14</v>
      </c>
      <c r="B488">
        <v>21</v>
      </c>
      <c r="D488" s="11" t="s">
        <v>20</v>
      </c>
      <c r="E488">
        <v>225</v>
      </c>
    </row>
    <row r="489" spans="1:5" x14ac:dyDescent="0.3">
      <c r="A489" t="s">
        <v>20</v>
      </c>
      <c r="B489">
        <v>2346</v>
      </c>
      <c r="D489" s="11" t="s">
        <v>20</v>
      </c>
      <c r="E489">
        <v>65</v>
      </c>
    </row>
    <row r="490" spans="1:5" x14ac:dyDescent="0.3">
      <c r="A490" t="s">
        <v>20</v>
      </c>
      <c r="B490">
        <v>115</v>
      </c>
      <c r="D490" s="11" t="s">
        <v>20</v>
      </c>
      <c r="E490">
        <v>163</v>
      </c>
    </row>
    <row r="491" spans="1:5" x14ac:dyDescent="0.3">
      <c r="A491" t="s">
        <v>20</v>
      </c>
      <c r="B491">
        <v>85</v>
      </c>
      <c r="D491" s="11" t="s">
        <v>20</v>
      </c>
      <c r="E491">
        <v>85</v>
      </c>
    </row>
    <row r="492" spans="1:5" x14ac:dyDescent="0.3">
      <c r="A492" t="s">
        <v>20</v>
      </c>
      <c r="B492">
        <v>144</v>
      </c>
      <c r="D492" s="11" t="s">
        <v>20</v>
      </c>
      <c r="E492">
        <v>217</v>
      </c>
    </row>
    <row r="493" spans="1:5" x14ac:dyDescent="0.3">
      <c r="A493" t="s">
        <v>20</v>
      </c>
      <c r="B493">
        <v>2443</v>
      </c>
      <c r="D493" s="11" t="s">
        <v>20</v>
      </c>
      <c r="E493">
        <v>150</v>
      </c>
    </row>
    <row r="494" spans="1:5" x14ac:dyDescent="0.3">
      <c r="A494" t="s">
        <v>74</v>
      </c>
      <c r="B494">
        <v>595</v>
      </c>
      <c r="D494" s="11" t="s">
        <v>20</v>
      </c>
      <c r="E494">
        <v>3272</v>
      </c>
    </row>
    <row r="495" spans="1:5" x14ac:dyDescent="0.3">
      <c r="A495" t="s">
        <v>20</v>
      </c>
      <c r="B495">
        <v>64</v>
      </c>
      <c r="D495" s="11" t="s">
        <v>20</v>
      </c>
      <c r="E495">
        <v>300</v>
      </c>
    </row>
    <row r="496" spans="1:5" x14ac:dyDescent="0.3">
      <c r="A496" t="s">
        <v>20</v>
      </c>
      <c r="B496">
        <v>268</v>
      </c>
      <c r="D496" s="11" t="s">
        <v>20</v>
      </c>
      <c r="E496">
        <v>126</v>
      </c>
    </row>
    <row r="497" spans="1:5" x14ac:dyDescent="0.3">
      <c r="A497" t="s">
        <v>20</v>
      </c>
      <c r="B497">
        <v>195</v>
      </c>
      <c r="D497" s="11" t="s">
        <v>20</v>
      </c>
      <c r="E497">
        <v>2320</v>
      </c>
    </row>
    <row r="498" spans="1:5" x14ac:dyDescent="0.3">
      <c r="A498" t="s">
        <v>14</v>
      </c>
      <c r="B498">
        <v>54</v>
      </c>
      <c r="D498" s="11" t="s">
        <v>20</v>
      </c>
      <c r="E498">
        <v>81</v>
      </c>
    </row>
    <row r="499" spans="1:5" x14ac:dyDescent="0.3">
      <c r="A499" t="s">
        <v>14</v>
      </c>
      <c r="B499">
        <v>120</v>
      </c>
      <c r="D499" s="11" t="s">
        <v>20</v>
      </c>
      <c r="E499">
        <v>1887</v>
      </c>
    </row>
    <row r="500" spans="1:5" x14ac:dyDescent="0.3">
      <c r="A500" t="s">
        <v>14</v>
      </c>
      <c r="B500">
        <v>579</v>
      </c>
      <c r="D500" s="11" t="s">
        <v>20</v>
      </c>
      <c r="E500">
        <v>4358</v>
      </c>
    </row>
    <row r="501" spans="1:5" x14ac:dyDescent="0.3">
      <c r="A501" t="s">
        <v>14</v>
      </c>
      <c r="B501">
        <v>2072</v>
      </c>
      <c r="D501" s="11" t="s">
        <v>20</v>
      </c>
      <c r="E501">
        <v>53</v>
      </c>
    </row>
    <row r="502" spans="1:5" x14ac:dyDescent="0.3">
      <c r="A502" t="s">
        <v>14</v>
      </c>
      <c r="B502">
        <v>0</v>
      </c>
      <c r="D502" s="11" t="s">
        <v>20</v>
      </c>
      <c r="E502">
        <v>2414</v>
      </c>
    </row>
    <row r="503" spans="1:5" x14ac:dyDescent="0.3">
      <c r="A503" t="s">
        <v>14</v>
      </c>
      <c r="B503">
        <v>1796</v>
      </c>
      <c r="D503" s="11" t="s">
        <v>20</v>
      </c>
      <c r="E503">
        <v>80</v>
      </c>
    </row>
    <row r="504" spans="1:5" x14ac:dyDescent="0.3">
      <c r="A504" t="s">
        <v>20</v>
      </c>
      <c r="B504">
        <v>186</v>
      </c>
      <c r="D504" s="11" t="s">
        <v>20</v>
      </c>
      <c r="E504">
        <v>193</v>
      </c>
    </row>
    <row r="505" spans="1:5" x14ac:dyDescent="0.3">
      <c r="A505" t="s">
        <v>20</v>
      </c>
      <c r="B505">
        <v>460</v>
      </c>
      <c r="D505" s="11" t="s">
        <v>20</v>
      </c>
      <c r="E505">
        <v>52</v>
      </c>
    </row>
    <row r="506" spans="1:5" x14ac:dyDescent="0.3">
      <c r="A506" t="s">
        <v>14</v>
      </c>
      <c r="B506">
        <v>62</v>
      </c>
      <c r="D506" s="11" t="s">
        <v>20</v>
      </c>
      <c r="E506">
        <v>290</v>
      </c>
    </row>
    <row r="507" spans="1:5" x14ac:dyDescent="0.3">
      <c r="A507" t="s">
        <v>14</v>
      </c>
      <c r="B507">
        <v>347</v>
      </c>
      <c r="D507" s="11" t="s">
        <v>20</v>
      </c>
      <c r="E507">
        <v>122</v>
      </c>
    </row>
    <row r="508" spans="1:5" x14ac:dyDescent="0.3">
      <c r="A508" t="s">
        <v>20</v>
      </c>
      <c r="B508">
        <v>2528</v>
      </c>
      <c r="D508" s="11" t="s">
        <v>20</v>
      </c>
      <c r="E508">
        <v>1470</v>
      </c>
    </row>
    <row r="509" spans="1:5" x14ac:dyDescent="0.3">
      <c r="A509" t="s">
        <v>14</v>
      </c>
      <c r="B509">
        <v>19</v>
      </c>
      <c r="D509" s="11" t="s">
        <v>20</v>
      </c>
      <c r="E509">
        <v>165</v>
      </c>
    </row>
    <row r="510" spans="1:5" x14ac:dyDescent="0.3">
      <c r="A510" t="s">
        <v>20</v>
      </c>
      <c r="B510">
        <v>3657</v>
      </c>
      <c r="D510" s="11" t="s">
        <v>20</v>
      </c>
      <c r="E510">
        <v>182</v>
      </c>
    </row>
    <row r="511" spans="1:5" x14ac:dyDescent="0.3">
      <c r="A511" t="s">
        <v>14</v>
      </c>
      <c r="B511">
        <v>1258</v>
      </c>
      <c r="D511" s="11" t="s">
        <v>20</v>
      </c>
      <c r="E511">
        <v>199</v>
      </c>
    </row>
    <row r="512" spans="1:5" x14ac:dyDescent="0.3">
      <c r="A512" t="s">
        <v>20</v>
      </c>
      <c r="B512">
        <v>131</v>
      </c>
      <c r="D512" s="11" t="s">
        <v>20</v>
      </c>
      <c r="E512">
        <v>56</v>
      </c>
    </row>
    <row r="513" spans="1:5" x14ac:dyDescent="0.3">
      <c r="A513" t="s">
        <v>14</v>
      </c>
      <c r="B513">
        <v>362</v>
      </c>
      <c r="D513" s="11" t="s">
        <v>20</v>
      </c>
      <c r="E513">
        <v>1460</v>
      </c>
    </row>
    <row r="514" spans="1:5" x14ac:dyDescent="0.3">
      <c r="A514" t="s">
        <v>20</v>
      </c>
      <c r="B514">
        <v>239</v>
      </c>
      <c r="D514" s="11" t="s">
        <v>20</v>
      </c>
      <c r="E514">
        <v>123</v>
      </c>
    </row>
    <row r="515" spans="1:5" x14ac:dyDescent="0.3">
      <c r="A515" t="s">
        <v>74</v>
      </c>
      <c r="B515">
        <v>35</v>
      </c>
      <c r="D515" s="11" t="s">
        <v>20</v>
      </c>
      <c r="E515">
        <v>159</v>
      </c>
    </row>
    <row r="516" spans="1:5" x14ac:dyDescent="0.3">
      <c r="A516" t="s">
        <v>74</v>
      </c>
      <c r="B516">
        <v>528</v>
      </c>
      <c r="D516" s="11" t="s">
        <v>20</v>
      </c>
      <c r="E516">
        <v>110</v>
      </c>
    </row>
    <row r="517" spans="1:5" x14ac:dyDescent="0.3">
      <c r="A517" t="s">
        <v>14</v>
      </c>
      <c r="B517">
        <v>133</v>
      </c>
      <c r="D517" s="11" t="s">
        <v>20</v>
      </c>
      <c r="E517">
        <v>236</v>
      </c>
    </row>
    <row r="518" spans="1:5" x14ac:dyDescent="0.3">
      <c r="A518" t="s">
        <v>14</v>
      </c>
      <c r="B518">
        <v>846</v>
      </c>
      <c r="D518" s="11" t="s">
        <v>20</v>
      </c>
      <c r="E518">
        <v>191</v>
      </c>
    </row>
    <row r="519" spans="1:5" x14ac:dyDescent="0.3">
      <c r="A519" t="s">
        <v>20</v>
      </c>
      <c r="B519">
        <v>78</v>
      </c>
      <c r="D519" s="11" t="s">
        <v>20</v>
      </c>
      <c r="E519">
        <v>3934</v>
      </c>
    </row>
    <row r="520" spans="1:5" x14ac:dyDescent="0.3">
      <c r="A520" t="s">
        <v>14</v>
      </c>
      <c r="B520">
        <v>10</v>
      </c>
      <c r="D520" s="11" t="s">
        <v>20</v>
      </c>
      <c r="E520">
        <v>80</v>
      </c>
    </row>
    <row r="521" spans="1:5" x14ac:dyDescent="0.3">
      <c r="A521" t="s">
        <v>20</v>
      </c>
      <c r="B521">
        <v>1773</v>
      </c>
      <c r="D521" s="11" t="s">
        <v>20</v>
      </c>
      <c r="E521">
        <v>462</v>
      </c>
    </row>
    <row r="522" spans="1:5" x14ac:dyDescent="0.3">
      <c r="A522" t="s">
        <v>20</v>
      </c>
      <c r="B522">
        <v>32</v>
      </c>
      <c r="D522" s="11" t="s">
        <v>20</v>
      </c>
      <c r="E522">
        <v>179</v>
      </c>
    </row>
    <row r="523" spans="1:5" x14ac:dyDescent="0.3">
      <c r="A523" t="s">
        <v>20</v>
      </c>
      <c r="B523">
        <v>369</v>
      </c>
      <c r="D523" s="11" t="s">
        <v>20</v>
      </c>
      <c r="E523">
        <v>1866</v>
      </c>
    </row>
    <row r="524" spans="1:5" x14ac:dyDescent="0.3">
      <c r="A524" t="s">
        <v>14</v>
      </c>
      <c r="B524">
        <v>191</v>
      </c>
      <c r="D524" s="11" t="s">
        <v>20</v>
      </c>
      <c r="E524">
        <v>156</v>
      </c>
    </row>
    <row r="525" spans="1:5" x14ac:dyDescent="0.3">
      <c r="A525" t="s">
        <v>20</v>
      </c>
      <c r="B525">
        <v>89</v>
      </c>
      <c r="D525" s="11" t="s">
        <v>20</v>
      </c>
      <c r="E525">
        <v>255</v>
      </c>
    </row>
    <row r="526" spans="1:5" x14ac:dyDescent="0.3">
      <c r="A526" t="s">
        <v>14</v>
      </c>
      <c r="B526">
        <v>1979</v>
      </c>
      <c r="D526" s="11" t="s">
        <v>20</v>
      </c>
      <c r="E526">
        <v>2261</v>
      </c>
    </row>
    <row r="527" spans="1:5" x14ac:dyDescent="0.3">
      <c r="A527" t="s">
        <v>14</v>
      </c>
      <c r="B527">
        <v>63</v>
      </c>
      <c r="D527" s="11" t="s">
        <v>20</v>
      </c>
      <c r="E527">
        <v>40</v>
      </c>
    </row>
    <row r="528" spans="1:5" x14ac:dyDescent="0.3">
      <c r="A528" t="s">
        <v>20</v>
      </c>
      <c r="B528">
        <v>147</v>
      </c>
      <c r="D528" s="11" t="s">
        <v>20</v>
      </c>
      <c r="E528">
        <v>2289</v>
      </c>
    </row>
    <row r="529" spans="1:5" x14ac:dyDescent="0.3">
      <c r="A529" t="s">
        <v>14</v>
      </c>
      <c r="B529">
        <v>6080</v>
      </c>
      <c r="D529" s="11" t="s">
        <v>20</v>
      </c>
      <c r="E529">
        <v>65</v>
      </c>
    </row>
    <row r="530" spans="1:5" x14ac:dyDescent="0.3">
      <c r="A530" t="s">
        <v>14</v>
      </c>
      <c r="B530">
        <v>80</v>
      </c>
      <c r="D530" s="11" t="s">
        <v>20</v>
      </c>
      <c r="E530">
        <v>3777</v>
      </c>
    </row>
    <row r="531" spans="1:5" x14ac:dyDescent="0.3">
      <c r="A531" t="s">
        <v>14</v>
      </c>
      <c r="B531">
        <v>9</v>
      </c>
      <c r="D531" s="11" t="s">
        <v>20</v>
      </c>
      <c r="E531">
        <v>184</v>
      </c>
    </row>
    <row r="532" spans="1:5" x14ac:dyDescent="0.3">
      <c r="A532" t="s">
        <v>14</v>
      </c>
      <c r="B532">
        <v>1784</v>
      </c>
      <c r="D532" s="11" t="s">
        <v>20</v>
      </c>
      <c r="E532">
        <v>85</v>
      </c>
    </row>
    <row r="533" spans="1:5" x14ac:dyDescent="0.3">
      <c r="A533" t="s">
        <v>47</v>
      </c>
      <c r="B533">
        <v>3640</v>
      </c>
      <c r="D533" s="11" t="s">
        <v>20</v>
      </c>
      <c r="E533">
        <v>144</v>
      </c>
    </row>
    <row r="534" spans="1:5" x14ac:dyDescent="0.3">
      <c r="A534" t="s">
        <v>20</v>
      </c>
      <c r="B534">
        <v>126</v>
      </c>
      <c r="D534" s="11" t="s">
        <v>20</v>
      </c>
      <c r="E534">
        <v>1902</v>
      </c>
    </row>
    <row r="535" spans="1:5" x14ac:dyDescent="0.3">
      <c r="A535" t="s">
        <v>20</v>
      </c>
      <c r="B535">
        <v>2218</v>
      </c>
      <c r="D535" s="11" t="s">
        <v>20</v>
      </c>
      <c r="E535">
        <v>105</v>
      </c>
    </row>
    <row r="536" spans="1:5" x14ac:dyDescent="0.3">
      <c r="A536" t="s">
        <v>14</v>
      </c>
      <c r="B536">
        <v>243</v>
      </c>
      <c r="D536" s="11" t="s">
        <v>20</v>
      </c>
      <c r="E536">
        <v>132</v>
      </c>
    </row>
    <row r="537" spans="1:5" x14ac:dyDescent="0.3">
      <c r="A537" t="s">
        <v>20</v>
      </c>
      <c r="B537">
        <v>202</v>
      </c>
      <c r="D537" s="11" t="s">
        <v>20</v>
      </c>
      <c r="E537">
        <v>96</v>
      </c>
    </row>
    <row r="538" spans="1:5" x14ac:dyDescent="0.3">
      <c r="A538" t="s">
        <v>20</v>
      </c>
      <c r="B538">
        <v>140</v>
      </c>
      <c r="D538" s="11" t="s">
        <v>20</v>
      </c>
      <c r="E538">
        <v>114</v>
      </c>
    </row>
    <row r="539" spans="1:5" x14ac:dyDescent="0.3">
      <c r="A539" t="s">
        <v>20</v>
      </c>
      <c r="B539">
        <v>1052</v>
      </c>
      <c r="D539" s="11" t="s">
        <v>20</v>
      </c>
      <c r="E539">
        <v>203</v>
      </c>
    </row>
    <row r="540" spans="1:5" x14ac:dyDescent="0.3">
      <c r="A540" t="s">
        <v>14</v>
      </c>
      <c r="B540">
        <v>1296</v>
      </c>
      <c r="D540" s="11" t="s">
        <v>20</v>
      </c>
      <c r="E540">
        <v>1559</v>
      </c>
    </row>
    <row r="541" spans="1:5" x14ac:dyDescent="0.3">
      <c r="A541" t="s">
        <v>14</v>
      </c>
      <c r="B541">
        <v>77</v>
      </c>
      <c r="D541" s="11" t="s">
        <v>20</v>
      </c>
      <c r="E541">
        <v>1548</v>
      </c>
    </row>
    <row r="542" spans="1:5" x14ac:dyDescent="0.3">
      <c r="A542" t="s">
        <v>20</v>
      </c>
      <c r="B542">
        <v>247</v>
      </c>
      <c r="D542" s="11" t="s">
        <v>20</v>
      </c>
      <c r="E542">
        <v>80</v>
      </c>
    </row>
    <row r="543" spans="1:5" x14ac:dyDescent="0.3">
      <c r="A543" t="s">
        <v>14</v>
      </c>
      <c r="B543">
        <v>395</v>
      </c>
      <c r="D543" s="11" t="s">
        <v>20</v>
      </c>
      <c r="E543">
        <v>131</v>
      </c>
    </row>
    <row r="544" spans="1:5" x14ac:dyDescent="0.3">
      <c r="A544" t="s">
        <v>14</v>
      </c>
      <c r="B544">
        <v>49</v>
      </c>
      <c r="D544" s="11" t="s">
        <v>20</v>
      </c>
      <c r="E544">
        <v>112</v>
      </c>
    </row>
    <row r="545" spans="1:5" x14ac:dyDescent="0.3">
      <c r="A545" t="s">
        <v>14</v>
      </c>
      <c r="B545">
        <v>180</v>
      </c>
      <c r="D545" s="11" t="s">
        <v>20</v>
      </c>
      <c r="E545">
        <v>155</v>
      </c>
    </row>
    <row r="546" spans="1:5" x14ac:dyDescent="0.3">
      <c r="A546" t="s">
        <v>20</v>
      </c>
      <c r="B546">
        <v>84</v>
      </c>
      <c r="D546" s="11" t="s">
        <v>20</v>
      </c>
      <c r="E546">
        <v>266</v>
      </c>
    </row>
    <row r="547" spans="1:5" x14ac:dyDescent="0.3">
      <c r="A547" t="s">
        <v>14</v>
      </c>
      <c r="B547">
        <v>2690</v>
      </c>
      <c r="D547" s="11" t="s">
        <v>20</v>
      </c>
      <c r="E547">
        <v>155</v>
      </c>
    </row>
    <row r="548" spans="1:5" x14ac:dyDescent="0.3">
      <c r="A548" t="s">
        <v>20</v>
      </c>
      <c r="B548">
        <v>88</v>
      </c>
      <c r="D548" s="11" t="s">
        <v>20</v>
      </c>
      <c r="E548">
        <v>207</v>
      </c>
    </row>
    <row r="549" spans="1:5" x14ac:dyDescent="0.3">
      <c r="A549" t="s">
        <v>20</v>
      </c>
      <c r="B549">
        <v>156</v>
      </c>
      <c r="D549" s="11" t="s">
        <v>20</v>
      </c>
      <c r="E549">
        <v>245</v>
      </c>
    </row>
    <row r="550" spans="1:5" x14ac:dyDescent="0.3">
      <c r="A550" t="s">
        <v>20</v>
      </c>
      <c r="B550">
        <v>2985</v>
      </c>
      <c r="D550" s="11" t="s">
        <v>20</v>
      </c>
      <c r="E550">
        <v>1573</v>
      </c>
    </row>
    <row r="551" spans="1:5" x14ac:dyDescent="0.3">
      <c r="A551" t="s">
        <v>20</v>
      </c>
      <c r="B551">
        <v>762</v>
      </c>
      <c r="D551" s="11" t="s">
        <v>20</v>
      </c>
      <c r="E551">
        <v>114</v>
      </c>
    </row>
    <row r="552" spans="1:5" x14ac:dyDescent="0.3">
      <c r="A552" t="s">
        <v>74</v>
      </c>
      <c r="B552">
        <v>1</v>
      </c>
      <c r="D552" s="11" t="s">
        <v>20</v>
      </c>
      <c r="E552">
        <v>93</v>
      </c>
    </row>
    <row r="553" spans="1:5" x14ac:dyDescent="0.3">
      <c r="A553" t="s">
        <v>14</v>
      </c>
      <c r="B553">
        <v>2779</v>
      </c>
      <c r="D553" s="11" t="s">
        <v>20</v>
      </c>
      <c r="E553">
        <v>1681</v>
      </c>
    </row>
    <row r="554" spans="1:5" x14ac:dyDescent="0.3">
      <c r="A554" t="s">
        <v>14</v>
      </c>
      <c r="B554">
        <v>92</v>
      </c>
      <c r="D554" s="11" t="s">
        <v>20</v>
      </c>
      <c r="E554">
        <v>32</v>
      </c>
    </row>
    <row r="555" spans="1:5" x14ac:dyDescent="0.3">
      <c r="A555" t="s">
        <v>14</v>
      </c>
      <c r="B555">
        <v>1028</v>
      </c>
      <c r="D555" s="11" t="s">
        <v>20</v>
      </c>
      <c r="E555">
        <v>135</v>
      </c>
    </row>
    <row r="556" spans="1:5" x14ac:dyDescent="0.3">
      <c r="A556" t="s">
        <v>20</v>
      </c>
      <c r="B556">
        <v>554</v>
      </c>
      <c r="D556" s="11" t="s">
        <v>20</v>
      </c>
      <c r="E556">
        <v>140</v>
      </c>
    </row>
    <row r="557" spans="1:5" x14ac:dyDescent="0.3">
      <c r="A557" t="s">
        <v>20</v>
      </c>
      <c r="B557">
        <v>135</v>
      </c>
      <c r="D557" s="11" t="s">
        <v>20</v>
      </c>
      <c r="E557">
        <v>92</v>
      </c>
    </row>
    <row r="558" spans="1:5" x14ac:dyDescent="0.3">
      <c r="A558" t="s">
        <v>20</v>
      </c>
      <c r="B558">
        <v>122</v>
      </c>
      <c r="D558" s="11" t="s">
        <v>20</v>
      </c>
      <c r="E558">
        <v>1015</v>
      </c>
    </row>
    <row r="559" spans="1:5" x14ac:dyDescent="0.3">
      <c r="A559" t="s">
        <v>20</v>
      </c>
      <c r="B559">
        <v>221</v>
      </c>
      <c r="D559" s="11" t="s">
        <v>20</v>
      </c>
      <c r="E559">
        <v>323</v>
      </c>
    </row>
    <row r="560" spans="1:5" x14ac:dyDescent="0.3">
      <c r="A560" t="s">
        <v>20</v>
      </c>
      <c r="B560">
        <v>126</v>
      </c>
      <c r="D560" s="11" t="s">
        <v>20</v>
      </c>
      <c r="E560">
        <v>2326</v>
      </c>
    </row>
    <row r="561" spans="1:5" x14ac:dyDescent="0.3">
      <c r="A561" t="s">
        <v>20</v>
      </c>
      <c r="B561">
        <v>1022</v>
      </c>
      <c r="D561" s="11" t="s">
        <v>20</v>
      </c>
      <c r="E561">
        <v>381</v>
      </c>
    </row>
    <row r="562" spans="1:5" x14ac:dyDescent="0.3">
      <c r="A562" t="s">
        <v>20</v>
      </c>
      <c r="B562">
        <v>3177</v>
      </c>
      <c r="D562" s="11" t="s">
        <v>20</v>
      </c>
      <c r="E562">
        <v>480</v>
      </c>
    </row>
    <row r="563" spans="1:5" x14ac:dyDescent="0.3">
      <c r="A563" t="s">
        <v>20</v>
      </c>
      <c r="B563">
        <v>198</v>
      </c>
      <c r="D563" s="11" t="s">
        <v>20</v>
      </c>
      <c r="E563">
        <v>226</v>
      </c>
    </row>
    <row r="564" spans="1:5" x14ac:dyDescent="0.3">
      <c r="A564" t="s">
        <v>14</v>
      </c>
      <c r="B564">
        <v>26</v>
      </c>
      <c r="D564" s="11" t="s">
        <v>20</v>
      </c>
      <c r="E564">
        <v>241</v>
      </c>
    </row>
    <row r="565" spans="1:5" x14ac:dyDescent="0.3">
      <c r="A565" t="s">
        <v>20</v>
      </c>
      <c r="B565">
        <v>85</v>
      </c>
      <c r="D565" s="11" t="s">
        <v>20</v>
      </c>
      <c r="E565">
        <v>132</v>
      </c>
    </row>
    <row r="566" spans="1:5" x14ac:dyDescent="0.3">
      <c r="A566" t="s">
        <v>14</v>
      </c>
      <c r="B566">
        <v>1790</v>
      </c>
      <c r="D566" s="11" t="s">
        <v>20</v>
      </c>
      <c r="E566">
        <v>2043</v>
      </c>
    </row>
    <row r="567" spans="1:5" x14ac:dyDescent="0.3">
      <c r="A567" t="s">
        <v>20</v>
      </c>
      <c r="B567">
        <v>3596</v>
      </c>
    </row>
    <row r="568" spans="1:5" x14ac:dyDescent="0.3">
      <c r="A568" t="s">
        <v>14</v>
      </c>
      <c r="B568">
        <v>37</v>
      </c>
    </row>
    <row r="569" spans="1:5" x14ac:dyDescent="0.3">
      <c r="A569" t="s">
        <v>20</v>
      </c>
      <c r="B569">
        <v>244</v>
      </c>
    </row>
    <row r="570" spans="1:5" x14ac:dyDescent="0.3">
      <c r="A570" t="s">
        <v>20</v>
      </c>
      <c r="B570">
        <v>5180</v>
      </c>
    </row>
    <row r="571" spans="1:5" x14ac:dyDescent="0.3">
      <c r="A571" t="s">
        <v>20</v>
      </c>
      <c r="B571">
        <v>589</v>
      </c>
    </row>
    <row r="572" spans="1:5" x14ac:dyDescent="0.3">
      <c r="A572" t="s">
        <v>20</v>
      </c>
      <c r="B572">
        <v>2725</v>
      </c>
    </row>
    <row r="573" spans="1:5" x14ac:dyDescent="0.3">
      <c r="A573" t="s">
        <v>14</v>
      </c>
      <c r="B573">
        <v>35</v>
      </c>
    </row>
    <row r="574" spans="1:5" x14ac:dyDescent="0.3">
      <c r="A574" t="s">
        <v>74</v>
      </c>
      <c r="B574">
        <v>94</v>
      </c>
    </row>
    <row r="575" spans="1:5" x14ac:dyDescent="0.3">
      <c r="A575" t="s">
        <v>20</v>
      </c>
      <c r="B575">
        <v>300</v>
      </c>
    </row>
    <row r="576" spans="1:5" x14ac:dyDescent="0.3">
      <c r="A576" t="s">
        <v>20</v>
      </c>
      <c r="B576">
        <v>144</v>
      </c>
    </row>
    <row r="577" spans="1:2" x14ac:dyDescent="0.3">
      <c r="A577" t="s">
        <v>14</v>
      </c>
      <c r="B577">
        <v>558</v>
      </c>
    </row>
    <row r="578" spans="1:2" x14ac:dyDescent="0.3">
      <c r="A578" t="s">
        <v>14</v>
      </c>
      <c r="B578">
        <v>64</v>
      </c>
    </row>
    <row r="579" spans="1:2" x14ac:dyDescent="0.3">
      <c r="A579" t="s">
        <v>74</v>
      </c>
      <c r="B579">
        <v>37</v>
      </c>
    </row>
    <row r="580" spans="1:2" x14ac:dyDescent="0.3">
      <c r="A580" t="s">
        <v>14</v>
      </c>
      <c r="B580">
        <v>245</v>
      </c>
    </row>
    <row r="581" spans="1:2" x14ac:dyDescent="0.3">
      <c r="A581" t="s">
        <v>20</v>
      </c>
      <c r="B581">
        <v>87</v>
      </c>
    </row>
    <row r="582" spans="1:2" x14ac:dyDescent="0.3">
      <c r="A582" t="s">
        <v>20</v>
      </c>
      <c r="B582">
        <v>3116</v>
      </c>
    </row>
    <row r="583" spans="1:2" x14ac:dyDescent="0.3">
      <c r="A583" t="s">
        <v>14</v>
      </c>
      <c r="B583">
        <v>71</v>
      </c>
    </row>
    <row r="584" spans="1:2" x14ac:dyDescent="0.3">
      <c r="A584" t="s">
        <v>14</v>
      </c>
      <c r="B584">
        <v>42</v>
      </c>
    </row>
    <row r="585" spans="1:2" x14ac:dyDescent="0.3">
      <c r="A585" t="s">
        <v>20</v>
      </c>
      <c r="B585">
        <v>909</v>
      </c>
    </row>
    <row r="586" spans="1:2" x14ac:dyDescent="0.3">
      <c r="A586" t="s">
        <v>20</v>
      </c>
      <c r="B586">
        <v>1613</v>
      </c>
    </row>
    <row r="587" spans="1:2" x14ac:dyDescent="0.3">
      <c r="A587" t="s">
        <v>20</v>
      </c>
      <c r="B587">
        <v>136</v>
      </c>
    </row>
    <row r="588" spans="1:2" x14ac:dyDescent="0.3">
      <c r="A588" t="s">
        <v>20</v>
      </c>
      <c r="B588">
        <v>130</v>
      </c>
    </row>
    <row r="589" spans="1:2" x14ac:dyDescent="0.3">
      <c r="A589" t="s">
        <v>14</v>
      </c>
      <c r="B589">
        <v>156</v>
      </c>
    </row>
    <row r="590" spans="1:2" x14ac:dyDescent="0.3">
      <c r="A590" t="s">
        <v>14</v>
      </c>
      <c r="B590">
        <v>1368</v>
      </c>
    </row>
    <row r="591" spans="1:2" x14ac:dyDescent="0.3">
      <c r="A591" t="s">
        <v>14</v>
      </c>
      <c r="B591">
        <v>102</v>
      </c>
    </row>
    <row r="592" spans="1:2" x14ac:dyDescent="0.3">
      <c r="A592" t="s">
        <v>14</v>
      </c>
      <c r="B592">
        <v>86</v>
      </c>
    </row>
    <row r="593" spans="1:2" x14ac:dyDescent="0.3">
      <c r="A593" t="s">
        <v>20</v>
      </c>
      <c r="B593">
        <v>102</v>
      </c>
    </row>
    <row r="594" spans="1:2" x14ac:dyDescent="0.3">
      <c r="A594" t="s">
        <v>14</v>
      </c>
      <c r="B594">
        <v>253</v>
      </c>
    </row>
    <row r="595" spans="1:2" x14ac:dyDescent="0.3">
      <c r="A595" t="s">
        <v>20</v>
      </c>
      <c r="B595">
        <v>4006</v>
      </c>
    </row>
    <row r="596" spans="1:2" x14ac:dyDescent="0.3">
      <c r="A596" t="s">
        <v>14</v>
      </c>
      <c r="B596">
        <v>157</v>
      </c>
    </row>
    <row r="597" spans="1:2" x14ac:dyDescent="0.3">
      <c r="A597" t="s">
        <v>20</v>
      </c>
      <c r="B597">
        <v>1629</v>
      </c>
    </row>
    <row r="598" spans="1:2" x14ac:dyDescent="0.3">
      <c r="A598" t="s">
        <v>14</v>
      </c>
      <c r="B598">
        <v>183</v>
      </c>
    </row>
    <row r="599" spans="1:2" x14ac:dyDescent="0.3">
      <c r="A599" t="s">
        <v>20</v>
      </c>
      <c r="B599">
        <v>2188</v>
      </c>
    </row>
    <row r="600" spans="1:2" x14ac:dyDescent="0.3">
      <c r="A600" t="s">
        <v>20</v>
      </c>
      <c r="B600">
        <v>2409</v>
      </c>
    </row>
    <row r="601" spans="1:2" x14ac:dyDescent="0.3">
      <c r="A601" t="s">
        <v>14</v>
      </c>
      <c r="B601">
        <v>82</v>
      </c>
    </row>
    <row r="602" spans="1:2" x14ac:dyDescent="0.3">
      <c r="A602" t="s">
        <v>14</v>
      </c>
      <c r="B602">
        <v>1</v>
      </c>
    </row>
    <row r="603" spans="1:2" x14ac:dyDescent="0.3">
      <c r="A603" t="s">
        <v>20</v>
      </c>
      <c r="B603">
        <v>194</v>
      </c>
    </row>
    <row r="604" spans="1:2" x14ac:dyDescent="0.3">
      <c r="A604" t="s">
        <v>20</v>
      </c>
      <c r="B604">
        <v>1140</v>
      </c>
    </row>
    <row r="605" spans="1:2" x14ac:dyDescent="0.3">
      <c r="A605" t="s">
        <v>20</v>
      </c>
      <c r="B605">
        <v>102</v>
      </c>
    </row>
    <row r="606" spans="1:2" x14ac:dyDescent="0.3">
      <c r="A606" t="s">
        <v>20</v>
      </c>
      <c r="B606">
        <v>2857</v>
      </c>
    </row>
    <row r="607" spans="1:2" x14ac:dyDescent="0.3">
      <c r="A607" t="s">
        <v>20</v>
      </c>
      <c r="B607">
        <v>107</v>
      </c>
    </row>
    <row r="608" spans="1:2" x14ac:dyDescent="0.3">
      <c r="A608" t="s">
        <v>20</v>
      </c>
      <c r="B608">
        <v>160</v>
      </c>
    </row>
    <row r="609" spans="1:2" x14ac:dyDescent="0.3">
      <c r="A609" t="s">
        <v>20</v>
      </c>
      <c r="B609">
        <v>2230</v>
      </c>
    </row>
    <row r="610" spans="1:2" x14ac:dyDescent="0.3">
      <c r="A610" t="s">
        <v>20</v>
      </c>
      <c r="B610">
        <v>316</v>
      </c>
    </row>
    <row r="611" spans="1:2" x14ac:dyDescent="0.3">
      <c r="A611" t="s">
        <v>20</v>
      </c>
      <c r="B611">
        <v>117</v>
      </c>
    </row>
    <row r="612" spans="1:2" x14ac:dyDescent="0.3">
      <c r="A612" t="s">
        <v>20</v>
      </c>
      <c r="B612">
        <v>6406</v>
      </c>
    </row>
    <row r="613" spans="1:2" x14ac:dyDescent="0.3">
      <c r="A613" t="s">
        <v>74</v>
      </c>
      <c r="B613">
        <v>15</v>
      </c>
    </row>
    <row r="614" spans="1:2" x14ac:dyDescent="0.3">
      <c r="A614" t="s">
        <v>20</v>
      </c>
      <c r="B614">
        <v>192</v>
      </c>
    </row>
    <row r="615" spans="1:2" x14ac:dyDescent="0.3">
      <c r="A615" t="s">
        <v>20</v>
      </c>
      <c r="B615">
        <v>26</v>
      </c>
    </row>
    <row r="616" spans="1:2" x14ac:dyDescent="0.3">
      <c r="A616" t="s">
        <v>20</v>
      </c>
      <c r="B616">
        <v>723</v>
      </c>
    </row>
    <row r="617" spans="1:2" x14ac:dyDescent="0.3">
      <c r="A617" t="s">
        <v>20</v>
      </c>
      <c r="B617">
        <v>170</v>
      </c>
    </row>
    <row r="618" spans="1:2" x14ac:dyDescent="0.3">
      <c r="A618" t="s">
        <v>20</v>
      </c>
      <c r="B618">
        <v>238</v>
      </c>
    </row>
    <row r="619" spans="1:2" x14ac:dyDescent="0.3">
      <c r="A619" t="s">
        <v>20</v>
      </c>
      <c r="B619">
        <v>55</v>
      </c>
    </row>
    <row r="620" spans="1:2" x14ac:dyDescent="0.3">
      <c r="A620" t="s">
        <v>14</v>
      </c>
      <c r="B620">
        <v>1198</v>
      </c>
    </row>
    <row r="621" spans="1:2" x14ac:dyDescent="0.3">
      <c r="A621" t="s">
        <v>14</v>
      </c>
      <c r="B621">
        <v>648</v>
      </c>
    </row>
    <row r="622" spans="1:2" x14ac:dyDescent="0.3">
      <c r="A622" t="s">
        <v>20</v>
      </c>
      <c r="B622">
        <v>128</v>
      </c>
    </row>
    <row r="623" spans="1:2" x14ac:dyDescent="0.3">
      <c r="A623" t="s">
        <v>20</v>
      </c>
      <c r="B623">
        <v>2144</v>
      </c>
    </row>
    <row r="624" spans="1:2" x14ac:dyDescent="0.3">
      <c r="A624" t="s">
        <v>14</v>
      </c>
      <c r="B624">
        <v>64</v>
      </c>
    </row>
    <row r="625" spans="1:2" x14ac:dyDescent="0.3">
      <c r="A625" t="s">
        <v>20</v>
      </c>
      <c r="B625">
        <v>2693</v>
      </c>
    </row>
    <row r="626" spans="1:2" x14ac:dyDescent="0.3">
      <c r="A626" t="s">
        <v>20</v>
      </c>
      <c r="B626">
        <v>432</v>
      </c>
    </row>
    <row r="627" spans="1:2" x14ac:dyDescent="0.3">
      <c r="A627" t="s">
        <v>14</v>
      </c>
      <c r="B627">
        <v>62</v>
      </c>
    </row>
    <row r="628" spans="1:2" x14ac:dyDescent="0.3">
      <c r="A628" t="s">
        <v>20</v>
      </c>
      <c r="B628">
        <v>189</v>
      </c>
    </row>
    <row r="629" spans="1:2" x14ac:dyDescent="0.3">
      <c r="A629" t="s">
        <v>20</v>
      </c>
      <c r="B629">
        <v>154</v>
      </c>
    </row>
    <row r="630" spans="1:2" x14ac:dyDescent="0.3">
      <c r="A630" t="s">
        <v>20</v>
      </c>
      <c r="B630">
        <v>96</v>
      </c>
    </row>
    <row r="631" spans="1:2" x14ac:dyDescent="0.3">
      <c r="A631" t="s">
        <v>14</v>
      </c>
      <c r="B631">
        <v>750</v>
      </c>
    </row>
    <row r="632" spans="1:2" x14ac:dyDescent="0.3">
      <c r="A632" t="s">
        <v>74</v>
      </c>
      <c r="B632">
        <v>87</v>
      </c>
    </row>
    <row r="633" spans="1:2" x14ac:dyDescent="0.3">
      <c r="A633" t="s">
        <v>20</v>
      </c>
      <c r="B633">
        <v>3063</v>
      </c>
    </row>
    <row r="634" spans="1:2" x14ac:dyDescent="0.3">
      <c r="A634" t="s">
        <v>47</v>
      </c>
      <c r="B634">
        <v>278</v>
      </c>
    </row>
    <row r="635" spans="1:2" x14ac:dyDescent="0.3">
      <c r="A635" t="s">
        <v>14</v>
      </c>
      <c r="B635">
        <v>105</v>
      </c>
    </row>
    <row r="636" spans="1:2" x14ac:dyDescent="0.3">
      <c r="A636" t="s">
        <v>74</v>
      </c>
      <c r="B636">
        <v>1658</v>
      </c>
    </row>
    <row r="637" spans="1:2" x14ac:dyDescent="0.3">
      <c r="A637" t="s">
        <v>20</v>
      </c>
      <c r="B637">
        <v>2266</v>
      </c>
    </row>
    <row r="638" spans="1:2" x14ac:dyDescent="0.3">
      <c r="A638" t="s">
        <v>14</v>
      </c>
      <c r="B638">
        <v>2604</v>
      </c>
    </row>
    <row r="639" spans="1:2" x14ac:dyDescent="0.3">
      <c r="A639" t="s">
        <v>14</v>
      </c>
      <c r="B639">
        <v>65</v>
      </c>
    </row>
    <row r="640" spans="1:2" x14ac:dyDescent="0.3">
      <c r="A640" t="s">
        <v>14</v>
      </c>
      <c r="B640">
        <v>94</v>
      </c>
    </row>
    <row r="641" spans="1:2" x14ac:dyDescent="0.3">
      <c r="A641" t="s">
        <v>47</v>
      </c>
      <c r="B641">
        <v>45</v>
      </c>
    </row>
    <row r="642" spans="1:2" x14ac:dyDescent="0.3">
      <c r="A642" t="s">
        <v>14</v>
      </c>
      <c r="B642">
        <v>257</v>
      </c>
    </row>
    <row r="643" spans="1:2" x14ac:dyDescent="0.3">
      <c r="A643" t="s">
        <v>20</v>
      </c>
      <c r="B643">
        <v>194</v>
      </c>
    </row>
    <row r="644" spans="1:2" x14ac:dyDescent="0.3">
      <c r="A644" t="s">
        <v>20</v>
      </c>
      <c r="B644">
        <v>129</v>
      </c>
    </row>
    <row r="645" spans="1:2" x14ac:dyDescent="0.3">
      <c r="A645" t="s">
        <v>20</v>
      </c>
      <c r="B645">
        <v>375</v>
      </c>
    </row>
    <row r="646" spans="1:2" x14ac:dyDescent="0.3">
      <c r="A646" t="s">
        <v>14</v>
      </c>
      <c r="B646">
        <v>2928</v>
      </c>
    </row>
    <row r="647" spans="1:2" x14ac:dyDescent="0.3">
      <c r="A647" t="s">
        <v>14</v>
      </c>
      <c r="B647">
        <v>4697</v>
      </c>
    </row>
    <row r="648" spans="1:2" x14ac:dyDescent="0.3">
      <c r="A648" t="s">
        <v>14</v>
      </c>
      <c r="B648">
        <v>2915</v>
      </c>
    </row>
    <row r="649" spans="1:2" x14ac:dyDescent="0.3">
      <c r="A649" t="s">
        <v>14</v>
      </c>
      <c r="B649">
        <v>18</v>
      </c>
    </row>
    <row r="650" spans="1:2" x14ac:dyDescent="0.3">
      <c r="A650" t="s">
        <v>74</v>
      </c>
      <c r="B650">
        <v>723</v>
      </c>
    </row>
    <row r="651" spans="1:2" x14ac:dyDescent="0.3">
      <c r="A651" t="s">
        <v>14</v>
      </c>
      <c r="B651">
        <v>602</v>
      </c>
    </row>
    <row r="652" spans="1:2" x14ac:dyDescent="0.3">
      <c r="A652" t="s">
        <v>14</v>
      </c>
      <c r="B652">
        <v>1</v>
      </c>
    </row>
    <row r="653" spans="1:2" x14ac:dyDescent="0.3">
      <c r="A653" t="s">
        <v>14</v>
      </c>
      <c r="B653">
        <v>3868</v>
      </c>
    </row>
    <row r="654" spans="1:2" x14ac:dyDescent="0.3">
      <c r="A654" t="s">
        <v>20</v>
      </c>
      <c r="B654">
        <v>409</v>
      </c>
    </row>
    <row r="655" spans="1:2" x14ac:dyDescent="0.3">
      <c r="A655" t="s">
        <v>20</v>
      </c>
      <c r="B655">
        <v>234</v>
      </c>
    </row>
    <row r="656" spans="1:2" x14ac:dyDescent="0.3">
      <c r="A656" t="s">
        <v>20</v>
      </c>
      <c r="B656">
        <v>3016</v>
      </c>
    </row>
    <row r="657" spans="1:2" x14ac:dyDescent="0.3">
      <c r="A657" t="s">
        <v>20</v>
      </c>
      <c r="B657">
        <v>264</v>
      </c>
    </row>
    <row r="658" spans="1:2" x14ac:dyDescent="0.3">
      <c r="A658" t="s">
        <v>14</v>
      </c>
      <c r="B658">
        <v>504</v>
      </c>
    </row>
    <row r="659" spans="1:2" x14ac:dyDescent="0.3">
      <c r="A659" t="s">
        <v>14</v>
      </c>
      <c r="B659">
        <v>14</v>
      </c>
    </row>
    <row r="660" spans="1:2" x14ac:dyDescent="0.3">
      <c r="A660" t="s">
        <v>74</v>
      </c>
      <c r="B660">
        <v>390</v>
      </c>
    </row>
    <row r="661" spans="1:2" x14ac:dyDescent="0.3">
      <c r="A661" t="s">
        <v>14</v>
      </c>
      <c r="B661">
        <v>750</v>
      </c>
    </row>
    <row r="662" spans="1:2" x14ac:dyDescent="0.3">
      <c r="A662" t="s">
        <v>14</v>
      </c>
      <c r="B662">
        <v>77</v>
      </c>
    </row>
    <row r="663" spans="1:2" x14ac:dyDescent="0.3">
      <c r="A663" t="s">
        <v>14</v>
      </c>
      <c r="B663">
        <v>752</v>
      </c>
    </row>
    <row r="664" spans="1:2" x14ac:dyDescent="0.3">
      <c r="A664" t="s">
        <v>14</v>
      </c>
      <c r="B664">
        <v>131</v>
      </c>
    </row>
    <row r="665" spans="1:2" x14ac:dyDescent="0.3">
      <c r="A665" t="s">
        <v>14</v>
      </c>
      <c r="B665">
        <v>87</v>
      </c>
    </row>
    <row r="666" spans="1:2" x14ac:dyDescent="0.3">
      <c r="A666" t="s">
        <v>14</v>
      </c>
      <c r="B666">
        <v>1063</v>
      </c>
    </row>
    <row r="667" spans="1:2" x14ac:dyDescent="0.3">
      <c r="A667" t="s">
        <v>20</v>
      </c>
      <c r="B667">
        <v>272</v>
      </c>
    </row>
    <row r="668" spans="1:2" x14ac:dyDescent="0.3">
      <c r="A668" t="s">
        <v>74</v>
      </c>
      <c r="B668">
        <v>25</v>
      </c>
    </row>
    <row r="669" spans="1:2" x14ac:dyDescent="0.3">
      <c r="A669" t="s">
        <v>20</v>
      </c>
      <c r="B669">
        <v>419</v>
      </c>
    </row>
    <row r="670" spans="1:2" x14ac:dyDescent="0.3">
      <c r="A670" t="s">
        <v>14</v>
      </c>
      <c r="B670">
        <v>76</v>
      </c>
    </row>
    <row r="671" spans="1:2" x14ac:dyDescent="0.3">
      <c r="A671" t="s">
        <v>20</v>
      </c>
      <c r="B671">
        <v>1621</v>
      </c>
    </row>
    <row r="672" spans="1:2" x14ac:dyDescent="0.3">
      <c r="A672" t="s">
        <v>20</v>
      </c>
      <c r="B672">
        <v>1101</v>
      </c>
    </row>
    <row r="673" spans="1:2" x14ac:dyDescent="0.3">
      <c r="A673" t="s">
        <v>20</v>
      </c>
      <c r="B673">
        <v>1073</v>
      </c>
    </row>
    <row r="674" spans="1:2" x14ac:dyDescent="0.3">
      <c r="A674" t="s">
        <v>14</v>
      </c>
      <c r="B674">
        <v>4428</v>
      </c>
    </row>
    <row r="675" spans="1:2" x14ac:dyDescent="0.3">
      <c r="A675" t="s">
        <v>14</v>
      </c>
      <c r="B675">
        <v>58</v>
      </c>
    </row>
    <row r="676" spans="1:2" x14ac:dyDescent="0.3">
      <c r="A676" t="s">
        <v>74</v>
      </c>
      <c r="B676">
        <v>1218</v>
      </c>
    </row>
    <row r="677" spans="1:2" x14ac:dyDescent="0.3">
      <c r="A677" t="s">
        <v>20</v>
      </c>
      <c r="B677">
        <v>331</v>
      </c>
    </row>
    <row r="678" spans="1:2" x14ac:dyDescent="0.3">
      <c r="A678" t="s">
        <v>20</v>
      </c>
      <c r="B678">
        <v>1170</v>
      </c>
    </row>
    <row r="679" spans="1:2" x14ac:dyDescent="0.3">
      <c r="A679" t="s">
        <v>14</v>
      </c>
      <c r="B679">
        <v>111</v>
      </c>
    </row>
    <row r="680" spans="1:2" x14ac:dyDescent="0.3">
      <c r="A680" t="s">
        <v>74</v>
      </c>
      <c r="B680">
        <v>215</v>
      </c>
    </row>
    <row r="681" spans="1:2" x14ac:dyDescent="0.3">
      <c r="A681" t="s">
        <v>20</v>
      </c>
      <c r="B681">
        <v>363</v>
      </c>
    </row>
    <row r="682" spans="1:2" x14ac:dyDescent="0.3">
      <c r="A682" t="s">
        <v>14</v>
      </c>
      <c r="B682">
        <v>2955</v>
      </c>
    </row>
    <row r="683" spans="1:2" x14ac:dyDescent="0.3">
      <c r="A683" t="s">
        <v>14</v>
      </c>
      <c r="B683">
        <v>1657</v>
      </c>
    </row>
    <row r="684" spans="1:2" x14ac:dyDescent="0.3">
      <c r="A684" t="s">
        <v>20</v>
      </c>
      <c r="B684">
        <v>103</v>
      </c>
    </row>
    <row r="685" spans="1:2" x14ac:dyDescent="0.3">
      <c r="A685" t="s">
        <v>20</v>
      </c>
      <c r="B685">
        <v>147</v>
      </c>
    </row>
    <row r="686" spans="1:2" x14ac:dyDescent="0.3">
      <c r="A686" t="s">
        <v>20</v>
      </c>
      <c r="B686">
        <v>110</v>
      </c>
    </row>
    <row r="687" spans="1:2" x14ac:dyDescent="0.3">
      <c r="A687" t="s">
        <v>14</v>
      </c>
      <c r="B687">
        <v>926</v>
      </c>
    </row>
    <row r="688" spans="1:2" x14ac:dyDescent="0.3">
      <c r="A688" t="s">
        <v>20</v>
      </c>
      <c r="B688">
        <v>134</v>
      </c>
    </row>
    <row r="689" spans="1:2" x14ac:dyDescent="0.3">
      <c r="A689" t="s">
        <v>20</v>
      </c>
      <c r="B689">
        <v>269</v>
      </c>
    </row>
    <row r="690" spans="1:2" x14ac:dyDescent="0.3">
      <c r="A690" t="s">
        <v>20</v>
      </c>
      <c r="B690">
        <v>175</v>
      </c>
    </row>
    <row r="691" spans="1:2" x14ac:dyDescent="0.3">
      <c r="A691" t="s">
        <v>20</v>
      </c>
      <c r="B691">
        <v>69</v>
      </c>
    </row>
    <row r="692" spans="1:2" x14ac:dyDescent="0.3">
      <c r="A692" t="s">
        <v>20</v>
      </c>
      <c r="B692">
        <v>190</v>
      </c>
    </row>
    <row r="693" spans="1:2" x14ac:dyDescent="0.3">
      <c r="A693" t="s">
        <v>20</v>
      </c>
      <c r="B693">
        <v>237</v>
      </c>
    </row>
    <row r="694" spans="1:2" x14ac:dyDescent="0.3">
      <c r="A694" t="s">
        <v>14</v>
      </c>
      <c r="B694">
        <v>77</v>
      </c>
    </row>
    <row r="695" spans="1:2" x14ac:dyDescent="0.3">
      <c r="A695" t="s">
        <v>14</v>
      </c>
      <c r="B695">
        <v>1748</v>
      </c>
    </row>
    <row r="696" spans="1:2" x14ac:dyDescent="0.3">
      <c r="A696" t="s">
        <v>14</v>
      </c>
      <c r="B696">
        <v>79</v>
      </c>
    </row>
    <row r="697" spans="1:2" x14ac:dyDescent="0.3">
      <c r="A697" t="s">
        <v>20</v>
      </c>
      <c r="B697">
        <v>196</v>
      </c>
    </row>
    <row r="698" spans="1:2" x14ac:dyDescent="0.3">
      <c r="A698" t="s">
        <v>14</v>
      </c>
      <c r="B698">
        <v>889</v>
      </c>
    </row>
    <row r="699" spans="1:2" x14ac:dyDescent="0.3">
      <c r="A699" t="s">
        <v>20</v>
      </c>
      <c r="B699">
        <v>7295</v>
      </c>
    </row>
    <row r="700" spans="1:2" x14ac:dyDescent="0.3">
      <c r="A700" t="s">
        <v>20</v>
      </c>
      <c r="B700">
        <v>2893</v>
      </c>
    </row>
    <row r="701" spans="1:2" x14ac:dyDescent="0.3">
      <c r="A701" t="s">
        <v>14</v>
      </c>
      <c r="B701">
        <v>56</v>
      </c>
    </row>
    <row r="702" spans="1:2" x14ac:dyDescent="0.3">
      <c r="A702" t="s">
        <v>14</v>
      </c>
      <c r="B702">
        <v>1</v>
      </c>
    </row>
    <row r="703" spans="1:2" x14ac:dyDescent="0.3">
      <c r="A703" t="s">
        <v>20</v>
      </c>
      <c r="B703">
        <v>820</v>
      </c>
    </row>
    <row r="704" spans="1:2" x14ac:dyDescent="0.3">
      <c r="A704" t="s">
        <v>14</v>
      </c>
      <c r="B704">
        <v>83</v>
      </c>
    </row>
    <row r="705" spans="1:2" x14ac:dyDescent="0.3">
      <c r="A705" t="s">
        <v>20</v>
      </c>
      <c r="B705">
        <v>2038</v>
      </c>
    </row>
    <row r="706" spans="1:2" x14ac:dyDescent="0.3">
      <c r="A706" t="s">
        <v>20</v>
      </c>
      <c r="B706">
        <v>116</v>
      </c>
    </row>
    <row r="707" spans="1:2" x14ac:dyDescent="0.3">
      <c r="A707" t="s">
        <v>14</v>
      </c>
      <c r="B707">
        <v>2025</v>
      </c>
    </row>
    <row r="708" spans="1:2" x14ac:dyDescent="0.3">
      <c r="A708" t="s">
        <v>20</v>
      </c>
      <c r="B708">
        <v>1345</v>
      </c>
    </row>
    <row r="709" spans="1:2" x14ac:dyDescent="0.3">
      <c r="A709" t="s">
        <v>20</v>
      </c>
      <c r="B709">
        <v>168</v>
      </c>
    </row>
    <row r="710" spans="1:2" x14ac:dyDescent="0.3">
      <c r="A710" t="s">
        <v>20</v>
      </c>
      <c r="B710">
        <v>137</v>
      </c>
    </row>
    <row r="711" spans="1:2" x14ac:dyDescent="0.3">
      <c r="A711" t="s">
        <v>20</v>
      </c>
      <c r="B711">
        <v>186</v>
      </c>
    </row>
    <row r="712" spans="1:2" x14ac:dyDescent="0.3">
      <c r="A712" t="s">
        <v>20</v>
      </c>
      <c r="B712">
        <v>125</v>
      </c>
    </row>
    <row r="713" spans="1:2" x14ac:dyDescent="0.3">
      <c r="A713" t="s">
        <v>14</v>
      </c>
      <c r="B713">
        <v>14</v>
      </c>
    </row>
    <row r="714" spans="1:2" x14ac:dyDescent="0.3">
      <c r="A714" t="s">
        <v>20</v>
      </c>
      <c r="B714">
        <v>202</v>
      </c>
    </row>
    <row r="715" spans="1:2" x14ac:dyDescent="0.3">
      <c r="A715" t="s">
        <v>20</v>
      </c>
      <c r="B715">
        <v>103</v>
      </c>
    </row>
    <row r="716" spans="1:2" x14ac:dyDescent="0.3">
      <c r="A716" t="s">
        <v>20</v>
      </c>
      <c r="B716">
        <v>1785</v>
      </c>
    </row>
    <row r="717" spans="1:2" x14ac:dyDescent="0.3">
      <c r="A717" t="s">
        <v>14</v>
      </c>
      <c r="B717">
        <v>656</v>
      </c>
    </row>
    <row r="718" spans="1:2" x14ac:dyDescent="0.3">
      <c r="A718" t="s">
        <v>20</v>
      </c>
      <c r="B718">
        <v>157</v>
      </c>
    </row>
    <row r="719" spans="1:2" x14ac:dyDescent="0.3">
      <c r="A719" t="s">
        <v>20</v>
      </c>
      <c r="B719">
        <v>555</v>
      </c>
    </row>
    <row r="720" spans="1:2" x14ac:dyDescent="0.3">
      <c r="A720" t="s">
        <v>20</v>
      </c>
      <c r="B720">
        <v>297</v>
      </c>
    </row>
    <row r="721" spans="1:2" x14ac:dyDescent="0.3">
      <c r="A721" t="s">
        <v>20</v>
      </c>
      <c r="B721">
        <v>123</v>
      </c>
    </row>
    <row r="722" spans="1:2" x14ac:dyDescent="0.3">
      <c r="A722" t="s">
        <v>74</v>
      </c>
      <c r="B722">
        <v>38</v>
      </c>
    </row>
    <row r="723" spans="1:2" x14ac:dyDescent="0.3">
      <c r="A723" t="s">
        <v>74</v>
      </c>
      <c r="B723">
        <v>60</v>
      </c>
    </row>
    <row r="724" spans="1:2" x14ac:dyDescent="0.3">
      <c r="A724" t="s">
        <v>20</v>
      </c>
      <c r="B724">
        <v>3036</v>
      </c>
    </row>
    <row r="725" spans="1:2" x14ac:dyDescent="0.3">
      <c r="A725" t="s">
        <v>20</v>
      </c>
      <c r="B725">
        <v>144</v>
      </c>
    </row>
    <row r="726" spans="1:2" x14ac:dyDescent="0.3">
      <c r="A726" t="s">
        <v>20</v>
      </c>
      <c r="B726">
        <v>121</v>
      </c>
    </row>
    <row r="727" spans="1:2" x14ac:dyDescent="0.3">
      <c r="A727" t="s">
        <v>14</v>
      </c>
      <c r="B727">
        <v>1596</v>
      </c>
    </row>
    <row r="728" spans="1:2" x14ac:dyDescent="0.3">
      <c r="A728" t="s">
        <v>74</v>
      </c>
      <c r="B728">
        <v>524</v>
      </c>
    </row>
    <row r="729" spans="1:2" x14ac:dyDescent="0.3">
      <c r="A729" t="s">
        <v>20</v>
      </c>
      <c r="B729">
        <v>181</v>
      </c>
    </row>
    <row r="730" spans="1:2" x14ac:dyDescent="0.3">
      <c r="A730" t="s">
        <v>14</v>
      </c>
      <c r="B730">
        <v>10</v>
      </c>
    </row>
    <row r="731" spans="1:2" x14ac:dyDescent="0.3">
      <c r="A731" t="s">
        <v>20</v>
      </c>
      <c r="B731">
        <v>122</v>
      </c>
    </row>
    <row r="732" spans="1:2" x14ac:dyDescent="0.3">
      <c r="A732" t="s">
        <v>20</v>
      </c>
      <c r="B732">
        <v>1071</v>
      </c>
    </row>
    <row r="733" spans="1:2" x14ac:dyDescent="0.3">
      <c r="A733" t="s">
        <v>74</v>
      </c>
      <c r="B733">
        <v>219</v>
      </c>
    </row>
    <row r="734" spans="1:2" x14ac:dyDescent="0.3">
      <c r="A734" t="s">
        <v>14</v>
      </c>
      <c r="B734">
        <v>1121</v>
      </c>
    </row>
    <row r="735" spans="1:2" x14ac:dyDescent="0.3">
      <c r="A735" t="s">
        <v>20</v>
      </c>
      <c r="B735">
        <v>980</v>
      </c>
    </row>
    <row r="736" spans="1:2" x14ac:dyDescent="0.3">
      <c r="A736" t="s">
        <v>20</v>
      </c>
      <c r="B736">
        <v>536</v>
      </c>
    </row>
    <row r="737" spans="1:2" x14ac:dyDescent="0.3">
      <c r="A737" t="s">
        <v>20</v>
      </c>
      <c r="B737">
        <v>1991</v>
      </c>
    </row>
    <row r="738" spans="1:2" x14ac:dyDescent="0.3">
      <c r="A738" t="s">
        <v>74</v>
      </c>
      <c r="B738">
        <v>29</v>
      </c>
    </row>
    <row r="739" spans="1:2" x14ac:dyDescent="0.3">
      <c r="A739" t="s">
        <v>20</v>
      </c>
      <c r="B739">
        <v>180</v>
      </c>
    </row>
    <row r="740" spans="1:2" x14ac:dyDescent="0.3">
      <c r="A740" t="s">
        <v>14</v>
      </c>
      <c r="B740">
        <v>15</v>
      </c>
    </row>
    <row r="741" spans="1:2" x14ac:dyDescent="0.3">
      <c r="A741" t="s">
        <v>14</v>
      </c>
      <c r="B741">
        <v>191</v>
      </c>
    </row>
    <row r="742" spans="1:2" x14ac:dyDescent="0.3">
      <c r="A742" t="s">
        <v>14</v>
      </c>
      <c r="B742">
        <v>16</v>
      </c>
    </row>
    <row r="743" spans="1:2" x14ac:dyDescent="0.3">
      <c r="A743" t="s">
        <v>20</v>
      </c>
      <c r="B743">
        <v>130</v>
      </c>
    </row>
    <row r="744" spans="1:2" x14ac:dyDescent="0.3">
      <c r="A744" t="s">
        <v>20</v>
      </c>
      <c r="B744">
        <v>122</v>
      </c>
    </row>
    <row r="745" spans="1:2" x14ac:dyDescent="0.3">
      <c r="A745" t="s">
        <v>14</v>
      </c>
      <c r="B745">
        <v>17</v>
      </c>
    </row>
    <row r="746" spans="1:2" x14ac:dyDescent="0.3">
      <c r="A746" t="s">
        <v>20</v>
      </c>
      <c r="B746">
        <v>140</v>
      </c>
    </row>
    <row r="747" spans="1:2" x14ac:dyDescent="0.3">
      <c r="A747" t="s">
        <v>14</v>
      </c>
      <c r="B747">
        <v>34</v>
      </c>
    </row>
    <row r="748" spans="1:2" x14ac:dyDescent="0.3">
      <c r="A748" t="s">
        <v>20</v>
      </c>
      <c r="B748">
        <v>3388</v>
      </c>
    </row>
    <row r="749" spans="1:2" x14ac:dyDescent="0.3">
      <c r="A749" t="s">
        <v>20</v>
      </c>
      <c r="B749">
        <v>280</v>
      </c>
    </row>
    <row r="750" spans="1:2" x14ac:dyDescent="0.3">
      <c r="A750" t="s">
        <v>74</v>
      </c>
      <c r="B750">
        <v>614</v>
      </c>
    </row>
    <row r="751" spans="1:2" x14ac:dyDescent="0.3">
      <c r="A751" t="s">
        <v>20</v>
      </c>
      <c r="B751">
        <v>366</v>
      </c>
    </row>
    <row r="752" spans="1:2" x14ac:dyDescent="0.3">
      <c r="A752" t="s">
        <v>14</v>
      </c>
      <c r="B752">
        <v>1</v>
      </c>
    </row>
    <row r="753" spans="1:2" x14ac:dyDescent="0.3">
      <c r="A753" t="s">
        <v>20</v>
      </c>
      <c r="B753">
        <v>270</v>
      </c>
    </row>
    <row r="754" spans="1:2" x14ac:dyDescent="0.3">
      <c r="A754" t="s">
        <v>74</v>
      </c>
      <c r="B754">
        <v>114</v>
      </c>
    </row>
    <row r="755" spans="1:2" x14ac:dyDescent="0.3">
      <c r="A755" t="s">
        <v>20</v>
      </c>
      <c r="B755">
        <v>137</v>
      </c>
    </row>
    <row r="756" spans="1:2" x14ac:dyDescent="0.3">
      <c r="A756" t="s">
        <v>20</v>
      </c>
      <c r="B756">
        <v>3205</v>
      </c>
    </row>
    <row r="757" spans="1:2" x14ac:dyDescent="0.3">
      <c r="A757" t="s">
        <v>20</v>
      </c>
      <c r="B757">
        <v>288</v>
      </c>
    </row>
    <row r="758" spans="1:2" x14ac:dyDescent="0.3">
      <c r="A758" t="s">
        <v>20</v>
      </c>
      <c r="B758">
        <v>148</v>
      </c>
    </row>
    <row r="759" spans="1:2" x14ac:dyDescent="0.3">
      <c r="A759" t="s">
        <v>20</v>
      </c>
      <c r="B759">
        <v>114</v>
      </c>
    </row>
    <row r="760" spans="1:2" x14ac:dyDescent="0.3">
      <c r="A760" t="s">
        <v>20</v>
      </c>
      <c r="B760">
        <v>1518</v>
      </c>
    </row>
    <row r="761" spans="1:2" x14ac:dyDescent="0.3">
      <c r="A761" t="s">
        <v>14</v>
      </c>
      <c r="B761">
        <v>1274</v>
      </c>
    </row>
    <row r="762" spans="1:2" x14ac:dyDescent="0.3">
      <c r="A762" t="s">
        <v>14</v>
      </c>
      <c r="B762">
        <v>210</v>
      </c>
    </row>
    <row r="763" spans="1:2" x14ac:dyDescent="0.3">
      <c r="A763" t="s">
        <v>20</v>
      </c>
      <c r="B763">
        <v>166</v>
      </c>
    </row>
    <row r="764" spans="1:2" x14ac:dyDescent="0.3">
      <c r="A764" t="s">
        <v>20</v>
      </c>
      <c r="B764">
        <v>100</v>
      </c>
    </row>
    <row r="765" spans="1:2" x14ac:dyDescent="0.3">
      <c r="A765" t="s">
        <v>20</v>
      </c>
      <c r="B765">
        <v>235</v>
      </c>
    </row>
    <row r="766" spans="1:2" x14ac:dyDescent="0.3">
      <c r="A766" t="s">
        <v>20</v>
      </c>
      <c r="B766">
        <v>148</v>
      </c>
    </row>
    <row r="767" spans="1:2" x14ac:dyDescent="0.3">
      <c r="A767" t="s">
        <v>20</v>
      </c>
      <c r="B767">
        <v>198</v>
      </c>
    </row>
    <row r="768" spans="1:2" x14ac:dyDescent="0.3">
      <c r="A768" t="s">
        <v>14</v>
      </c>
      <c r="B768">
        <v>248</v>
      </c>
    </row>
    <row r="769" spans="1:2" x14ac:dyDescent="0.3">
      <c r="A769" t="s">
        <v>14</v>
      </c>
      <c r="B769">
        <v>513</v>
      </c>
    </row>
    <row r="770" spans="1:2" x14ac:dyDescent="0.3">
      <c r="A770" t="s">
        <v>20</v>
      </c>
      <c r="B770">
        <v>150</v>
      </c>
    </row>
    <row r="771" spans="1:2" x14ac:dyDescent="0.3">
      <c r="A771" t="s">
        <v>14</v>
      </c>
      <c r="B771">
        <v>3410</v>
      </c>
    </row>
    <row r="772" spans="1:2" x14ac:dyDescent="0.3">
      <c r="A772" t="s">
        <v>20</v>
      </c>
      <c r="B772">
        <v>216</v>
      </c>
    </row>
    <row r="773" spans="1:2" x14ac:dyDescent="0.3">
      <c r="A773" t="s">
        <v>74</v>
      </c>
      <c r="B773">
        <v>26</v>
      </c>
    </row>
    <row r="774" spans="1:2" x14ac:dyDescent="0.3">
      <c r="A774" t="s">
        <v>20</v>
      </c>
      <c r="B774">
        <v>5139</v>
      </c>
    </row>
    <row r="775" spans="1:2" x14ac:dyDescent="0.3">
      <c r="A775" t="s">
        <v>20</v>
      </c>
      <c r="B775">
        <v>2353</v>
      </c>
    </row>
    <row r="776" spans="1:2" x14ac:dyDescent="0.3">
      <c r="A776" t="s">
        <v>20</v>
      </c>
      <c r="B776">
        <v>78</v>
      </c>
    </row>
    <row r="777" spans="1:2" x14ac:dyDescent="0.3">
      <c r="A777" t="s">
        <v>14</v>
      </c>
      <c r="B777">
        <v>10</v>
      </c>
    </row>
    <row r="778" spans="1:2" x14ac:dyDescent="0.3">
      <c r="A778" t="s">
        <v>14</v>
      </c>
      <c r="B778">
        <v>2201</v>
      </c>
    </row>
    <row r="779" spans="1:2" x14ac:dyDescent="0.3">
      <c r="A779" t="s">
        <v>14</v>
      </c>
      <c r="B779">
        <v>676</v>
      </c>
    </row>
    <row r="780" spans="1:2" x14ac:dyDescent="0.3">
      <c r="A780" t="s">
        <v>20</v>
      </c>
      <c r="B780">
        <v>174</v>
      </c>
    </row>
    <row r="781" spans="1:2" x14ac:dyDescent="0.3">
      <c r="A781" t="s">
        <v>14</v>
      </c>
      <c r="B781">
        <v>831</v>
      </c>
    </row>
    <row r="782" spans="1:2" x14ac:dyDescent="0.3">
      <c r="A782" t="s">
        <v>20</v>
      </c>
      <c r="B782">
        <v>164</v>
      </c>
    </row>
    <row r="783" spans="1:2" x14ac:dyDescent="0.3">
      <c r="A783" t="s">
        <v>74</v>
      </c>
      <c r="B783">
        <v>56</v>
      </c>
    </row>
    <row r="784" spans="1:2" x14ac:dyDescent="0.3">
      <c r="A784" t="s">
        <v>20</v>
      </c>
      <c r="B784">
        <v>161</v>
      </c>
    </row>
    <row r="785" spans="1:2" x14ac:dyDescent="0.3">
      <c r="A785" t="s">
        <v>20</v>
      </c>
      <c r="B785">
        <v>138</v>
      </c>
    </row>
    <row r="786" spans="1:2" x14ac:dyDescent="0.3">
      <c r="A786" t="s">
        <v>20</v>
      </c>
      <c r="B786">
        <v>3308</v>
      </c>
    </row>
    <row r="787" spans="1:2" x14ac:dyDescent="0.3">
      <c r="A787" t="s">
        <v>20</v>
      </c>
      <c r="B787">
        <v>127</v>
      </c>
    </row>
    <row r="788" spans="1:2" x14ac:dyDescent="0.3">
      <c r="A788" t="s">
        <v>20</v>
      </c>
      <c r="B788">
        <v>207</v>
      </c>
    </row>
    <row r="789" spans="1:2" x14ac:dyDescent="0.3">
      <c r="A789" t="s">
        <v>14</v>
      </c>
      <c r="B789">
        <v>859</v>
      </c>
    </row>
    <row r="790" spans="1:2" x14ac:dyDescent="0.3">
      <c r="A790" t="s">
        <v>47</v>
      </c>
      <c r="B790">
        <v>31</v>
      </c>
    </row>
    <row r="791" spans="1:2" x14ac:dyDescent="0.3">
      <c r="A791" t="s">
        <v>14</v>
      </c>
      <c r="B791">
        <v>45</v>
      </c>
    </row>
    <row r="792" spans="1:2" x14ac:dyDescent="0.3">
      <c r="A792" t="s">
        <v>74</v>
      </c>
      <c r="B792">
        <v>1113</v>
      </c>
    </row>
    <row r="793" spans="1:2" x14ac:dyDescent="0.3">
      <c r="A793" t="s">
        <v>14</v>
      </c>
      <c r="B793">
        <v>6</v>
      </c>
    </row>
    <row r="794" spans="1:2" x14ac:dyDescent="0.3">
      <c r="A794" t="s">
        <v>14</v>
      </c>
      <c r="B794">
        <v>7</v>
      </c>
    </row>
    <row r="795" spans="1:2" x14ac:dyDescent="0.3">
      <c r="A795" t="s">
        <v>20</v>
      </c>
      <c r="B795">
        <v>181</v>
      </c>
    </row>
    <row r="796" spans="1:2" x14ac:dyDescent="0.3">
      <c r="A796" t="s">
        <v>20</v>
      </c>
      <c r="B796">
        <v>110</v>
      </c>
    </row>
    <row r="797" spans="1:2" x14ac:dyDescent="0.3">
      <c r="A797" t="s">
        <v>14</v>
      </c>
      <c r="B797">
        <v>31</v>
      </c>
    </row>
    <row r="798" spans="1:2" x14ac:dyDescent="0.3">
      <c r="A798" t="s">
        <v>14</v>
      </c>
      <c r="B798">
        <v>78</v>
      </c>
    </row>
    <row r="799" spans="1:2" x14ac:dyDescent="0.3">
      <c r="A799" t="s">
        <v>20</v>
      </c>
      <c r="B799">
        <v>185</v>
      </c>
    </row>
    <row r="800" spans="1:2" x14ac:dyDescent="0.3">
      <c r="A800" t="s">
        <v>20</v>
      </c>
      <c r="B800">
        <v>121</v>
      </c>
    </row>
    <row r="801" spans="1:2" x14ac:dyDescent="0.3">
      <c r="A801" t="s">
        <v>14</v>
      </c>
      <c r="B801">
        <v>1225</v>
      </c>
    </row>
    <row r="802" spans="1:2" x14ac:dyDescent="0.3">
      <c r="A802" t="s">
        <v>14</v>
      </c>
      <c r="B802">
        <v>1</v>
      </c>
    </row>
    <row r="803" spans="1:2" x14ac:dyDescent="0.3">
      <c r="A803" t="s">
        <v>20</v>
      </c>
      <c r="B803">
        <v>106</v>
      </c>
    </row>
    <row r="804" spans="1:2" x14ac:dyDescent="0.3">
      <c r="A804" t="s">
        <v>20</v>
      </c>
      <c r="B804">
        <v>142</v>
      </c>
    </row>
    <row r="805" spans="1:2" x14ac:dyDescent="0.3">
      <c r="A805" t="s">
        <v>20</v>
      </c>
      <c r="B805">
        <v>233</v>
      </c>
    </row>
    <row r="806" spans="1:2" x14ac:dyDescent="0.3">
      <c r="A806" t="s">
        <v>20</v>
      </c>
      <c r="B806">
        <v>218</v>
      </c>
    </row>
    <row r="807" spans="1:2" x14ac:dyDescent="0.3">
      <c r="A807" t="s">
        <v>14</v>
      </c>
      <c r="B807">
        <v>67</v>
      </c>
    </row>
    <row r="808" spans="1:2" x14ac:dyDescent="0.3">
      <c r="A808" t="s">
        <v>20</v>
      </c>
      <c r="B808">
        <v>76</v>
      </c>
    </row>
    <row r="809" spans="1:2" x14ac:dyDescent="0.3">
      <c r="A809" t="s">
        <v>20</v>
      </c>
      <c r="B809">
        <v>43</v>
      </c>
    </row>
    <row r="810" spans="1:2" x14ac:dyDescent="0.3">
      <c r="A810" t="s">
        <v>14</v>
      </c>
      <c r="B810">
        <v>19</v>
      </c>
    </row>
    <row r="811" spans="1:2" x14ac:dyDescent="0.3">
      <c r="A811" t="s">
        <v>14</v>
      </c>
      <c r="B811">
        <v>2108</v>
      </c>
    </row>
    <row r="812" spans="1:2" x14ac:dyDescent="0.3">
      <c r="A812" t="s">
        <v>20</v>
      </c>
      <c r="B812">
        <v>221</v>
      </c>
    </row>
    <row r="813" spans="1:2" x14ac:dyDescent="0.3">
      <c r="A813" t="s">
        <v>14</v>
      </c>
      <c r="B813">
        <v>679</v>
      </c>
    </row>
    <row r="814" spans="1:2" x14ac:dyDescent="0.3">
      <c r="A814" t="s">
        <v>20</v>
      </c>
      <c r="B814">
        <v>2805</v>
      </c>
    </row>
    <row r="815" spans="1:2" x14ac:dyDescent="0.3">
      <c r="A815" t="s">
        <v>20</v>
      </c>
      <c r="B815">
        <v>68</v>
      </c>
    </row>
    <row r="816" spans="1:2" x14ac:dyDescent="0.3">
      <c r="A816" t="s">
        <v>14</v>
      </c>
      <c r="B816">
        <v>36</v>
      </c>
    </row>
    <row r="817" spans="1:2" x14ac:dyDescent="0.3">
      <c r="A817" t="s">
        <v>20</v>
      </c>
      <c r="B817">
        <v>183</v>
      </c>
    </row>
    <row r="818" spans="1:2" x14ac:dyDescent="0.3">
      <c r="A818" t="s">
        <v>20</v>
      </c>
      <c r="B818">
        <v>133</v>
      </c>
    </row>
    <row r="819" spans="1:2" x14ac:dyDescent="0.3">
      <c r="A819" t="s">
        <v>20</v>
      </c>
      <c r="B819">
        <v>2489</v>
      </c>
    </row>
    <row r="820" spans="1:2" x14ac:dyDescent="0.3">
      <c r="A820" t="s">
        <v>20</v>
      </c>
      <c r="B820">
        <v>69</v>
      </c>
    </row>
    <row r="821" spans="1:2" x14ac:dyDescent="0.3">
      <c r="A821" t="s">
        <v>14</v>
      </c>
      <c r="B821">
        <v>47</v>
      </c>
    </row>
    <row r="822" spans="1:2" x14ac:dyDescent="0.3">
      <c r="A822" t="s">
        <v>20</v>
      </c>
      <c r="B822">
        <v>279</v>
      </c>
    </row>
    <row r="823" spans="1:2" x14ac:dyDescent="0.3">
      <c r="A823" t="s">
        <v>20</v>
      </c>
      <c r="B823">
        <v>210</v>
      </c>
    </row>
    <row r="824" spans="1:2" x14ac:dyDescent="0.3">
      <c r="A824" t="s">
        <v>20</v>
      </c>
      <c r="B824">
        <v>2100</v>
      </c>
    </row>
    <row r="825" spans="1:2" x14ac:dyDescent="0.3">
      <c r="A825" t="s">
        <v>20</v>
      </c>
      <c r="B825">
        <v>252</v>
      </c>
    </row>
    <row r="826" spans="1:2" x14ac:dyDescent="0.3">
      <c r="A826" t="s">
        <v>20</v>
      </c>
      <c r="B826">
        <v>1280</v>
      </c>
    </row>
    <row r="827" spans="1:2" x14ac:dyDescent="0.3">
      <c r="A827" t="s">
        <v>20</v>
      </c>
      <c r="B827">
        <v>157</v>
      </c>
    </row>
    <row r="828" spans="1:2" x14ac:dyDescent="0.3">
      <c r="A828" t="s">
        <v>20</v>
      </c>
      <c r="B828">
        <v>194</v>
      </c>
    </row>
    <row r="829" spans="1:2" x14ac:dyDescent="0.3">
      <c r="A829" t="s">
        <v>20</v>
      </c>
      <c r="B829">
        <v>82</v>
      </c>
    </row>
    <row r="830" spans="1:2" x14ac:dyDescent="0.3">
      <c r="A830" t="s">
        <v>14</v>
      </c>
      <c r="B830">
        <v>70</v>
      </c>
    </row>
    <row r="831" spans="1:2" x14ac:dyDescent="0.3">
      <c r="A831" t="s">
        <v>14</v>
      </c>
      <c r="B831">
        <v>154</v>
      </c>
    </row>
    <row r="832" spans="1:2" x14ac:dyDescent="0.3">
      <c r="A832" t="s">
        <v>14</v>
      </c>
      <c r="B832">
        <v>22</v>
      </c>
    </row>
    <row r="833" spans="1:2" x14ac:dyDescent="0.3">
      <c r="A833" t="s">
        <v>20</v>
      </c>
      <c r="B833">
        <v>4233</v>
      </c>
    </row>
    <row r="834" spans="1:2" x14ac:dyDescent="0.3">
      <c r="A834" t="s">
        <v>20</v>
      </c>
      <c r="B834">
        <v>1297</v>
      </c>
    </row>
    <row r="835" spans="1:2" x14ac:dyDescent="0.3">
      <c r="A835" t="s">
        <v>20</v>
      </c>
      <c r="B835">
        <v>165</v>
      </c>
    </row>
    <row r="836" spans="1:2" x14ac:dyDescent="0.3">
      <c r="A836" t="s">
        <v>20</v>
      </c>
      <c r="B836">
        <v>119</v>
      </c>
    </row>
    <row r="837" spans="1:2" x14ac:dyDescent="0.3">
      <c r="A837" t="s">
        <v>14</v>
      </c>
      <c r="B837">
        <v>1758</v>
      </c>
    </row>
    <row r="838" spans="1:2" x14ac:dyDescent="0.3">
      <c r="A838" t="s">
        <v>14</v>
      </c>
      <c r="B838">
        <v>94</v>
      </c>
    </row>
    <row r="839" spans="1:2" x14ac:dyDescent="0.3">
      <c r="A839" t="s">
        <v>20</v>
      </c>
      <c r="B839">
        <v>1797</v>
      </c>
    </row>
    <row r="840" spans="1:2" x14ac:dyDescent="0.3">
      <c r="A840" t="s">
        <v>20</v>
      </c>
      <c r="B840">
        <v>261</v>
      </c>
    </row>
    <row r="841" spans="1:2" x14ac:dyDescent="0.3">
      <c r="A841" t="s">
        <v>20</v>
      </c>
      <c r="B841">
        <v>157</v>
      </c>
    </row>
    <row r="842" spans="1:2" x14ac:dyDescent="0.3">
      <c r="A842" t="s">
        <v>20</v>
      </c>
      <c r="B842">
        <v>3533</v>
      </c>
    </row>
    <row r="843" spans="1:2" x14ac:dyDescent="0.3">
      <c r="A843" t="s">
        <v>20</v>
      </c>
      <c r="B843">
        <v>155</v>
      </c>
    </row>
    <row r="844" spans="1:2" x14ac:dyDescent="0.3">
      <c r="A844" t="s">
        <v>20</v>
      </c>
      <c r="B844">
        <v>132</v>
      </c>
    </row>
    <row r="845" spans="1:2" x14ac:dyDescent="0.3">
      <c r="A845" t="s">
        <v>14</v>
      </c>
      <c r="B845">
        <v>33</v>
      </c>
    </row>
    <row r="846" spans="1:2" x14ac:dyDescent="0.3">
      <c r="A846" t="s">
        <v>74</v>
      </c>
      <c r="B846">
        <v>94</v>
      </c>
    </row>
    <row r="847" spans="1:2" x14ac:dyDescent="0.3">
      <c r="A847" t="s">
        <v>20</v>
      </c>
      <c r="B847">
        <v>1354</v>
      </c>
    </row>
    <row r="848" spans="1:2" x14ac:dyDescent="0.3">
      <c r="A848" t="s">
        <v>20</v>
      </c>
      <c r="B848">
        <v>48</v>
      </c>
    </row>
    <row r="849" spans="1:2" x14ac:dyDescent="0.3">
      <c r="A849" t="s">
        <v>20</v>
      </c>
      <c r="B849">
        <v>110</v>
      </c>
    </row>
    <row r="850" spans="1:2" x14ac:dyDescent="0.3">
      <c r="A850" t="s">
        <v>20</v>
      </c>
      <c r="B850">
        <v>172</v>
      </c>
    </row>
    <row r="851" spans="1:2" x14ac:dyDescent="0.3">
      <c r="A851" t="s">
        <v>20</v>
      </c>
      <c r="B851">
        <v>307</v>
      </c>
    </row>
    <row r="852" spans="1:2" x14ac:dyDescent="0.3">
      <c r="A852" t="s">
        <v>14</v>
      </c>
      <c r="B852">
        <v>1</v>
      </c>
    </row>
    <row r="853" spans="1:2" x14ac:dyDescent="0.3">
      <c r="A853" t="s">
        <v>20</v>
      </c>
      <c r="B853">
        <v>160</v>
      </c>
    </row>
    <row r="854" spans="1:2" x14ac:dyDescent="0.3">
      <c r="A854" t="s">
        <v>14</v>
      </c>
      <c r="B854">
        <v>31</v>
      </c>
    </row>
    <row r="855" spans="1:2" x14ac:dyDescent="0.3">
      <c r="A855" t="s">
        <v>20</v>
      </c>
      <c r="B855">
        <v>1467</v>
      </c>
    </row>
    <row r="856" spans="1:2" x14ac:dyDescent="0.3">
      <c r="A856" t="s">
        <v>20</v>
      </c>
      <c r="B856">
        <v>2662</v>
      </c>
    </row>
    <row r="857" spans="1:2" x14ac:dyDescent="0.3">
      <c r="A857" t="s">
        <v>20</v>
      </c>
      <c r="B857">
        <v>452</v>
      </c>
    </row>
    <row r="858" spans="1:2" x14ac:dyDescent="0.3">
      <c r="A858" t="s">
        <v>20</v>
      </c>
      <c r="B858">
        <v>158</v>
      </c>
    </row>
    <row r="859" spans="1:2" x14ac:dyDescent="0.3">
      <c r="A859" t="s">
        <v>20</v>
      </c>
      <c r="B859">
        <v>225</v>
      </c>
    </row>
    <row r="860" spans="1:2" x14ac:dyDescent="0.3">
      <c r="A860" t="s">
        <v>14</v>
      </c>
      <c r="B860">
        <v>35</v>
      </c>
    </row>
    <row r="861" spans="1:2" x14ac:dyDescent="0.3">
      <c r="A861" t="s">
        <v>14</v>
      </c>
      <c r="B861">
        <v>63</v>
      </c>
    </row>
    <row r="862" spans="1:2" x14ac:dyDescent="0.3">
      <c r="A862" t="s">
        <v>20</v>
      </c>
      <c r="B862">
        <v>65</v>
      </c>
    </row>
    <row r="863" spans="1:2" x14ac:dyDescent="0.3">
      <c r="A863" t="s">
        <v>20</v>
      </c>
      <c r="B863">
        <v>163</v>
      </c>
    </row>
    <row r="864" spans="1:2" x14ac:dyDescent="0.3">
      <c r="A864" t="s">
        <v>20</v>
      </c>
      <c r="B864">
        <v>85</v>
      </c>
    </row>
    <row r="865" spans="1:2" x14ac:dyDescent="0.3">
      <c r="A865" t="s">
        <v>20</v>
      </c>
      <c r="B865">
        <v>217</v>
      </c>
    </row>
    <row r="866" spans="1:2" x14ac:dyDescent="0.3">
      <c r="A866" t="s">
        <v>20</v>
      </c>
      <c r="B866">
        <v>150</v>
      </c>
    </row>
    <row r="867" spans="1:2" x14ac:dyDescent="0.3">
      <c r="A867" t="s">
        <v>20</v>
      </c>
      <c r="B867">
        <v>3272</v>
      </c>
    </row>
    <row r="868" spans="1:2" x14ac:dyDescent="0.3">
      <c r="A868" t="s">
        <v>74</v>
      </c>
      <c r="B868">
        <v>898</v>
      </c>
    </row>
    <row r="869" spans="1:2" x14ac:dyDescent="0.3">
      <c r="A869" t="s">
        <v>20</v>
      </c>
      <c r="B869">
        <v>300</v>
      </c>
    </row>
    <row r="870" spans="1:2" x14ac:dyDescent="0.3">
      <c r="A870" t="s">
        <v>20</v>
      </c>
      <c r="B870">
        <v>126</v>
      </c>
    </row>
    <row r="871" spans="1:2" x14ac:dyDescent="0.3">
      <c r="A871" t="s">
        <v>14</v>
      </c>
      <c r="B871">
        <v>526</v>
      </c>
    </row>
    <row r="872" spans="1:2" x14ac:dyDescent="0.3">
      <c r="A872" t="s">
        <v>14</v>
      </c>
      <c r="B872">
        <v>121</v>
      </c>
    </row>
    <row r="873" spans="1:2" x14ac:dyDescent="0.3">
      <c r="A873" t="s">
        <v>20</v>
      </c>
      <c r="B873">
        <v>2320</v>
      </c>
    </row>
    <row r="874" spans="1:2" x14ac:dyDescent="0.3">
      <c r="A874" t="s">
        <v>20</v>
      </c>
      <c r="B874">
        <v>81</v>
      </c>
    </row>
    <row r="875" spans="1:2" x14ac:dyDescent="0.3">
      <c r="A875" t="s">
        <v>20</v>
      </c>
      <c r="B875">
        <v>1887</v>
      </c>
    </row>
    <row r="876" spans="1:2" x14ac:dyDescent="0.3">
      <c r="A876" t="s">
        <v>20</v>
      </c>
      <c r="B876">
        <v>4358</v>
      </c>
    </row>
    <row r="877" spans="1:2" x14ac:dyDescent="0.3">
      <c r="A877" t="s">
        <v>14</v>
      </c>
      <c r="B877">
        <v>67</v>
      </c>
    </row>
    <row r="878" spans="1:2" x14ac:dyDescent="0.3">
      <c r="A878" t="s">
        <v>14</v>
      </c>
      <c r="B878">
        <v>57</v>
      </c>
    </row>
    <row r="879" spans="1:2" x14ac:dyDescent="0.3">
      <c r="A879" t="s">
        <v>14</v>
      </c>
      <c r="B879">
        <v>1229</v>
      </c>
    </row>
    <row r="880" spans="1:2" x14ac:dyDescent="0.3">
      <c r="A880" t="s">
        <v>14</v>
      </c>
      <c r="B880">
        <v>12</v>
      </c>
    </row>
    <row r="881" spans="1:2" x14ac:dyDescent="0.3">
      <c r="A881" t="s">
        <v>20</v>
      </c>
      <c r="B881">
        <v>53</v>
      </c>
    </row>
    <row r="882" spans="1:2" x14ac:dyDescent="0.3">
      <c r="A882" t="s">
        <v>20</v>
      </c>
      <c r="B882">
        <v>2414</v>
      </c>
    </row>
    <row r="883" spans="1:2" x14ac:dyDescent="0.3">
      <c r="A883" t="s">
        <v>14</v>
      </c>
      <c r="B883">
        <v>452</v>
      </c>
    </row>
    <row r="884" spans="1:2" x14ac:dyDescent="0.3">
      <c r="A884" t="s">
        <v>20</v>
      </c>
      <c r="B884">
        <v>80</v>
      </c>
    </row>
    <row r="885" spans="1:2" x14ac:dyDescent="0.3">
      <c r="A885" t="s">
        <v>20</v>
      </c>
      <c r="B885">
        <v>193</v>
      </c>
    </row>
    <row r="886" spans="1:2" x14ac:dyDescent="0.3">
      <c r="A886" t="s">
        <v>14</v>
      </c>
      <c r="B886">
        <v>1886</v>
      </c>
    </row>
    <row r="887" spans="1:2" x14ac:dyDescent="0.3">
      <c r="A887" t="s">
        <v>20</v>
      </c>
      <c r="B887">
        <v>52</v>
      </c>
    </row>
    <row r="888" spans="1:2" x14ac:dyDescent="0.3">
      <c r="A888" t="s">
        <v>14</v>
      </c>
      <c r="B888">
        <v>1825</v>
      </c>
    </row>
    <row r="889" spans="1:2" x14ac:dyDescent="0.3">
      <c r="A889" t="s">
        <v>14</v>
      </c>
      <c r="B889">
        <v>31</v>
      </c>
    </row>
    <row r="890" spans="1:2" x14ac:dyDescent="0.3">
      <c r="A890" t="s">
        <v>20</v>
      </c>
      <c r="B890">
        <v>290</v>
      </c>
    </row>
    <row r="891" spans="1:2" x14ac:dyDescent="0.3">
      <c r="A891" t="s">
        <v>20</v>
      </c>
      <c r="B891">
        <v>122</v>
      </c>
    </row>
    <row r="892" spans="1:2" x14ac:dyDescent="0.3">
      <c r="A892" t="s">
        <v>20</v>
      </c>
      <c r="B892">
        <v>1470</v>
      </c>
    </row>
    <row r="893" spans="1:2" x14ac:dyDescent="0.3">
      <c r="A893" t="s">
        <v>20</v>
      </c>
      <c r="B893">
        <v>165</v>
      </c>
    </row>
    <row r="894" spans="1:2" x14ac:dyDescent="0.3">
      <c r="A894" t="s">
        <v>20</v>
      </c>
      <c r="B894">
        <v>182</v>
      </c>
    </row>
    <row r="895" spans="1:2" x14ac:dyDescent="0.3">
      <c r="A895" t="s">
        <v>20</v>
      </c>
      <c r="B895">
        <v>199</v>
      </c>
    </row>
    <row r="896" spans="1:2" x14ac:dyDescent="0.3">
      <c r="A896" t="s">
        <v>20</v>
      </c>
      <c r="B896">
        <v>56</v>
      </c>
    </row>
    <row r="897" spans="1:2" x14ac:dyDescent="0.3">
      <c r="A897" t="s">
        <v>14</v>
      </c>
      <c r="B897">
        <v>107</v>
      </c>
    </row>
    <row r="898" spans="1:2" x14ac:dyDescent="0.3">
      <c r="A898" t="s">
        <v>20</v>
      </c>
      <c r="B898">
        <v>1460</v>
      </c>
    </row>
    <row r="899" spans="1:2" x14ac:dyDescent="0.3">
      <c r="A899" t="s">
        <v>14</v>
      </c>
      <c r="B899">
        <v>27</v>
      </c>
    </row>
    <row r="900" spans="1:2" x14ac:dyDescent="0.3">
      <c r="A900" t="s">
        <v>14</v>
      </c>
      <c r="B900">
        <v>1221</v>
      </c>
    </row>
    <row r="901" spans="1:2" x14ac:dyDescent="0.3">
      <c r="A901" t="s">
        <v>20</v>
      </c>
      <c r="B901">
        <v>123</v>
      </c>
    </row>
    <row r="902" spans="1:2" x14ac:dyDescent="0.3">
      <c r="A902" t="s">
        <v>14</v>
      </c>
      <c r="B902">
        <v>1</v>
      </c>
    </row>
    <row r="903" spans="1:2" x14ac:dyDescent="0.3">
      <c r="A903" t="s">
        <v>20</v>
      </c>
      <c r="B903">
        <v>159</v>
      </c>
    </row>
    <row r="904" spans="1:2" x14ac:dyDescent="0.3">
      <c r="A904" t="s">
        <v>20</v>
      </c>
      <c r="B904">
        <v>110</v>
      </c>
    </row>
    <row r="905" spans="1:2" x14ac:dyDescent="0.3">
      <c r="A905" t="s">
        <v>47</v>
      </c>
      <c r="B905">
        <v>14</v>
      </c>
    </row>
    <row r="906" spans="1:2" x14ac:dyDescent="0.3">
      <c r="A906" t="s">
        <v>14</v>
      </c>
      <c r="B906">
        <v>16</v>
      </c>
    </row>
    <row r="907" spans="1:2" x14ac:dyDescent="0.3">
      <c r="A907" t="s">
        <v>20</v>
      </c>
      <c r="B907">
        <v>236</v>
      </c>
    </row>
    <row r="908" spans="1:2" x14ac:dyDescent="0.3">
      <c r="A908" t="s">
        <v>20</v>
      </c>
      <c r="B908">
        <v>191</v>
      </c>
    </row>
    <row r="909" spans="1:2" x14ac:dyDescent="0.3">
      <c r="A909" t="s">
        <v>14</v>
      </c>
      <c r="B909">
        <v>41</v>
      </c>
    </row>
    <row r="910" spans="1:2" x14ac:dyDescent="0.3">
      <c r="A910" t="s">
        <v>20</v>
      </c>
      <c r="B910">
        <v>3934</v>
      </c>
    </row>
    <row r="911" spans="1:2" x14ac:dyDescent="0.3">
      <c r="A911" t="s">
        <v>20</v>
      </c>
      <c r="B911">
        <v>80</v>
      </c>
    </row>
    <row r="912" spans="1:2" x14ac:dyDescent="0.3">
      <c r="A912" t="s">
        <v>74</v>
      </c>
      <c r="B912">
        <v>296</v>
      </c>
    </row>
    <row r="913" spans="1:2" x14ac:dyDescent="0.3">
      <c r="A913" t="s">
        <v>20</v>
      </c>
      <c r="B913">
        <v>462</v>
      </c>
    </row>
    <row r="914" spans="1:2" x14ac:dyDescent="0.3">
      <c r="A914" t="s">
        <v>20</v>
      </c>
      <c r="B914">
        <v>179</v>
      </c>
    </row>
    <row r="915" spans="1:2" x14ac:dyDescent="0.3">
      <c r="A915" t="s">
        <v>14</v>
      </c>
      <c r="B915">
        <v>523</v>
      </c>
    </row>
    <row r="916" spans="1:2" x14ac:dyDescent="0.3">
      <c r="A916" t="s">
        <v>14</v>
      </c>
      <c r="B916">
        <v>141</v>
      </c>
    </row>
    <row r="917" spans="1:2" x14ac:dyDescent="0.3">
      <c r="A917" t="s">
        <v>20</v>
      </c>
      <c r="B917">
        <v>1866</v>
      </c>
    </row>
    <row r="918" spans="1:2" x14ac:dyDescent="0.3">
      <c r="A918" t="s">
        <v>14</v>
      </c>
      <c r="B918">
        <v>52</v>
      </c>
    </row>
    <row r="919" spans="1:2" x14ac:dyDescent="0.3">
      <c r="A919" t="s">
        <v>47</v>
      </c>
      <c r="B919">
        <v>27</v>
      </c>
    </row>
    <row r="920" spans="1:2" x14ac:dyDescent="0.3">
      <c r="A920" t="s">
        <v>20</v>
      </c>
      <c r="B920">
        <v>156</v>
      </c>
    </row>
    <row r="921" spans="1:2" x14ac:dyDescent="0.3">
      <c r="A921" t="s">
        <v>14</v>
      </c>
      <c r="B921">
        <v>225</v>
      </c>
    </row>
    <row r="922" spans="1:2" x14ac:dyDescent="0.3">
      <c r="A922" t="s">
        <v>20</v>
      </c>
      <c r="B922">
        <v>255</v>
      </c>
    </row>
    <row r="923" spans="1:2" x14ac:dyDescent="0.3">
      <c r="A923" t="s">
        <v>14</v>
      </c>
      <c r="B923">
        <v>38</v>
      </c>
    </row>
    <row r="924" spans="1:2" x14ac:dyDescent="0.3">
      <c r="A924" t="s">
        <v>20</v>
      </c>
      <c r="B924">
        <v>2261</v>
      </c>
    </row>
    <row r="925" spans="1:2" x14ac:dyDescent="0.3">
      <c r="A925" t="s">
        <v>20</v>
      </c>
      <c r="B925">
        <v>40</v>
      </c>
    </row>
    <row r="926" spans="1:2" x14ac:dyDescent="0.3">
      <c r="A926" t="s">
        <v>20</v>
      </c>
      <c r="B926">
        <v>2289</v>
      </c>
    </row>
    <row r="927" spans="1:2" x14ac:dyDescent="0.3">
      <c r="A927" t="s">
        <v>20</v>
      </c>
      <c r="B927">
        <v>65</v>
      </c>
    </row>
    <row r="928" spans="1:2" x14ac:dyDescent="0.3">
      <c r="A928" t="s">
        <v>14</v>
      </c>
      <c r="B928">
        <v>15</v>
      </c>
    </row>
    <row r="929" spans="1:2" x14ac:dyDescent="0.3">
      <c r="A929" t="s">
        <v>14</v>
      </c>
      <c r="B929">
        <v>37</v>
      </c>
    </row>
    <row r="930" spans="1:2" x14ac:dyDescent="0.3">
      <c r="A930" t="s">
        <v>20</v>
      </c>
      <c r="B930">
        <v>3777</v>
      </c>
    </row>
    <row r="931" spans="1:2" x14ac:dyDescent="0.3">
      <c r="A931" t="s">
        <v>20</v>
      </c>
      <c r="B931">
        <v>184</v>
      </c>
    </row>
    <row r="932" spans="1:2" x14ac:dyDescent="0.3">
      <c r="A932" t="s">
        <v>20</v>
      </c>
      <c r="B932">
        <v>85</v>
      </c>
    </row>
    <row r="933" spans="1:2" x14ac:dyDescent="0.3">
      <c r="A933" t="s">
        <v>14</v>
      </c>
      <c r="B933">
        <v>112</v>
      </c>
    </row>
    <row r="934" spans="1:2" x14ac:dyDescent="0.3">
      <c r="A934" t="s">
        <v>20</v>
      </c>
      <c r="B934">
        <v>144</v>
      </c>
    </row>
    <row r="935" spans="1:2" x14ac:dyDescent="0.3">
      <c r="A935" t="s">
        <v>20</v>
      </c>
      <c r="B935">
        <v>1902</v>
      </c>
    </row>
    <row r="936" spans="1:2" x14ac:dyDescent="0.3">
      <c r="A936" t="s">
        <v>20</v>
      </c>
      <c r="B936">
        <v>105</v>
      </c>
    </row>
    <row r="937" spans="1:2" x14ac:dyDescent="0.3">
      <c r="A937" t="s">
        <v>20</v>
      </c>
      <c r="B937">
        <v>132</v>
      </c>
    </row>
    <row r="938" spans="1:2" x14ac:dyDescent="0.3">
      <c r="A938" t="s">
        <v>14</v>
      </c>
      <c r="B938">
        <v>21</v>
      </c>
    </row>
    <row r="939" spans="1:2" x14ac:dyDescent="0.3">
      <c r="A939" t="s">
        <v>74</v>
      </c>
      <c r="B939">
        <v>976</v>
      </c>
    </row>
    <row r="940" spans="1:2" x14ac:dyDescent="0.3">
      <c r="A940" t="s">
        <v>20</v>
      </c>
      <c r="B940">
        <v>96</v>
      </c>
    </row>
    <row r="941" spans="1:2" x14ac:dyDescent="0.3">
      <c r="A941" t="s">
        <v>14</v>
      </c>
      <c r="B941">
        <v>67</v>
      </c>
    </row>
    <row r="942" spans="1:2" x14ac:dyDescent="0.3">
      <c r="A942" t="s">
        <v>47</v>
      </c>
      <c r="B942">
        <v>66</v>
      </c>
    </row>
    <row r="943" spans="1:2" x14ac:dyDescent="0.3">
      <c r="A943" t="s">
        <v>14</v>
      </c>
      <c r="B943">
        <v>78</v>
      </c>
    </row>
    <row r="944" spans="1:2" x14ac:dyDescent="0.3">
      <c r="A944" t="s">
        <v>14</v>
      </c>
      <c r="B944">
        <v>67</v>
      </c>
    </row>
    <row r="945" spans="1:2" x14ac:dyDescent="0.3">
      <c r="A945" t="s">
        <v>20</v>
      </c>
      <c r="B945">
        <v>114</v>
      </c>
    </row>
    <row r="946" spans="1:2" x14ac:dyDescent="0.3">
      <c r="A946" t="s">
        <v>14</v>
      </c>
      <c r="B946">
        <v>263</v>
      </c>
    </row>
    <row r="947" spans="1:2" x14ac:dyDescent="0.3">
      <c r="A947" t="s">
        <v>14</v>
      </c>
      <c r="B947">
        <v>1691</v>
      </c>
    </row>
    <row r="948" spans="1:2" x14ac:dyDescent="0.3">
      <c r="A948" t="s">
        <v>14</v>
      </c>
      <c r="B948">
        <v>181</v>
      </c>
    </row>
    <row r="949" spans="1:2" x14ac:dyDescent="0.3">
      <c r="A949" t="s">
        <v>14</v>
      </c>
      <c r="B949">
        <v>13</v>
      </c>
    </row>
    <row r="950" spans="1:2" x14ac:dyDescent="0.3">
      <c r="A950" t="s">
        <v>74</v>
      </c>
      <c r="B950">
        <v>160</v>
      </c>
    </row>
    <row r="951" spans="1:2" x14ac:dyDescent="0.3">
      <c r="A951" t="s">
        <v>20</v>
      </c>
      <c r="B951">
        <v>203</v>
      </c>
    </row>
    <row r="952" spans="1:2" x14ac:dyDescent="0.3">
      <c r="A952" t="s">
        <v>14</v>
      </c>
      <c r="B952">
        <v>1</v>
      </c>
    </row>
    <row r="953" spans="1:2" x14ac:dyDescent="0.3">
      <c r="A953" t="s">
        <v>20</v>
      </c>
      <c r="B953">
        <v>1559</v>
      </c>
    </row>
    <row r="954" spans="1:2" x14ac:dyDescent="0.3">
      <c r="A954" t="s">
        <v>74</v>
      </c>
      <c r="B954">
        <v>2266</v>
      </c>
    </row>
    <row r="955" spans="1:2" x14ac:dyDescent="0.3">
      <c r="A955" t="s">
        <v>14</v>
      </c>
      <c r="B955">
        <v>21</v>
      </c>
    </row>
    <row r="956" spans="1:2" x14ac:dyDescent="0.3">
      <c r="A956" t="s">
        <v>20</v>
      </c>
      <c r="B956">
        <v>1548</v>
      </c>
    </row>
    <row r="957" spans="1:2" x14ac:dyDescent="0.3">
      <c r="A957" t="s">
        <v>20</v>
      </c>
      <c r="B957">
        <v>80</v>
      </c>
    </row>
    <row r="958" spans="1:2" x14ac:dyDescent="0.3">
      <c r="A958" t="s">
        <v>14</v>
      </c>
      <c r="B958">
        <v>830</v>
      </c>
    </row>
    <row r="959" spans="1:2" x14ac:dyDescent="0.3">
      <c r="A959" t="s">
        <v>20</v>
      </c>
      <c r="B959">
        <v>131</v>
      </c>
    </row>
    <row r="960" spans="1:2" x14ac:dyDescent="0.3">
      <c r="A960" t="s">
        <v>20</v>
      </c>
      <c r="B960">
        <v>112</v>
      </c>
    </row>
    <row r="961" spans="1:2" x14ac:dyDescent="0.3">
      <c r="A961" t="s">
        <v>14</v>
      </c>
      <c r="B961">
        <v>130</v>
      </c>
    </row>
    <row r="962" spans="1:2" x14ac:dyDescent="0.3">
      <c r="A962" t="s">
        <v>14</v>
      </c>
      <c r="B962">
        <v>55</v>
      </c>
    </row>
    <row r="963" spans="1:2" x14ac:dyDescent="0.3">
      <c r="A963" t="s">
        <v>20</v>
      </c>
      <c r="B963">
        <v>155</v>
      </c>
    </row>
    <row r="964" spans="1:2" x14ac:dyDescent="0.3">
      <c r="A964" t="s">
        <v>20</v>
      </c>
      <c r="B964">
        <v>266</v>
      </c>
    </row>
    <row r="965" spans="1:2" x14ac:dyDescent="0.3">
      <c r="A965" t="s">
        <v>14</v>
      </c>
      <c r="B965">
        <v>114</v>
      </c>
    </row>
    <row r="966" spans="1:2" x14ac:dyDescent="0.3">
      <c r="A966" t="s">
        <v>20</v>
      </c>
      <c r="B966">
        <v>155</v>
      </c>
    </row>
    <row r="967" spans="1:2" x14ac:dyDescent="0.3">
      <c r="A967" t="s">
        <v>20</v>
      </c>
      <c r="B967">
        <v>207</v>
      </c>
    </row>
    <row r="968" spans="1:2" x14ac:dyDescent="0.3">
      <c r="A968" t="s">
        <v>20</v>
      </c>
      <c r="B968">
        <v>245</v>
      </c>
    </row>
    <row r="969" spans="1:2" x14ac:dyDescent="0.3">
      <c r="A969" t="s">
        <v>20</v>
      </c>
      <c r="B969">
        <v>1573</v>
      </c>
    </row>
    <row r="970" spans="1:2" x14ac:dyDescent="0.3">
      <c r="A970" t="s">
        <v>20</v>
      </c>
      <c r="B970">
        <v>114</v>
      </c>
    </row>
    <row r="971" spans="1:2" x14ac:dyDescent="0.3">
      <c r="A971" t="s">
        <v>20</v>
      </c>
      <c r="B971">
        <v>93</v>
      </c>
    </row>
    <row r="972" spans="1:2" x14ac:dyDescent="0.3">
      <c r="A972" t="s">
        <v>14</v>
      </c>
      <c r="B972">
        <v>594</v>
      </c>
    </row>
    <row r="973" spans="1:2" x14ac:dyDescent="0.3">
      <c r="A973" t="s">
        <v>14</v>
      </c>
      <c r="B973">
        <v>24</v>
      </c>
    </row>
    <row r="974" spans="1:2" x14ac:dyDescent="0.3">
      <c r="A974" t="s">
        <v>20</v>
      </c>
      <c r="B974">
        <v>1681</v>
      </c>
    </row>
    <row r="975" spans="1:2" x14ac:dyDescent="0.3">
      <c r="A975" t="s">
        <v>14</v>
      </c>
      <c r="B975">
        <v>252</v>
      </c>
    </row>
    <row r="976" spans="1:2" x14ac:dyDescent="0.3">
      <c r="A976" t="s">
        <v>20</v>
      </c>
      <c r="B976">
        <v>32</v>
      </c>
    </row>
    <row r="977" spans="1:2" x14ac:dyDescent="0.3">
      <c r="A977" t="s">
        <v>20</v>
      </c>
      <c r="B977">
        <v>135</v>
      </c>
    </row>
    <row r="978" spans="1:2" x14ac:dyDescent="0.3">
      <c r="A978" t="s">
        <v>20</v>
      </c>
      <c r="B978">
        <v>140</v>
      </c>
    </row>
    <row r="979" spans="1:2" x14ac:dyDescent="0.3">
      <c r="A979" t="s">
        <v>14</v>
      </c>
      <c r="B979">
        <v>67</v>
      </c>
    </row>
    <row r="980" spans="1:2" x14ac:dyDescent="0.3">
      <c r="A980" t="s">
        <v>20</v>
      </c>
      <c r="B980">
        <v>92</v>
      </c>
    </row>
    <row r="981" spans="1:2" x14ac:dyDescent="0.3">
      <c r="A981" t="s">
        <v>20</v>
      </c>
      <c r="B981">
        <v>1015</v>
      </c>
    </row>
    <row r="982" spans="1:2" x14ac:dyDescent="0.3">
      <c r="A982" t="s">
        <v>14</v>
      </c>
      <c r="B982">
        <v>742</v>
      </c>
    </row>
    <row r="983" spans="1:2" x14ac:dyDescent="0.3">
      <c r="A983" t="s">
        <v>20</v>
      </c>
      <c r="B983">
        <v>323</v>
      </c>
    </row>
    <row r="984" spans="1:2" x14ac:dyDescent="0.3">
      <c r="A984" t="s">
        <v>14</v>
      </c>
      <c r="B984">
        <v>75</v>
      </c>
    </row>
    <row r="985" spans="1:2" x14ac:dyDescent="0.3">
      <c r="A985" t="s">
        <v>20</v>
      </c>
      <c r="B985">
        <v>2326</v>
      </c>
    </row>
    <row r="986" spans="1:2" x14ac:dyDescent="0.3">
      <c r="A986" t="s">
        <v>20</v>
      </c>
      <c r="B986">
        <v>381</v>
      </c>
    </row>
    <row r="987" spans="1:2" x14ac:dyDescent="0.3">
      <c r="A987" t="s">
        <v>14</v>
      </c>
      <c r="B987">
        <v>4405</v>
      </c>
    </row>
    <row r="988" spans="1:2" x14ac:dyDescent="0.3">
      <c r="A988" t="s">
        <v>14</v>
      </c>
      <c r="B988">
        <v>92</v>
      </c>
    </row>
    <row r="989" spans="1:2" x14ac:dyDescent="0.3">
      <c r="A989" t="s">
        <v>20</v>
      </c>
      <c r="B989">
        <v>480</v>
      </c>
    </row>
    <row r="990" spans="1:2" x14ac:dyDescent="0.3">
      <c r="A990" t="s">
        <v>14</v>
      </c>
      <c r="B990">
        <v>64</v>
      </c>
    </row>
    <row r="991" spans="1:2" x14ac:dyDescent="0.3">
      <c r="A991" t="s">
        <v>20</v>
      </c>
      <c r="B991">
        <v>226</v>
      </c>
    </row>
    <row r="992" spans="1:2" x14ac:dyDescent="0.3">
      <c r="A992" t="s">
        <v>14</v>
      </c>
      <c r="B992">
        <v>64</v>
      </c>
    </row>
    <row r="993" spans="1:2" x14ac:dyDescent="0.3">
      <c r="A993" t="s">
        <v>20</v>
      </c>
      <c r="B993">
        <v>241</v>
      </c>
    </row>
    <row r="994" spans="1:2" x14ac:dyDescent="0.3">
      <c r="A994" t="s">
        <v>20</v>
      </c>
      <c r="B994">
        <v>132</v>
      </c>
    </row>
    <row r="995" spans="1:2" x14ac:dyDescent="0.3">
      <c r="A995" t="s">
        <v>74</v>
      </c>
      <c r="B995">
        <v>75</v>
      </c>
    </row>
    <row r="996" spans="1:2" x14ac:dyDescent="0.3">
      <c r="A996" t="s">
        <v>14</v>
      </c>
      <c r="B996">
        <v>842</v>
      </c>
    </row>
    <row r="997" spans="1:2" x14ac:dyDescent="0.3">
      <c r="A997" t="s">
        <v>20</v>
      </c>
      <c r="B997">
        <v>2043</v>
      </c>
    </row>
    <row r="998" spans="1:2" x14ac:dyDescent="0.3">
      <c r="A998" t="s">
        <v>14</v>
      </c>
      <c r="B998">
        <v>112</v>
      </c>
    </row>
    <row r="999" spans="1:2" x14ac:dyDescent="0.3">
      <c r="A999" t="s">
        <v>74</v>
      </c>
      <c r="B999">
        <v>139</v>
      </c>
    </row>
    <row r="1000" spans="1:2" x14ac:dyDescent="0.3">
      <c r="A1000" t="s">
        <v>14</v>
      </c>
      <c r="B1000">
        <v>374</v>
      </c>
    </row>
    <row r="1001" spans="1:2" x14ac:dyDescent="0.3">
      <c r="A1001" t="s">
        <v>74</v>
      </c>
      <c r="B1001">
        <v>1122</v>
      </c>
    </row>
  </sheetData>
  <conditionalFormatting sqref="A1:A1001">
    <cfRule type="containsText" dxfId="5" priority="5" operator="containsText" text="canceled">
      <formula>NOT(ISERROR(SEARCH("canceled",A1)))</formula>
    </cfRule>
    <cfRule type="containsText" dxfId="4" priority="6" operator="containsText" text="live">
      <formula>NOT(ISERROR(SEARCH("live",A1)))</formula>
    </cfRule>
    <cfRule type="containsText" dxfId="3" priority="7" operator="containsText" text="successful">
      <formula>NOT(ISERROR(SEARCH("successful",A1)))</formula>
    </cfRule>
    <cfRule type="containsText" dxfId="2" priority="8" operator="containsText" text="failed">
      <formula>NOT(ISERROR(SEARCH("failed",A1)))</formula>
    </cfRule>
  </conditionalFormatting>
  <conditionalFormatting sqref="D2:D566">
    <cfRule type="cellIs" dxfId="1" priority="2" operator="equal">
      <formula>0</formula>
    </cfRule>
  </conditionalFormatting>
  <conditionalFormatting sqref="G2:G365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A91B7-EE27-4344-9FF0-40D3E44D08F2}">
  <dimension ref="A1:H13"/>
  <sheetViews>
    <sheetView workbookViewId="0">
      <selection activeCell="I25" sqref="I25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3984375" bestFit="1" customWidth="1"/>
    <col min="6" max="6" width="19.296875" bestFit="1" customWidth="1"/>
    <col min="7" max="7" width="15.796875" bestFit="1" customWidth="1"/>
    <col min="8" max="8" width="18.5" bestFit="1" customWidth="1"/>
  </cols>
  <sheetData>
    <row r="1" spans="1:8" x14ac:dyDescent="0.3">
      <c r="A1" s="10" t="s">
        <v>2096</v>
      </c>
      <c r="B1" s="10" t="s">
        <v>2097</v>
      </c>
      <c r="C1" s="10" t="s">
        <v>2098</v>
      </c>
      <c r="D1" s="10" t="s">
        <v>2099</v>
      </c>
      <c r="E1" s="10" t="s">
        <v>2100</v>
      </c>
      <c r="F1" s="10" t="s">
        <v>2101</v>
      </c>
      <c r="G1" s="10" t="s">
        <v>2102</v>
      </c>
      <c r="H1" s="10" t="s">
        <v>2103</v>
      </c>
    </row>
    <row r="2" spans="1:8" x14ac:dyDescent="0.3">
      <c r="A2" t="s">
        <v>2104</v>
      </c>
      <c r="B2">
        <f>COUNTIFS('Crowdfunding Work Copy'!$E$1:$E$1001,"&lt;1000",'Crowdfunding Work Copy'!$F$1:$F$1001,"=successful")</f>
        <v>0</v>
      </c>
      <c r="C2">
        <f>COUNTIFS('Crowdfunding Work Copy'!$E$1:$E$1001,"&lt;1000",'Crowdfunding Work Copy'!$F$1:$F$1001,"=failed")</f>
        <v>45</v>
      </c>
      <c r="D2">
        <f>COUNTIFS('Crowdfunding Work Copy'!$E$1:$E$1001,"&lt;1000",'Crowdfunding Work Copy'!$F$1:$F$1001,"=canceled")</f>
        <v>2</v>
      </c>
      <c r="E2">
        <f>SUM(B2:D2)</f>
        <v>47</v>
      </c>
      <c r="F2" s="5">
        <f>ROUND(B2/E2,2)</f>
        <v>0</v>
      </c>
      <c r="G2" s="5">
        <f>ROUND(C2/E2,2)</f>
        <v>0.96</v>
      </c>
      <c r="H2" s="5">
        <f>ROUND(D2/E2,2)</f>
        <v>0.04</v>
      </c>
    </row>
    <row r="3" spans="1:8" x14ac:dyDescent="0.3">
      <c r="A3" t="s">
        <v>2105</v>
      </c>
      <c r="B3">
        <f>COUNTIFS('Crowdfunding Work Copy'!$E$1:$E$1001,"&gt;=1000",'Crowdfunding Work Copy'!$E$1:$E$1001,"&lt;=4999",'Crowdfunding Work Copy'!$F$1:$F$1001,"=successful")</f>
        <v>34</v>
      </c>
      <c r="C3">
        <f>COUNTIFS('Crowdfunding Work Copy'!$E$1:$E$1001,"&gt;=1000",'Crowdfunding Work Copy'!$E$1:$E$1001,"&lt;=4999",'Crowdfunding Work Copy'!$F$1:$F$1001,"=failed")</f>
        <v>101</v>
      </c>
      <c r="D3">
        <f>COUNTIFS('Crowdfunding Work Copy'!$E$1:$E$1001,"&gt;=1000",'Crowdfunding Work Copy'!$E$1:$E$1001,"&lt;=4999",'Crowdfunding Work Copy'!$F$1:$F$1001,"=canceled")</f>
        <v>19</v>
      </c>
      <c r="E3">
        <f t="shared" ref="E3:E13" si="0">SUM(B3:D3)</f>
        <v>154</v>
      </c>
      <c r="F3" s="5">
        <f t="shared" ref="F3:F13" si="1">ROUND(B3/E3,2)</f>
        <v>0.22</v>
      </c>
      <c r="G3" s="5">
        <f t="shared" ref="G3:G13" si="2">ROUND(C3/E3,2)</f>
        <v>0.66</v>
      </c>
      <c r="H3" s="5">
        <f t="shared" ref="H3:H13" si="3">ROUND(D3/E3,2)</f>
        <v>0.12</v>
      </c>
    </row>
    <row r="4" spans="1:8" x14ac:dyDescent="0.3">
      <c r="A4" t="s">
        <v>2106</v>
      </c>
      <c r="B4">
        <f>COUNTIFS('Crowdfunding Work Copy'!$E$1:$E$1001,"&gt;=5000",'Crowdfunding Work Copy'!$E$1:$E$1001,"&lt;=9999",'Crowdfunding Work Copy'!$F$1:$F$1001,"=successful")</f>
        <v>142</v>
      </c>
      <c r="C4">
        <f>COUNTIFS('Crowdfunding Work Copy'!$E$1:$E$1001,"&gt;=5000",'Crowdfunding Work Copy'!$E$1:$E$1001,"&lt;=9999",'Crowdfunding Work Copy'!$F$1:$F$1001,"=failed")</f>
        <v>64</v>
      </c>
      <c r="D4">
        <f>COUNTIFS('Crowdfunding Work Copy'!$E$1:$E$1001,"&gt;=5000",'Crowdfunding Work Copy'!$E$1:$E$1001,"&lt;=9999",'Crowdfunding Work Copy'!$F$1:$F$1001,"=canceled")</f>
        <v>10</v>
      </c>
      <c r="E4">
        <f t="shared" si="0"/>
        <v>216</v>
      </c>
      <c r="F4" s="5">
        <f t="shared" si="1"/>
        <v>0.66</v>
      </c>
      <c r="G4" s="5">
        <f t="shared" si="2"/>
        <v>0.3</v>
      </c>
      <c r="H4" s="5">
        <f t="shared" si="3"/>
        <v>0.05</v>
      </c>
    </row>
    <row r="5" spans="1:8" x14ac:dyDescent="0.3">
      <c r="A5" t="s">
        <v>2107</v>
      </c>
      <c r="B5">
        <f>COUNTIFS('Crowdfunding Work Copy'!$E$1:$E$1001,"&gt;=10000",'Crowdfunding Work Copy'!$E$1:$E$1001,"&lt;=14999",'Crowdfunding Work Copy'!$F$1:$F$1001,"=successful")</f>
        <v>211</v>
      </c>
      <c r="C5">
        <f>COUNTIFS('Crowdfunding Work Copy'!$E$1:$E$1001,"&gt;=10000",'Crowdfunding Work Copy'!$E$1:$E$1001,"&lt;=14999",'Crowdfunding Work Copy'!$F$1:$F$1001,"=failed")</f>
        <v>7</v>
      </c>
      <c r="D5">
        <f>COUNTIFS('Crowdfunding Work Copy'!$E$1:$E$1001,"&gt;=10000",'Crowdfunding Work Copy'!$E$1:$E$1001,"&lt;=14999",'Crowdfunding Work Copy'!$F$1:$F$1001,"=canceled")</f>
        <v>1</v>
      </c>
      <c r="E5">
        <f t="shared" si="0"/>
        <v>219</v>
      </c>
      <c r="F5" s="5">
        <f t="shared" si="1"/>
        <v>0.96</v>
      </c>
      <c r="G5" s="5">
        <f t="shared" si="2"/>
        <v>0.03</v>
      </c>
      <c r="H5" s="5">
        <f t="shared" si="3"/>
        <v>0</v>
      </c>
    </row>
    <row r="6" spans="1:8" x14ac:dyDescent="0.3">
      <c r="A6" t="s">
        <v>2108</v>
      </c>
      <c r="B6">
        <f>COUNTIFS('Crowdfunding Work Copy'!$E$1:$E$1001,"&gt;=15000",'Crowdfunding Work Copy'!$E$1:$E$1001,"&lt;=19999",'Crowdfunding Work Copy'!$F$1:$F$1001,"=successful")</f>
        <v>0</v>
      </c>
      <c r="C6">
        <f>COUNTIFS('Crowdfunding Work Copy'!$E$1:$E$1001,"&gt;=15000",'Crowdfunding Work Copy'!$E$1:$E$1001,"&lt;=19999",'Crowdfunding Work Copy'!$F$1:$F$1001,"=failed")</f>
        <v>8</v>
      </c>
      <c r="D6">
        <f>COUNTIFS('Crowdfunding Work Copy'!$E$1:$E$1001,"&gt;=15000",'Crowdfunding Work Copy'!$E$1:$E$1001,"&lt;=19999",'Crowdfunding Work Copy'!$F$1:$F$1001,"=canceled")</f>
        <v>2</v>
      </c>
      <c r="E6">
        <f t="shared" si="0"/>
        <v>10</v>
      </c>
      <c r="F6" s="5">
        <f t="shared" si="1"/>
        <v>0</v>
      </c>
      <c r="G6" s="5">
        <f t="shared" si="2"/>
        <v>0.8</v>
      </c>
      <c r="H6" s="5">
        <f t="shared" si="3"/>
        <v>0.2</v>
      </c>
    </row>
    <row r="7" spans="1:8" x14ac:dyDescent="0.3">
      <c r="A7" t="s">
        <v>2109</v>
      </c>
      <c r="B7">
        <f>COUNTIFS('Crowdfunding Work Copy'!$E$1:$E$1001,"&gt;=20000",'Crowdfunding Work Copy'!$E$1:$E$1001,"&lt;=24999",'Crowdfunding Work Copy'!$F$1:$F$1001,"=successful")</f>
        <v>1</v>
      </c>
      <c r="C7">
        <f>COUNTIFS('Crowdfunding Work Copy'!$E$1:$E$1001,"&gt;=20000",'Crowdfunding Work Copy'!$E$1:$E$1001,"&lt;=24999",'Crowdfunding Work Copy'!$F$1:$F$1001,"=failed")</f>
        <v>7</v>
      </c>
      <c r="D7">
        <f>COUNTIFS('Crowdfunding Work Copy'!$E$1:$E$1001,"&gt;=20000",'Crowdfunding Work Copy'!$E$1:$E$1001,"&lt;=24999",'Crowdfunding Work Copy'!$F$1:$F$1001,"=canceled")</f>
        <v>0</v>
      </c>
      <c r="E7">
        <f t="shared" si="0"/>
        <v>8</v>
      </c>
      <c r="F7" s="5">
        <f t="shared" si="1"/>
        <v>0.13</v>
      </c>
      <c r="G7" s="5">
        <f t="shared" si="2"/>
        <v>0.88</v>
      </c>
      <c r="H7" s="5">
        <f t="shared" si="3"/>
        <v>0</v>
      </c>
    </row>
    <row r="8" spans="1:8" x14ac:dyDescent="0.3">
      <c r="A8" t="s">
        <v>2110</v>
      </c>
      <c r="B8">
        <f>COUNTIFS('Crowdfunding Work Copy'!$E$1:$E$1001,"&gt;=25000",'Crowdfunding Work Copy'!$E$1:$E$1001,"&lt;=29999",'Crowdfunding Work Copy'!$F$1:$F$1001,"=successful")</f>
        <v>0</v>
      </c>
      <c r="C8">
        <f>COUNTIFS('Crowdfunding Work Copy'!$E$1:$E$1001,"&gt;=25000",'Crowdfunding Work Copy'!$E$1:$E$1001,"&lt;=29999",'Crowdfunding Work Copy'!$F$1:$F$1001,"=failed")</f>
        <v>7</v>
      </c>
      <c r="D8">
        <f>COUNTIFS('Crowdfunding Work Copy'!$E$1:$E$1001,"&gt;=25000",'Crowdfunding Work Copy'!$E$1:$E$1001,"&lt;=29999",'Crowdfunding Work Copy'!$F$1:$F$1001,"=canceled")</f>
        <v>1</v>
      </c>
      <c r="E8">
        <f t="shared" si="0"/>
        <v>8</v>
      </c>
      <c r="F8" s="5">
        <f t="shared" si="1"/>
        <v>0</v>
      </c>
      <c r="G8" s="5">
        <f t="shared" si="2"/>
        <v>0.88</v>
      </c>
      <c r="H8" s="5">
        <f t="shared" si="3"/>
        <v>0.13</v>
      </c>
    </row>
    <row r="9" spans="1:8" x14ac:dyDescent="0.3">
      <c r="A9" t="s">
        <v>2111</v>
      </c>
      <c r="B9">
        <f>COUNTIFS('Crowdfunding Work Copy'!$E$1:$E$1001,"&gt;=30000",'Crowdfunding Work Copy'!$E$1:$E$1001,"&lt;=34999",'Crowdfunding Work Copy'!$F$1:$F$1001,"=successful")</f>
        <v>1</v>
      </c>
      <c r="C9">
        <f>COUNTIFS('Crowdfunding Work Copy'!$E$1:$E$1001,"&gt;=30000",'Crowdfunding Work Copy'!$E$1:$E$1001,"&lt;=34999",'Crowdfunding Work Copy'!$F$1:$F$1001,"=failed")</f>
        <v>6</v>
      </c>
      <c r="D9">
        <f>COUNTIFS('Crowdfunding Work Copy'!$E$1:$E$1001,"&gt;=30000",'Crowdfunding Work Copy'!$E$1:$E$1001,"&lt;=34999",'Crowdfunding Work Copy'!$F$1:$F$1001,"=canceled")</f>
        <v>3</v>
      </c>
      <c r="E9">
        <f t="shared" si="0"/>
        <v>10</v>
      </c>
      <c r="F9" s="5">
        <f t="shared" si="1"/>
        <v>0.1</v>
      </c>
      <c r="G9" s="5">
        <f t="shared" si="2"/>
        <v>0.6</v>
      </c>
      <c r="H9" s="5">
        <f t="shared" si="3"/>
        <v>0.3</v>
      </c>
    </row>
    <row r="10" spans="1:8" x14ac:dyDescent="0.3">
      <c r="A10" t="s">
        <v>2112</v>
      </c>
      <c r="B10">
        <f>COUNTIFS('Crowdfunding Work Copy'!$E$1:$E$1001,"&gt;=35000",'Crowdfunding Work Copy'!$E$1:$E$1001,"&lt;=39999",'Crowdfunding Work Copy'!$F$1:$F$1001,"=successful")</f>
        <v>1</v>
      </c>
      <c r="C10">
        <f>COUNTIFS('Crowdfunding Work Copy'!$E$1:$E$1001,"&gt;=35000",'Crowdfunding Work Copy'!$E$1:$E$1001,"&lt;=39999",'Crowdfunding Work Copy'!$F$1:$F$1001,"=failed")</f>
        <v>8</v>
      </c>
      <c r="D10">
        <f>COUNTIFS('Crowdfunding Work Copy'!$E$1:$E$1001,"&gt;=35000",'Crowdfunding Work Copy'!$E$1:$E$1001,"&lt;=39999",'Crowdfunding Work Copy'!$F$1:$F$1001,"=canceled")</f>
        <v>1</v>
      </c>
      <c r="E10">
        <f t="shared" si="0"/>
        <v>10</v>
      </c>
      <c r="F10" s="5">
        <f t="shared" si="1"/>
        <v>0.1</v>
      </c>
      <c r="G10" s="5">
        <f t="shared" si="2"/>
        <v>0.8</v>
      </c>
      <c r="H10" s="5">
        <f t="shared" si="3"/>
        <v>0.1</v>
      </c>
    </row>
    <row r="11" spans="1:8" x14ac:dyDescent="0.3">
      <c r="A11" t="s">
        <v>2113</v>
      </c>
      <c r="B11">
        <f>COUNTIFS('Crowdfunding Work Copy'!$E$1:$E$1001,"&gt;=40000",'Crowdfunding Work Copy'!$E$1:$E$1001,"&lt;=44999",'Crowdfunding Work Copy'!$F$1:$F$1001,"=successful")</f>
        <v>4</v>
      </c>
      <c r="C11">
        <f>COUNTIFS('Crowdfunding Work Copy'!$E$1:$E$1001,"&gt;=40000",'Crowdfunding Work Copy'!$E$1:$E$1001,"&lt;=44999",'Crowdfunding Work Copy'!$F$1:$F$1001,"=failed")</f>
        <v>4</v>
      </c>
      <c r="D11">
        <f>COUNTIFS('Crowdfunding Work Copy'!$E$1:$E$1001,"&gt;=40000",'Crowdfunding Work Copy'!$E$1:$E$1001,"&lt;=44999",'Crowdfunding Work Copy'!$F$1:$F$1001,"=canceled")</f>
        <v>1</v>
      </c>
      <c r="E11">
        <f t="shared" si="0"/>
        <v>9</v>
      </c>
      <c r="F11" s="5">
        <f t="shared" si="1"/>
        <v>0.44</v>
      </c>
      <c r="G11" s="5">
        <f t="shared" si="2"/>
        <v>0.44</v>
      </c>
      <c r="H11" s="5">
        <f t="shared" si="3"/>
        <v>0.11</v>
      </c>
    </row>
    <row r="12" spans="1:8" x14ac:dyDescent="0.3">
      <c r="A12" t="s">
        <v>2114</v>
      </c>
      <c r="B12">
        <f>COUNTIFS('Crowdfunding Work Copy'!$E$1:$E$1001,"&gt;=45000",'Crowdfunding Work Copy'!$E$1:$E$1001,"&lt;=49999",'Crowdfunding Work Copy'!$F$1:$F$1001,"=successful")</f>
        <v>2</v>
      </c>
      <c r="C12">
        <f>COUNTIFS('Crowdfunding Work Copy'!$E$1:$E$1001,"&gt;=45000",'Crowdfunding Work Copy'!$E$1:$E$1001,"&lt;=49999",'Crowdfunding Work Copy'!$F$1:$F$1001,"=failed")</f>
        <v>7</v>
      </c>
      <c r="D12">
        <f>COUNTIFS('Crowdfunding Work Copy'!$E$1:$E$1001,"&gt;=45000",'Crowdfunding Work Copy'!$E$1:$E$1001,"&lt;=49999",'Crowdfunding Work Copy'!$F$1:$F$1001,"=canceled")</f>
        <v>4</v>
      </c>
      <c r="E12">
        <f t="shared" si="0"/>
        <v>13</v>
      </c>
      <c r="F12" s="5">
        <f t="shared" si="1"/>
        <v>0.15</v>
      </c>
      <c r="G12" s="5">
        <f t="shared" si="2"/>
        <v>0.54</v>
      </c>
      <c r="H12" s="5">
        <f t="shared" si="3"/>
        <v>0.31</v>
      </c>
    </row>
    <row r="13" spans="1:8" x14ac:dyDescent="0.3">
      <c r="A13" t="s">
        <v>2115</v>
      </c>
      <c r="B13">
        <f>COUNTIFS('Crowdfunding Work Copy'!$E$1:$E$1001,"&gt;=50000",'Crowdfunding Work Copy'!$F$1:$F$1001,"=successful")</f>
        <v>169</v>
      </c>
      <c r="C13">
        <f>COUNTIFS('Crowdfunding Work Copy'!$E$1:$E$1001,"&gt;=50000",'Crowdfunding Work Copy'!$F$1:$F$1001,"=failed")</f>
        <v>100</v>
      </c>
      <c r="D13">
        <f>COUNTIFS('Crowdfunding Work Copy'!$E$1:$E$1001,"&gt;=50000",'Crowdfunding Work Copy'!$F$1:$F$1001,"=canceled")</f>
        <v>13</v>
      </c>
      <c r="E13">
        <f t="shared" si="0"/>
        <v>282</v>
      </c>
      <c r="F13" s="5">
        <f t="shared" si="1"/>
        <v>0.6</v>
      </c>
      <c r="G13" s="5">
        <f t="shared" si="2"/>
        <v>0.35</v>
      </c>
      <c r="H13" s="5">
        <f t="shared" si="3"/>
        <v>0.05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C11" sqref="C1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</cols>
  <sheetData>
    <row r="1" spans="1:14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 Work Copy</vt:lpstr>
      <vt:lpstr>Category Pivot Table</vt:lpstr>
      <vt:lpstr>Sub-Category Pivot Table</vt:lpstr>
      <vt:lpstr>Pivot Tables &amp; Line Graphs</vt:lpstr>
      <vt:lpstr>Backers Data</vt:lpstr>
      <vt:lpstr>Goal Vs % Success Line Graph</vt:lpstr>
      <vt:lpstr>Crowdfunding (Original Copy)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Thomas Fuenzalida</cp:lastModifiedBy>
  <dcterms:created xsi:type="dcterms:W3CDTF">2021-09-29T18:52:28Z</dcterms:created>
  <dcterms:modified xsi:type="dcterms:W3CDTF">2023-12-21T16:05:32Z</dcterms:modified>
</cp:coreProperties>
</file>