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6075" windowWidth="25260" windowHeight="5655"/>
  </bookViews>
  <sheets>
    <sheet name="Zahlungen" sheetId="1" r:id="rId1"/>
    <sheet name="Zahlungen_pro_Kopf" sheetId="2" r:id="rId2"/>
  </sheets>
  <definedNames>
    <definedName name="B">#REF!</definedName>
    <definedName name="_xlnm.Print_Area">Zahlungen!$A$1:$R$33</definedName>
    <definedName name="RI">#REF!</definedName>
    <definedName name="sse">#REF!</definedName>
    <definedName name="Summe">#REF!</definedName>
    <definedName name="x">#REF!</definedName>
  </definedNames>
  <calcPr calcId="125725"/>
</workbook>
</file>

<file path=xl/calcChain.xml><?xml version="1.0" encoding="utf-8"?>
<calcChain xmlns="http://schemas.openxmlformats.org/spreadsheetml/2006/main">
  <c r="G30" i="2"/>
  <c r="F30"/>
  <c r="H30" s="1"/>
  <c r="E30"/>
  <c r="D30"/>
  <c r="C30"/>
  <c r="G29"/>
  <c r="F29"/>
  <c r="H29" s="1"/>
  <c r="E29"/>
  <c r="D29"/>
  <c r="C29"/>
  <c r="G28"/>
  <c r="F28"/>
  <c r="H28" s="1"/>
  <c r="E28"/>
  <c r="D28"/>
  <c r="C28"/>
  <c r="G27"/>
  <c r="F27"/>
  <c r="H27" s="1"/>
  <c r="E27"/>
  <c r="D27"/>
  <c r="C27"/>
  <c r="G26"/>
  <c r="F26"/>
  <c r="H26" s="1"/>
  <c r="E26"/>
  <c r="D26"/>
  <c r="C26"/>
  <c r="G25"/>
  <c r="F25"/>
  <c r="H25" s="1"/>
  <c r="E25"/>
  <c r="D25"/>
  <c r="C25"/>
  <c r="G24"/>
  <c r="F24"/>
  <c r="H24" s="1"/>
  <c r="E24"/>
  <c r="D24"/>
  <c r="C24"/>
  <c r="G23"/>
  <c r="F23"/>
  <c r="H23" s="1"/>
  <c r="E23"/>
  <c r="D23"/>
  <c r="C23"/>
  <c r="G22"/>
  <c r="F22"/>
  <c r="H22" s="1"/>
  <c r="E22"/>
  <c r="D22"/>
  <c r="C22"/>
  <c r="G21"/>
  <c r="F21"/>
  <c r="H21" s="1"/>
  <c r="E21"/>
  <c r="D21"/>
  <c r="C21"/>
  <c r="G20"/>
  <c r="F20"/>
  <c r="H20" s="1"/>
  <c r="E20"/>
  <c r="D20"/>
  <c r="C20"/>
  <c r="G19"/>
  <c r="F19"/>
  <c r="H19" s="1"/>
  <c r="E19"/>
  <c r="D19"/>
  <c r="C19"/>
  <c r="G18"/>
  <c r="F18"/>
  <c r="H18" s="1"/>
  <c r="E18"/>
  <c r="D18"/>
  <c r="C18"/>
  <c r="G17"/>
  <c r="F17"/>
  <c r="H17" s="1"/>
  <c r="E17"/>
  <c r="D17"/>
  <c r="C17"/>
  <c r="G16"/>
  <c r="F16"/>
  <c r="H16" s="1"/>
  <c r="E16"/>
  <c r="D16"/>
  <c r="C16"/>
  <c r="G15"/>
  <c r="F15"/>
  <c r="H15" s="1"/>
  <c r="E15"/>
  <c r="D15"/>
  <c r="C15"/>
  <c r="G14"/>
  <c r="F14"/>
  <c r="H14" s="1"/>
  <c r="E14"/>
  <c r="D14"/>
  <c r="C14"/>
  <c r="G13"/>
  <c r="F13"/>
  <c r="H13" s="1"/>
  <c r="E13"/>
  <c r="D13"/>
  <c r="C13"/>
  <c r="G12"/>
  <c r="F12"/>
  <c r="H12" s="1"/>
  <c r="E12"/>
  <c r="D12"/>
  <c r="C12"/>
  <c r="G11"/>
  <c r="F11"/>
  <c r="H11" s="1"/>
  <c r="E11"/>
  <c r="D11"/>
  <c r="C11"/>
  <c r="G10"/>
  <c r="F10"/>
  <c r="H10" s="1"/>
  <c r="E10"/>
  <c r="D10"/>
  <c r="C10"/>
  <c r="G9"/>
  <c r="F9"/>
  <c r="H9" s="1"/>
  <c r="E9"/>
  <c r="D9"/>
  <c r="C9"/>
  <c r="G8"/>
  <c r="F8"/>
  <c r="H8" s="1"/>
  <c r="E8"/>
  <c r="D8"/>
  <c r="C8"/>
  <c r="G7"/>
  <c r="F7"/>
  <c r="H7" s="1"/>
  <c r="E7"/>
  <c r="D7"/>
  <c r="C7"/>
  <c r="G6"/>
  <c r="F6"/>
  <c r="H6" s="1"/>
  <c r="E6"/>
  <c r="D6"/>
  <c r="C6"/>
  <c r="G5"/>
  <c r="F5"/>
  <c r="H5" s="1"/>
  <c r="E5"/>
  <c r="D5"/>
  <c r="C5"/>
  <c r="L3"/>
  <c r="J3"/>
  <c r="I3"/>
  <c r="E3"/>
  <c r="D3"/>
  <c r="C3"/>
  <c r="L2"/>
  <c r="B1"/>
  <c r="P32" i="1"/>
  <c r="O32"/>
  <c r="L32"/>
  <c r="K32"/>
  <c r="J32"/>
  <c r="G32"/>
  <c r="F32"/>
  <c r="E32"/>
  <c r="D32"/>
  <c r="Q31"/>
  <c r="I30" i="2" s="1"/>
  <c r="N31" i="1"/>
  <c r="R31" s="1"/>
  <c r="J30" i="2" s="1"/>
  <c r="M31" i="1"/>
  <c r="H31"/>
  <c r="G31"/>
  <c r="Q30"/>
  <c r="I29" i="2" s="1"/>
  <c r="N30" i="1"/>
  <c r="R30" s="1"/>
  <c r="J29" i="2" s="1"/>
  <c r="M30" i="1"/>
  <c r="H30"/>
  <c r="G30"/>
  <c r="Q29"/>
  <c r="I28" i="2" s="1"/>
  <c r="N29" i="1"/>
  <c r="R29" s="1"/>
  <c r="J28" i="2" s="1"/>
  <c r="M29" i="1"/>
  <c r="H29"/>
  <c r="G29"/>
  <c r="Q28"/>
  <c r="I27" i="2" s="1"/>
  <c r="N28" i="1"/>
  <c r="R28" s="1"/>
  <c r="J27" i="2" s="1"/>
  <c r="M28" i="1"/>
  <c r="H28"/>
  <c r="G28"/>
  <c r="Q27"/>
  <c r="I26" i="2" s="1"/>
  <c r="N27" i="1"/>
  <c r="R27" s="1"/>
  <c r="J26" i="2" s="1"/>
  <c r="M27" i="1"/>
  <c r="H27"/>
  <c r="G27"/>
  <c r="Q26"/>
  <c r="I25" i="2" s="1"/>
  <c r="N26" i="1"/>
  <c r="R26" s="1"/>
  <c r="J25" i="2" s="1"/>
  <c r="M26" i="1"/>
  <c r="H26"/>
  <c r="G26"/>
  <c r="Q25"/>
  <c r="I24" i="2" s="1"/>
  <c r="N25" i="1"/>
  <c r="R25" s="1"/>
  <c r="J24" i="2" s="1"/>
  <c r="M25" i="1"/>
  <c r="H25"/>
  <c r="G25"/>
  <c r="Q24"/>
  <c r="I23" i="2" s="1"/>
  <c r="N24" i="1"/>
  <c r="R24" s="1"/>
  <c r="J23" i="2" s="1"/>
  <c r="M24" i="1"/>
  <c r="H24"/>
  <c r="G24"/>
  <c r="Q23"/>
  <c r="I22" i="2" s="1"/>
  <c r="N23" i="1"/>
  <c r="R23" s="1"/>
  <c r="J22" i="2" s="1"/>
  <c r="M23" i="1"/>
  <c r="H23"/>
  <c r="G23"/>
  <c r="Q22"/>
  <c r="I21" i="2" s="1"/>
  <c r="N22" i="1"/>
  <c r="R22" s="1"/>
  <c r="J21" i="2" s="1"/>
  <c r="M22" i="1"/>
  <c r="H22"/>
  <c r="G22"/>
  <c r="Q21"/>
  <c r="I20" i="2" s="1"/>
  <c r="N21" i="1"/>
  <c r="R21" s="1"/>
  <c r="J20" i="2" s="1"/>
  <c r="M21" i="1"/>
  <c r="H21"/>
  <c r="G21"/>
  <c r="Q20"/>
  <c r="I19" i="2" s="1"/>
  <c r="N20" i="1"/>
  <c r="R20" s="1"/>
  <c r="J19" i="2" s="1"/>
  <c r="M20" i="1"/>
  <c r="H20"/>
  <c r="G20"/>
  <c r="Q19"/>
  <c r="I18" i="2" s="1"/>
  <c r="N19" i="1"/>
  <c r="R19" s="1"/>
  <c r="J18" i="2" s="1"/>
  <c r="M19" i="1"/>
  <c r="H19"/>
  <c r="G19"/>
  <c r="Q18"/>
  <c r="I17" i="2" s="1"/>
  <c r="N18" i="1"/>
  <c r="R18" s="1"/>
  <c r="J17" i="2" s="1"/>
  <c r="M18" i="1"/>
  <c r="H18"/>
  <c r="G18"/>
  <c r="Q17"/>
  <c r="I16" i="2" s="1"/>
  <c r="N17" i="1"/>
  <c r="R17" s="1"/>
  <c r="J16" i="2" s="1"/>
  <c r="M17" i="1"/>
  <c r="H17"/>
  <c r="G17"/>
  <c r="Q16"/>
  <c r="I15" i="2" s="1"/>
  <c r="N16" i="1"/>
  <c r="R16" s="1"/>
  <c r="J15" i="2" s="1"/>
  <c r="M16" i="1"/>
  <c r="H16"/>
  <c r="G16"/>
  <c r="Q15"/>
  <c r="I14" i="2" s="1"/>
  <c r="N15" i="1"/>
  <c r="R15" s="1"/>
  <c r="J14" i="2" s="1"/>
  <c r="M15" i="1"/>
  <c r="H15"/>
  <c r="G15"/>
  <c r="Q14"/>
  <c r="I13" i="2" s="1"/>
  <c r="N14" i="1"/>
  <c r="R14" s="1"/>
  <c r="J13" i="2" s="1"/>
  <c r="M14" i="1"/>
  <c r="H14"/>
  <c r="G14"/>
  <c r="Q13"/>
  <c r="I12" i="2" s="1"/>
  <c r="N13" i="1"/>
  <c r="R13" s="1"/>
  <c r="J12" i="2" s="1"/>
  <c r="M13" i="1"/>
  <c r="H13"/>
  <c r="G13"/>
  <c r="Q12"/>
  <c r="I11" i="2" s="1"/>
  <c r="N12" i="1"/>
  <c r="R12" s="1"/>
  <c r="J11" i="2" s="1"/>
  <c r="M12" i="1"/>
  <c r="H12"/>
  <c r="G12"/>
  <c r="Q11"/>
  <c r="I10" i="2" s="1"/>
  <c r="N11" i="1"/>
  <c r="R11" s="1"/>
  <c r="J10" i="2" s="1"/>
  <c r="M11" i="1"/>
  <c r="H11"/>
  <c r="G11"/>
  <c r="Q10"/>
  <c r="I9" i="2" s="1"/>
  <c r="N10" i="1"/>
  <c r="R10" s="1"/>
  <c r="J9" i="2" s="1"/>
  <c r="M10" i="1"/>
  <c r="H10"/>
  <c r="G10"/>
  <c r="Q9"/>
  <c r="I8" i="2" s="1"/>
  <c r="N9" i="1"/>
  <c r="R9" s="1"/>
  <c r="J8" i="2" s="1"/>
  <c r="M9" i="1"/>
  <c r="H9"/>
  <c r="G9"/>
  <c r="Q8"/>
  <c r="I7" i="2" s="1"/>
  <c r="N8" i="1"/>
  <c r="R8" s="1"/>
  <c r="J7" i="2" s="1"/>
  <c r="M8" i="1"/>
  <c r="H8"/>
  <c r="G8"/>
  <c r="Q7"/>
  <c r="I6" i="2" s="1"/>
  <c r="N7" i="1"/>
  <c r="R7" s="1"/>
  <c r="J6" i="2" s="1"/>
  <c r="M7" i="1"/>
  <c r="H7"/>
  <c r="G7"/>
  <c r="Q6"/>
  <c r="I5" i="2" s="1"/>
  <c r="N6" i="1"/>
  <c r="N32" s="1"/>
  <c r="M6"/>
  <c r="M32" s="1"/>
  <c r="H6"/>
  <c r="H32" s="1"/>
  <c r="G6"/>
  <c r="R3"/>
  <c r="J3"/>
  <c r="D3"/>
  <c r="C3"/>
  <c r="B1"/>
  <c r="R6" l="1"/>
  <c r="Q32"/>
  <c r="J5" i="2" l="1"/>
  <c r="R32" i="1"/>
</calcChain>
</file>

<file path=xl/sharedStrings.xml><?xml version="1.0" encoding="utf-8"?>
<sst xmlns="http://schemas.openxmlformats.org/spreadsheetml/2006/main" count="88" uniqueCount="77">
  <si>
    <t>in CHF 1'000; (+) Belastung Kanton; (-) Entlastung Kanton</t>
  </si>
  <si>
    <t>Index SSE nach RA</t>
  </si>
  <si>
    <t>Total
RA + LA</t>
  </si>
  <si>
    <t>Härteausgleich</t>
  </si>
  <si>
    <t>horizontal</t>
  </si>
  <si>
    <t>vertikal</t>
  </si>
  <si>
    <t>Total</t>
  </si>
  <si>
    <t>GLA</t>
  </si>
  <si>
    <t>SLA A-C</t>
  </si>
  <si>
    <t>SLA F</t>
  </si>
  <si>
    <t>Einzahlung</t>
  </si>
  <si>
    <t>Auszahlung</t>
  </si>
  <si>
    <t>Einz.- Ausz.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</si>
  <si>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</si>
  <si>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</si>
  <si>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</si>
  <si>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</si>
  <si>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</si>
  <si>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</si>
  <si>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</si>
  <si>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</si>
  <si>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</si>
  <si>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</si>
  <si>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</si>
  <si>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</si>
  <si>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</si>
  <si>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</si>
  <si>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</si>
  <si>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</si>
  <si>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</si>
  <si>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</si>
  <si>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</si>
  <si>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</si>
  <si>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</si>
  <si>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</si>
  <si>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</si>
  <si>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</si>
  <si>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</si>
  <si>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</si>
  <si>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RI = Ressourcenindex; RA = Ressourcenausgleich; SLA = Soziodemografischer Lastenausgleich; A-C = Bereiche Armut, Alter, Ausländerintegration; F = Kernstadtproblematik;
GLA = Geografisch-topografischer Lastenausgleich; SSE = Standardisierter Steuerertrag</t>
  </si>
  <si>
    <t>Umgebung</t>
  </si>
  <si>
    <t>Produktion</t>
  </si>
  <si>
    <t>Typ</t>
  </si>
  <si>
    <t>Berechnung</t>
  </si>
  <si>
    <t>WS</t>
  </si>
  <si>
    <t>FA_2015_20140616</t>
  </si>
  <si>
    <t>SWS</t>
  </si>
  <si>
    <t>Zahlungen_2015_20140616</t>
  </si>
  <si>
    <t>RefJahr</t>
  </si>
  <si>
    <t>in CHF; (+) Belastung Kanton; (-) Entlastung Kanton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</si>
  <si>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</si>
  <si>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</si>
  <si>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</si>
  <si>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</si>
  <si>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</si>
  <si>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</si>
  <si>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</si>
  <si>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</si>
  <si>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</si>
  <si>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</si>
  <si>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</si>
  <si>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</si>
  <si>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</si>
  <si>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</si>
  <si>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</si>
  <si>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</si>
  <si>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</si>
  <si>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</si>
  <si>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</si>
  <si>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</si>
  <si>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</si>
  <si>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</si>
  <si>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</si>
  <si>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</si>
  <si>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</si>
  <si>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</si>
  <si>
    <t>Allfällige Abweichungen sind durch Rundungen bedingt</t>
  </si>
</sst>
</file>

<file path=xl/styles.xml><?xml version="1.0" encoding="utf-8"?>
<styleSheet xmlns="http://schemas.openxmlformats.org/spreadsheetml/2006/main">
  <numFmts count="2">
    <numFmt numFmtId="166" formatCode="#,##0.0"/>
    <numFmt numFmtId="167" formatCode="0.0"/>
  </numFmts>
  <fonts count="9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b/>
      <sz val="14"/>
      <name val="Arial"/>
    </font>
    <font>
      <i/>
      <sz val="8"/>
      <color rgb="FF000000"/>
      <name val="Arial"/>
    </font>
    <font>
      <i/>
      <sz val="8"/>
      <name val="Arial"/>
    </font>
    <font>
      <i/>
      <sz val="8"/>
      <color rgb="FF0000FF"/>
      <name val="Arial"/>
    </font>
    <font>
      <b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4">
    <border>
      <left/>
      <right/>
      <top/>
      <bottom/>
      <diagonal/>
    </border>
    <border diagonalUp="1" diagonalDown="1">
      <left style="thin">
        <color auto="1"/>
      </left>
      <right/>
      <top style="thin">
        <color auto="1"/>
      </top>
      <bottom/>
      <diagonal/>
    </border>
    <border diagonalUp="1" diagonalDown="1">
      <left style="thin">
        <color auto="1"/>
      </left>
      <right/>
      <top/>
      <bottom/>
      <diagonal/>
    </border>
    <border diagonalUp="1" diagonalDown="1"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auto="1"/>
      </left>
      <right/>
      <top/>
      <bottom style="thin">
        <color auto="1"/>
      </bottom>
      <diagonal/>
    </border>
    <border diagonalUp="1" diagonalDown="1">
      <left/>
      <right style="hair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hair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 style="hair">
        <color rgb="FF000000"/>
      </right>
      <top/>
      <bottom/>
      <diagonal/>
    </border>
    <border diagonalUp="1" diagonalDown="1">
      <left style="hair">
        <color rgb="FF000000"/>
      </left>
      <right style="hair">
        <color rgb="FF000000"/>
      </right>
      <top/>
      <bottom/>
      <diagonal/>
    </border>
    <border diagonalUp="1" diagonalDown="1">
      <left style="hair">
        <color rgb="FF000000"/>
      </left>
      <right/>
      <top/>
      <bottom/>
      <diagonal/>
    </border>
    <border diagonalUp="1" diagonalDown="1">
      <left style="thin">
        <color rgb="FF000000"/>
      </left>
      <right style="hair">
        <color rgb="FF000000"/>
      </right>
      <top/>
      <bottom/>
      <diagonal/>
    </border>
    <border diagonalUp="1" diagonalDown="1">
      <left style="hair">
        <color rgb="FF000000"/>
      </left>
      <right style="thin">
        <color rgb="FF000000"/>
      </right>
      <top/>
      <bottom/>
      <diagonal/>
    </border>
    <border diagonalUp="1" diagonalDown="1">
      <left/>
      <right style="thin">
        <color auto="1"/>
      </right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/>
      <right style="hair">
        <color rgb="FF000000"/>
      </right>
      <top/>
      <bottom style="thin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 diagonalUp="1" diagonalDown="1">
      <left style="hair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 diagonalUp="1" diagonalDown="1"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auto="1"/>
      </right>
      <top/>
      <bottom style="thin">
        <color rgb="FF000000"/>
      </bottom>
      <diagonal/>
    </border>
    <border diagonalUp="1" diagonalDown="1">
      <left style="thin">
        <color auto="1"/>
      </left>
      <right/>
      <top style="thin">
        <color rgb="FF000000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/>
      <top style="thin">
        <color auto="1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auto="1"/>
      </top>
      <bottom style="thin">
        <color auto="1"/>
      </bottom>
      <diagonal/>
    </border>
    <border diagonalUp="1" diagonalDown="1">
      <left style="hair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hair">
        <color rgb="FF000000"/>
      </right>
      <top style="thin">
        <color rgb="FF000000"/>
      </top>
      <bottom/>
      <diagonal/>
    </border>
    <border diagonalUp="1" diagonalDown="1">
      <left style="hair">
        <color rgb="FF000000"/>
      </left>
      <right style="hair">
        <color rgb="FF000000"/>
      </right>
      <top style="thin">
        <color rgb="FF000000"/>
      </top>
      <bottom/>
      <diagonal/>
    </border>
    <border diagonalUp="1" diagonalDown="1">
      <left style="hair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auto="1"/>
      </right>
      <top style="thin">
        <color auto="1"/>
      </top>
      <bottom/>
      <diagonal/>
    </border>
    <border diagonalUp="1" diagonalDown="1">
      <left/>
      <right style="thin">
        <color auto="1"/>
      </right>
      <top/>
      <bottom style="thin">
        <color auto="1"/>
      </bottom>
      <diagonal/>
    </border>
    <border diagonalUp="1" diagonalDown="1">
      <left/>
      <right/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 diagonalUp="1" diagonalDown="1"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 diagonalUp="1" diagonalDown="1">
      <left style="hair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auto="1"/>
      </left>
      <right style="hair">
        <color auto="1"/>
      </right>
      <top style="thin">
        <color rgb="FF000000"/>
      </top>
      <bottom/>
      <diagonal/>
    </border>
    <border diagonalUp="1" diagonalDown="1">
      <left style="hair">
        <color auto="1"/>
      </left>
      <right style="hair">
        <color auto="1"/>
      </right>
      <top style="thin">
        <color rgb="FF000000"/>
      </top>
      <bottom/>
      <diagonal/>
    </border>
    <border diagonalUp="1" diagonalDown="1">
      <left style="hair">
        <color auto="1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auto="1"/>
      </left>
      <right style="hair">
        <color auto="1"/>
      </right>
      <top/>
      <bottom/>
      <diagonal/>
    </border>
    <border diagonalUp="1" diagonalDown="1">
      <left style="hair">
        <color auto="1"/>
      </left>
      <right style="hair">
        <color auto="1"/>
      </right>
      <top/>
      <bottom/>
      <diagonal/>
    </border>
    <border diagonalUp="1" diagonalDown="1">
      <left style="hair">
        <color auto="1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auto="1"/>
      </left>
      <right style="hair">
        <color auto="1"/>
      </right>
      <top/>
      <bottom style="thin">
        <color rgb="FF000000"/>
      </bottom>
      <diagonal/>
    </border>
    <border diagonalUp="1" diagonalDown="1">
      <left style="hair">
        <color auto="1"/>
      </left>
      <right style="hair">
        <color auto="1"/>
      </right>
      <top/>
      <bottom style="thin">
        <color rgb="FF000000"/>
      </bottom>
      <diagonal/>
    </border>
    <border diagonalUp="1" diagonalDown="1">
      <left style="hair">
        <color auto="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166" fontId="2" fillId="0" borderId="10" xfId="0" applyNumberFormat="1" applyFont="1" applyFill="1" applyBorder="1" applyAlignment="1">
      <alignment vertical="center"/>
    </xf>
    <xf numFmtId="3" fontId="0" fillId="0" borderId="11" xfId="0" applyNumberFormat="1" applyFont="1" applyFill="1" applyBorder="1" applyAlignment="1">
      <alignment vertical="center"/>
    </xf>
    <xf numFmtId="3" fontId="0" fillId="0" borderId="12" xfId="0" applyNumberFormat="1" applyFont="1" applyFill="1" applyBorder="1" applyAlignment="1">
      <alignment vertical="center"/>
    </xf>
    <xf numFmtId="3" fontId="0" fillId="0" borderId="13" xfId="0" applyNumberFormat="1" applyFont="1" applyFill="1" applyBorder="1" applyAlignment="1">
      <alignment vertical="center"/>
    </xf>
    <xf numFmtId="3" fontId="0" fillId="0" borderId="14" xfId="0" applyNumberFormat="1" applyFont="1" applyFill="1" applyBorder="1" applyAlignment="1">
      <alignment vertical="center"/>
    </xf>
    <xf numFmtId="3" fontId="0" fillId="0" borderId="15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1" fillId="0" borderId="16" xfId="0" applyNumberFormat="1" applyFont="1" applyFill="1" applyBorder="1" applyAlignment="1">
      <alignment vertical="center"/>
    </xf>
    <xf numFmtId="0" fontId="0" fillId="2" borderId="9" xfId="0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vertical="center"/>
    </xf>
    <xf numFmtId="3" fontId="0" fillId="2" borderId="11" xfId="0" applyNumberFormat="1" applyFont="1" applyFill="1" applyBorder="1" applyAlignment="1">
      <alignment vertical="center"/>
    </xf>
    <xf numFmtId="3" fontId="0" fillId="2" borderId="12" xfId="0" applyNumberFormat="1" applyFont="1" applyFill="1" applyBorder="1" applyAlignment="1">
      <alignment vertical="center"/>
    </xf>
    <xf numFmtId="3" fontId="0" fillId="2" borderId="13" xfId="0" applyNumberFormat="1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vertical="center"/>
    </xf>
    <xf numFmtId="3" fontId="0" fillId="2" borderId="15" xfId="0" applyNumberFormat="1" applyFont="1" applyFill="1" applyBorder="1" applyAlignment="1">
      <alignment vertical="center"/>
    </xf>
    <xf numFmtId="3" fontId="0" fillId="2" borderId="0" xfId="0" applyNumberFormat="1" applyFont="1" applyFill="1" applyBorder="1" applyAlignment="1">
      <alignment vertical="center"/>
    </xf>
    <xf numFmtId="3" fontId="1" fillId="2" borderId="16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horizontal="center" vertical="center"/>
    </xf>
    <xf numFmtId="166" fontId="2" fillId="2" borderId="18" xfId="0" applyNumberFormat="1" applyFont="1" applyFill="1" applyBorder="1" applyAlignment="1">
      <alignment vertical="center"/>
    </xf>
    <xf numFmtId="3" fontId="0" fillId="2" borderId="19" xfId="0" applyNumberFormat="1" applyFont="1" applyFill="1" applyBorder="1" applyAlignment="1">
      <alignment vertical="center"/>
    </xf>
    <xf numFmtId="3" fontId="0" fillId="2" borderId="20" xfId="0" applyNumberFormat="1" applyFont="1" applyFill="1" applyBorder="1" applyAlignment="1">
      <alignment vertical="center"/>
    </xf>
    <xf numFmtId="3" fontId="0" fillId="2" borderId="21" xfId="0" applyNumberFormat="1" applyFont="1" applyFill="1" applyBorder="1" applyAlignment="1">
      <alignment vertical="center"/>
    </xf>
    <xf numFmtId="3" fontId="0" fillId="2" borderId="22" xfId="0" applyNumberFormat="1" applyFont="1" applyFill="1" applyBorder="1" applyAlignment="1">
      <alignment vertical="center"/>
    </xf>
    <xf numFmtId="3" fontId="0" fillId="2" borderId="23" xfId="0" applyNumberFormat="1" applyFont="1" applyFill="1" applyBorder="1" applyAlignment="1">
      <alignment vertical="center"/>
    </xf>
    <xf numFmtId="3" fontId="0" fillId="2" borderId="24" xfId="0" applyNumberFormat="1" applyFont="1" applyFill="1" applyBorder="1" applyAlignment="1">
      <alignment vertical="center"/>
    </xf>
    <xf numFmtId="3" fontId="1" fillId="2" borderId="25" xfId="0" applyNumberFormat="1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166" fontId="2" fillId="0" borderId="27" xfId="0" applyNumberFormat="1" applyFont="1" applyFill="1" applyBorder="1" applyAlignment="1">
      <alignment vertical="center"/>
    </xf>
    <xf numFmtId="3" fontId="1" fillId="0" borderId="5" xfId="0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167" fontId="2" fillId="0" borderId="27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3" fontId="1" fillId="0" borderId="8" xfId="0" applyNumberFormat="1" applyFont="1" applyFill="1" applyBorder="1" applyAlignment="1">
      <alignment vertical="center"/>
    </xf>
    <xf numFmtId="3" fontId="1" fillId="0" borderId="28" xfId="0" applyNumberFormat="1" applyFont="1" applyFill="1" applyBorder="1" applyAlignment="1">
      <alignment vertical="center"/>
    </xf>
    <xf numFmtId="3" fontId="1" fillId="0" borderId="29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0" fillId="0" borderId="3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3" fontId="7" fillId="0" borderId="30" xfId="0" applyNumberFormat="1" applyFont="1" applyFill="1" applyBorder="1" applyAlignment="1">
      <alignment vertical="center"/>
    </xf>
    <xf numFmtId="1" fontId="7" fillId="0" borderId="3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Alignment="1">
      <alignment horizontal="right"/>
    </xf>
    <xf numFmtId="0" fontId="1" fillId="0" borderId="38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left" vertical="center"/>
    </xf>
    <xf numFmtId="166" fontId="2" fillId="0" borderId="42" xfId="0" applyNumberFormat="1" applyFont="1" applyFill="1" applyBorder="1" applyAlignment="1">
      <alignment vertical="center"/>
    </xf>
    <xf numFmtId="3" fontId="0" fillId="0" borderId="43" xfId="0" applyNumberFormat="1" applyFont="1" applyFill="1" applyBorder="1" applyAlignment="1">
      <alignment horizontal="right" vertical="center" indent="1"/>
    </xf>
    <xf numFmtId="3" fontId="0" fillId="0" borderId="44" xfId="0" applyNumberFormat="1" applyFont="1" applyFill="1" applyBorder="1" applyAlignment="1">
      <alignment horizontal="right" vertical="center" indent="1"/>
    </xf>
    <xf numFmtId="3" fontId="0" fillId="0" borderId="45" xfId="0" applyNumberFormat="1" applyFont="1" applyFill="1" applyBorder="1" applyAlignment="1">
      <alignment horizontal="right" vertical="center" indent="1"/>
    </xf>
    <xf numFmtId="3" fontId="0" fillId="0" borderId="46" xfId="0" applyNumberFormat="1" applyFont="1" applyFill="1" applyBorder="1" applyAlignment="1">
      <alignment horizontal="right" vertical="center" indent="1"/>
    </xf>
    <xf numFmtId="3" fontId="0" fillId="0" borderId="38" xfId="0" applyNumberFormat="1" applyFont="1" applyFill="1" applyBorder="1" applyAlignment="1">
      <alignment horizontal="right" vertical="center" indent="1"/>
    </xf>
    <xf numFmtId="3" fontId="1" fillId="0" borderId="38" xfId="0" applyNumberFormat="1" applyFont="1" applyFill="1" applyBorder="1" applyAlignment="1">
      <alignment horizontal="right" vertical="center" indent="1"/>
    </xf>
    <xf numFmtId="3" fontId="2" fillId="0" borderId="10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horizontal="left" vertical="center"/>
    </xf>
    <xf numFmtId="3" fontId="0" fillId="2" borderId="16" xfId="0" applyNumberFormat="1" applyFont="1" applyFill="1" applyBorder="1" applyAlignment="1">
      <alignment horizontal="right" vertical="center" indent="1"/>
    </xf>
    <xf numFmtId="3" fontId="0" fillId="2" borderId="47" xfId="0" applyNumberFormat="1" applyFont="1" applyFill="1" applyBorder="1" applyAlignment="1">
      <alignment horizontal="right" vertical="center" indent="1"/>
    </xf>
    <xf numFmtId="3" fontId="0" fillId="2" borderId="48" xfId="0" applyNumberFormat="1" applyFont="1" applyFill="1" applyBorder="1" applyAlignment="1">
      <alignment horizontal="right" vertical="center" indent="1"/>
    </xf>
    <xf numFmtId="3" fontId="0" fillId="2" borderId="49" xfId="0" applyNumberFormat="1" applyFont="1" applyFill="1" applyBorder="1" applyAlignment="1">
      <alignment horizontal="right" vertical="center" indent="1"/>
    </xf>
    <xf numFmtId="3" fontId="0" fillId="2" borderId="10" xfId="0" applyNumberFormat="1" applyFont="1" applyFill="1" applyBorder="1" applyAlignment="1">
      <alignment horizontal="right" vertical="center" indent="1"/>
    </xf>
    <xf numFmtId="3" fontId="1" fillId="2" borderId="10" xfId="0" applyNumberFormat="1" applyFont="1" applyFill="1" applyBorder="1" applyAlignment="1">
      <alignment horizontal="right" vertical="center" indent="1"/>
    </xf>
    <xf numFmtId="3" fontId="2" fillId="2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center"/>
    </xf>
    <xf numFmtId="3" fontId="0" fillId="0" borderId="16" xfId="0" applyNumberFormat="1" applyFont="1" applyFill="1" applyBorder="1" applyAlignment="1">
      <alignment horizontal="right" vertical="center" indent="1"/>
    </xf>
    <xf numFmtId="3" fontId="0" fillId="0" borderId="47" xfId="0" applyNumberFormat="1" applyFont="1" applyFill="1" applyBorder="1" applyAlignment="1">
      <alignment horizontal="right" vertical="center" indent="1"/>
    </xf>
    <xf numFmtId="3" fontId="0" fillId="0" borderId="48" xfId="0" applyNumberFormat="1" applyFont="1" applyFill="1" applyBorder="1" applyAlignment="1">
      <alignment horizontal="right" vertical="center" indent="1"/>
    </xf>
    <xf numFmtId="3" fontId="0" fillId="0" borderId="49" xfId="0" applyNumberFormat="1" applyFont="1" applyFill="1" applyBorder="1" applyAlignment="1">
      <alignment horizontal="right" vertical="center" indent="1"/>
    </xf>
    <xf numFmtId="3" fontId="0" fillId="0" borderId="10" xfId="0" applyNumberFormat="1" applyFont="1" applyFill="1" applyBorder="1" applyAlignment="1">
      <alignment horizontal="right" vertical="center" indent="1"/>
    </xf>
    <xf numFmtId="3" fontId="1" fillId="0" borderId="10" xfId="0" applyNumberFormat="1" applyFont="1" applyFill="1" applyBorder="1" applyAlignment="1">
      <alignment horizontal="right" vertical="center" indent="1"/>
    </xf>
    <xf numFmtId="0" fontId="0" fillId="2" borderId="50" xfId="0" applyFont="1" applyFill="1" applyBorder="1" applyAlignment="1">
      <alignment horizontal="left" vertical="center"/>
    </xf>
    <xf numFmtId="166" fontId="2" fillId="2" borderId="50" xfId="0" applyNumberFormat="1" applyFont="1" applyFill="1" applyBorder="1" applyAlignment="1">
      <alignment vertical="center"/>
    </xf>
    <xf numFmtId="3" fontId="0" fillId="2" borderId="25" xfId="0" applyNumberFormat="1" applyFont="1" applyFill="1" applyBorder="1" applyAlignment="1">
      <alignment horizontal="right" vertical="center" indent="1"/>
    </xf>
    <xf numFmtId="3" fontId="0" fillId="2" borderId="51" xfId="0" applyNumberFormat="1" applyFont="1" applyFill="1" applyBorder="1" applyAlignment="1">
      <alignment horizontal="right" vertical="center" indent="1"/>
    </xf>
    <xf numFmtId="3" fontId="0" fillId="2" borderId="52" xfId="0" applyNumberFormat="1" applyFont="1" applyFill="1" applyBorder="1" applyAlignment="1">
      <alignment horizontal="right" vertical="center" indent="1"/>
    </xf>
    <xf numFmtId="3" fontId="0" fillId="2" borderId="53" xfId="0" applyNumberFormat="1" applyFont="1" applyFill="1" applyBorder="1" applyAlignment="1">
      <alignment horizontal="right" vertical="center" indent="1"/>
    </xf>
    <xf numFmtId="3" fontId="0" fillId="2" borderId="18" xfId="0" applyNumberFormat="1" applyFont="1" applyFill="1" applyBorder="1" applyAlignment="1">
      <alignment horizontal="right" vertical="center" indent="1"/>
    </xf>
    <xf numFmtId="3" fontId="1" fillId="2" borderId="50" xfId="0" applyNumberFormat="1" applyFont="1" applyFill="1" applyBorder="1" applyAlignment="1">
      <alignment horizontal="right" vertical="center" indent="1"/>
    </xf>
    <xf numFmtId="3" fontId="2" fillId="2" borderId="5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wrapText="1"/>
    </xf>
    <xf numFmtId="0" fontId="0" fillId="0" borderId="27" xfId="0" applyFont="1" applyFill="1" applyBorder="1" applyAlignment="1">
      <alignment horizont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1" fillId="0" borderId="3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1" fillId="0" borderId="27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"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  <dxf>
      <fill>
        <patternFill patternType="lightUp">
          <fgColor indexed="3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E35"/>
  <sheetViews>
    <sheetView showGridLines="0" tabSelected="1" topLeftCell="A2" workbookViewId="0">
      <selection activeCell="A2" sqref="A2"/>
    </sheetView>
  </sheetViews>
  <sheetFormatPr baseColWidth="10" defaultColWidth="11.42578125" defaultRowHeight="12.75"/>
  <cols>
    <col min="1" max="1" width="1.42578125" style="1" customWidth="1"/>
    <col min="2" max="2" width="5.28515625" style="2" customWidth="1"/>
    <col min="3" max="3" width="7.140625" style="3" customWidth="1"/>
    <col min="4" max="4" width="9.7109375" style="3" customWidth="1"/>
    <col min="5" max="5" width="10.42578125" style="3" customWidth="1"/>
    <col min="6" max="6" width="10.85546875" style="3" customWidth="1"/>
    <col min="8" max="8" width="10.42578125" style="3" customWidth="1"/>
    <col min="9" max="9" width="7.140625" style="3" customWidth="1"/>
    <col min="10" max="13" width="10" style="3" customWidth="1"/>
    <col min="14" max="14" width="10.85546875" style="3" customWidth="1"/>
    <col min="15" max="15" width="10" style="3" customWidth="1"/>
    <col min="16" max="16" width="10.42578125" style="3" customWidth="1"/>
    <col min="17" max="17" width="10" style="3" customWidth="1"/>
    <col min="18" max="18" width="10.85546875" style="3" customWidth="1"/>
  </cols>
  <sheetData>
    <row r="1" spans="1:19" ht="18" customHeight="1">
      <c r="B1" s="129" t="str">
        <f>"Zahlungen "&amp;R35</f>
        <v>Zahlungen 2015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4"/>
    </row>
    <row r="2" spans="1:19" ht="22.5" customHeight="1">
      <c r="B2" s="5" t="s">
        <v>0</v>
      </c>
    </row>
    <row r="3" spans="1:19" ht="15.75" customHeight="1">
      <c r="A3" s="6"/>
      <c r="B3" s="7"/>
      <c r="C3" s="108" t="str">
        <f>"RI "&amp;R35</f>
        <v>RI 2015</v>
      </c>
      <c r="D3" s="124" t="str">
        <f>"Ressourcenausgleich "&amp;R35</f>
        <v>Ressourcenausgleich 2015</v>
      </c>
      <c r="E3" s="125"/>
      <c r="F3" s="125"/>
      <c r="G3" s="125"/>
      <c r="H3" s="126"/>
      <c r="I3" s="108" t="s">
        <v>1</v>
      </c>
      <c r="J3" s="127" t="str">
        <f>"Lastenausgleich "&amp;R35</f>
        <v>Lastenausgleich 2015</v>
      </c>
      <c r="K3" s="125"/>
      <c r="L3" s="125"/>
      <c r="M3" s="128"/>
      <c r="N3" s="110" t="s">
        <v>2</v>
      </c>
      <c r="O3" s="104" t="s">
        <v>3</v>
      </c>
      <c r="P3" s="102"/>
      <c r="Q3" s="120"/>
      <c r="R3" s="113" t="str">
        <f>"Total Zahlungen "&amp;R35&amp;" Netto"</f>
        <v>Total Zahlungen 2015 Netto</v>
      </c>
    </row>
    <row r="4" spans="1:19" ht="15.75" customHeight="1">
      <c r="A4" s="6"/>
      <c r="B4" s="8"/>
      <c r="C4" s="108"/>
      <c r="D4" s="118" t="s">
        <v>4</v>
      </c>
      <c r="E4" s="119"/>
      <c r="F4" s="9" t="s">
        <v>5</v>
      </c>
      <c r="G4" s="116" t="s">
        <v>6</v>
      </c>
      <c r="H4" s="117"/>
      <c r="I4" s="108"/>
      <c r="J4" s="104" t="s">
        <v>7</v>
      </c>
      <c r="K4" s="102" t="s">
        <v>8</v>
      </c>
      <c r="L4" s="102" t="s">
        <v>9</v>
      </c>
      <c r="M4" s="106" t="s">
        <v>6</v>
      </c>
      <c r="N4" s="111"/>
      <c r="O4" s="121"/>
      <c r="P4" s="122"/>
      <c r="Q4" s="123"/>
      <c r="R4" s="114"/>
    </row>
    <row r="5" spans="1:19" ht="21" customHeight="1">
      <c r="A5" s="10"/>
      <c r="B5" s="11"/>
      <c r="C5" s="109"/>
      <c r="D5" s="12" t="s">
        <v>10</v>
      </c>
      <c r="E5" s="13" t="s">
        <v>11</v>
      </c>
      <c r="F5" s="13" t="s">
        <v>11</v>
      </c>
      <c r="G5" s="13" t="s">
        <v>12</v>
      </c>
      <c r="H5" s="14" t="s">
        <v>11</v>
      </c>
      <c r="I5" s="109"/>
      <c r="J5" s="105"/>
      <c r="K5" s="103"/>
      <c r="L5" s="103"/>
      <c r="M5" s="107"/>
      <c r="N5" s="112"/>
      <c r="O5" s="15" t="s">
        <v>10</v>
      </c>
      <c r="P5" s="13" t="s">
        <v>11</v>
      </c>
      <c r="Q5" s="16" t="s">
        <v>6</v>
      </c>
      <c r="R5" s="115"/>
    </row>
    <row r="6" spans="1:19" s="17" customFormat="1" ht="15" customHeight="1">
      <c r="A6" s="18"/>
      <c r="B6" s="19" t="s">
        <v>13</v>
      </c>
      <c r="C6" s="20">
        <v>119.465190224471</v>
      </c>
      <c r="D6" s="21">
        <v>465181.92029871</v>
      </c>
      <c r="E6" s="22">
        <v>0</v>
      </c>
      <c r="F6" s="22">
        <v>0</v>
      </c>
      <c r="G6" s="22">
        <f t="shared" ref="G6:G31" si="0">SUM(D6:F6)</f>
        <v>465181.92029871</v>
      </c>
      <c r="H6" s="23">
        <f t="shared" ref="H6:H31" si="1">SUM(E6:F6)</f>
        <v>0</v>
      </c>
      <c r="I6" s="20">
        <v>115.5</v>
      </c>
      <c r="J6" s="24">
        <v>0</v>
      </c>
      <c r="K6" s="22">
        <v>-2711.2227604734198</v>
      </c>
      <c r="L6" s="22">
        <v>-65694.1700031246</v>
      </c>
      <c r="M6" s="25">
        <f t="shared" ref="M6:M31" si="2">SUM(J6:L6)</f>
        <v>-68405.392763598022</v>
      </c>
      <c r="N6" s="26">
        <f t="shared" ref="N6:N31" si="3">G6+M6</f>
        <v>396776.52753511199</v>
      </c>
      <c r="O6" s="24">
        <v>20251.125</v>
      </c>
      <c r="P6" s="22">
        <v>0</v>
      </c>
      <c r="Q6" s="25">
        <f t="shared" ref="Q6:Q31" si="4">O6+P6</f>
        <v>20251.125</v>
      </c>
      <c r="R6" s="27">
        <f t="shared" ref="R6:R31" si="5">N6+Q6</f>
        <v>417027.65253511199</v>
      </c>
    </row>
    <row r="7" spans="1:19" s="17" customFormat="1" ht="15" customHeight="1">
      <c r="A7" s="18"/>
      <c r="B7" s="28" t="s">
        <v>14</v>
      </c>
      <c r="C7" s="29">
        <v>74.337954398278399</v>
      </c>
      <c r="D7" s="30">
        <v>0</v>
      </c>
      <c r="E7" s="31">
        <v>-464758.51663084701</v>
      </c>
      <c r="F7" s="31">
        <v>-680550.12436458899</v>
      </c>
      <c r="G7" s="31">
        <f t="shared" si="0"/>
        <v>-1145308.6409954359</v>
      </c>
      <c r="H7" s="32">
        <f t="shared" si="1"/>
        <v>-1145308.6409954359</v>
      </c>
      <c r="I7" s="29">
        <v>88</v>
      </c>
      <c r="J7" s="33">
        <v>-28112.094554877702</v>
      </c>
      <c r="K7" s="31">
        <v>-23541.1675421039</v>
      </c>
      <c r="L7" s="31">
        <v>-120.37583001154999</v>
      </c>
      <c r="M7" s="34">
        <f t="shared" si="2"/>
        <v>-51773.637926993157</v>
      </c>
      <c r="N7" s="35">
        <f t="shared" si="3"/>
        <v>-1197082.2789224291</v>
      </c>
      <c r="O7" s="33">
        <v>15800.977999999999</v>
      </c>
      <c r="P7" s="31">
        <v>-52134.66</v>
      </c>
      <c r="Q7" s="34">
        <f t="shared" si="4"/>
        <v>-36333.682000000001</v>
      </c>
      <c r="R7" s="36">
        <f t="shared" si="5"/>
        <v>-1233415.9609224291</v>
      </c>
    </row>
    <row r="8" spans="1:19" s="17" customFormat="1" ht="15" customHeight="1">
      <c r="A8" s="18"/>
      <c r="B8" s="19" t="s">
        <v>15</v>
      </c>
      <c r="C8" s="20">
        <v>79.646478789469299</v>
      </c>
      <c r="D8" s="21">
        <v>0</v>
      </c>
      <c r="E8" s="22">
        <v>-124823.918882197</v>
      </c>
      <c r="F8" s="22">
        <v>-182780.80009113299</v>
      </c>
      <c r="G8" s="22">
        <f t="shared" si="0"/>
        <v>-307604.71897332999</v>
      </c>
      <c r="H8" s="23">
        <f t="shared" si="1"/>
        <v>-307604.71897332999</v>
      </c>
      <c r="I8" s="20">
        <v>89.3</v>
      </c>
      <c r="J8" s="24">
        <v>-6589.1662752618804</v>
      </c>
      <c r="K8" s="22">
        <v>0</v>
      </c>
      <c r="L8" s="22">
        <v>0</v>
      </c>
      <c r="M8" s="25">
        <f t="shared" si="2"/>
        <v>-6589.1662752618804</v>
      </c>
      <c r="N8" s="26">
        <f t="shared" si="3"/>
        <v>-314193.88524859189</v>
      </c>
      <c r="O8" s="24">
        <v>5729.0680000000002</v>
      </c>
      <c r="P8" s="22">
        <v>-23692.069</v>
      </c>
      <c r="Q8" s="25">
        <f t="shared" si="4"/>
        <v>-17963.001</v>
      </c>
      <c r="R8" s="27">
        <f t="shared" si="5"/>
        <v>-332156.88624859188</v>
      </c>
    </row>
    <row r="9" spans="1:19" s="17" customFormat="1" ht="15" customHeight="1">
      <c r="A9" s="18"/>
      <c r="B9" s="28" t="s">
        <v>16</v>
      </c>
      <c r="C9" s="29">
        <v>61.627136388815501</v>
      </c>
      <c r="D9" s="30">
        <v>0</v>
      </c>
      <c r="E9" s="31">
        <v>-30565.4600721592</v>
      </c>
      <c r="F9" s="31">
        <v>-44757.2812740753</v>
      </c>
      <c r="G9" s="31">
        <f t="shared" si="0"/>
        <v>-75322.741346234499</v>
      </c>
      <c r="H9" s="32">
        <f t="shared" si="1"/>
        <v>-75322.741346234499</v>
      </c>
      <c r="I9" s="29">
        <v>86.8</v>
      </c>
      <c r="J9" s="33">
        <v>-11689.9651131175</v>
      </c>
      <c r="K9" s="31">
        <v>0</v>
      </c>
      <c r="L9" s="31">
        <v>0</v>
      </c>
      <c r="M9" s="34">
        <f t="shared" si="2"/>
        <v>-11689.9651131175</v>
      </c>
      <c r="N9" s="35">
        <f t="shared" si="3"/>
        <v>-87012.706459352004</v>
      </c>
      <c r="O9" s="33">
        <v>574.29499999999996</v>
      </c>
      <c r="P9" s="31">
        <v>0</v>
      </c>
      <c r="Q9" s="34">
        <f t="shared" si="4"/>
        <v>574.29499999999996</v>
      </c>
      <c r="R9" s="36">
        <f t="shared" si="5"/>
        <v>-86438.411459352006</v>
      </c>
    </row>
    <row r="10" spans="1:19" s="17" customFormat="1" ht="15" customHeight="1">
      <c r="A10" s="18"/>
      <c r="B10" s="19" t="s">
        <v>17</v>
      </c>
      <c r="C10" s="20">
        <v>165.923810377346</v>
      </c>
      <c r="D10" s="21">
        <v>166264.34362563599</v>
      </c>
      <c r="E10" s="22">
        <v>0</v>
      </c>
      <c r="F10" s="22">
        <v>0</v>
      </c>
      <c r="G10" s="22">
        <f t="shared" si="0"/>
        <v>166264.34362563599</v>
      </c>
      <c r="H10" s="23">
        <f t="shared" si="1"/>
        <v>0</v>
      </c>
      <c r="I10" s="20">
        <v>152.5</v>
      </c>
      <c r="J10" s="24">
        <v>-6825.0882627191804</v>
      </c>
      <c r="K10" s="22">
        <v>0</v>
      </c>
      <c r="L10" s="22">
        <v>0</v>
      </c>
      <c r="M10" s="25">
        <f t="shared" si="2"/>
        <v>-6825.0882627191804</v>
      </c>
      <c r="N10" s="26">
        <f t="shared" si="3"/>
        <v>159439.2553629168</v>
      </c>
      <c r="O10" s="24">
        <v>2120.1410000000001</v>
      </c>
      <c r="P10" s="22">
        <v>0</v>
      </c>
      <c r="Q10" s="25">
        <f t="shared" si="4"/>
        <v>2120.1410000000001</v>
      </c>
      <c r="R10" s="27">
        <f t="shared" si="5"/>
        <v>161559.3963629168</v>
      </c>
    </row>
    <row r="11" spans="1:19" s="17" customFormat="1" ht="15" customHeight="1">
      <c r="A11" s="18"/>
      <c r="B11" s="28" t="s">
        <v>18</v>
      </c>
      <c r="C11" s="29">
        <v>86.874240208110095</v>
      </c>
      <c r="D11" s="30">
        <v>0</v>
      </c>
      <c r="E11" s="31">
        <v>-6016.6497728500099</v>
      </c>
      <c r="F11" s="31">
        <v>-8810.2350030168</v>
      </c>
      <c r="G11" s="31">
        <f t="shared" si="0"/>
        <v>-14826.884775866809</v>
      </c>
      <c r="H11" s="32">
        <f t="shared" si="1"/>
        <v>-14826.884775866809</v>
      </c>
      <c r="I11" s="29">
        <v>91.8</v>
      </c>
      <c r="J11" s="33">
        <v>-6279.1799923581502</v>
      </c>
      <c r="K11" s="31">
        <v>0</v>
      </c>
      <c r="L11" s="31">
        <v>0</v>
      </c>
      <c r="M11" s="34">
        <f t="shared" si="2"/>
        <v>-6279.1799923581502</v>
      </c>
      <c r="N11" s="35">
        <f t="shared" si="3"/>
        <v>-21106.064768224958</v>
      </c>
      <c r="O11" s="33">
        <v>533.548</v>
      </c>
      <c r="P11" s="31">
        <v>-9441.5660000000007</v>
      </c>
      <c r="Q11" s="34">
        <f t="shared" si="4"/>
        <v>-8908.018</v>
      </c>
      <c r="R11" s="36">
        <f t="shared" si="5"/>
        <v>-30014.082768224958</v>
      </c>
    </row>
    <row r="12" spans="1:19" s="17" customFormat="1" ht="15" customHeight="1">
      <c r="A12" s="18"/>
      <c r="B12" s="19" t="s">
        <v>19</v>
      </c>
      <c r="C12" s="20">
        <v>130.48482918400501</v>
      </c>
      <c r="D12" s="21">
        <v>21412.980792399299</v>
      </c>
      <c r="E12" s="22">
        <v>0</v>
      </c>
      <c r="F12" s="22">
        <v>0</v>
      </c>
      <c r="G12" s="22">
        <f t="shared" si="0"/>
        <v>21412.980792399299</v>
      </c>
      <c r="H12" s="23">
        <f t="shared" si="1"/>
        <v>0</v>
      </c>
      <c r="I12" s="20">
        <v>124.3</v>
      </c>
      <c r="J12" s="24">
        <v>-1269.9462474014299</v>
      </c>
      <c r="K12" s="22">
        <v>0</v>
      </c>
      <c r="L12" s="22">
        <v>0</v>
      </c>
      <c r="M12" s="25">
        <f t="shared" si="2"/>
        <v>-1269.9462474014299</v>
      </c>
      <c r="N12" s="26">
        <f t="shared" si="3"/>
        <v>20143.03454499787</v>
      </c>
      <c r="O12" s="24">
        <v>611.95899999999995</v>
      </c>
      <c r="P12" s="22">
        <v>0</v>
      </c>
      <c r="Q12" s="25">
        <f t="shared" si="4"/>
        <v>611.95899999999995</v>
      </c>
      <c r="R12" s="27">
        <f t="shared" si="5"/>
        <v>20754.993544997869</v>
      </c>
    </row>
    <row r="13" spans="1:19" s="17" customFormat="1" ht="15" customHeight="1">
      <c r="A13" s="18"/>
      <c r="B13" s="28" t="s">
        <v>20</v>
      </c>
      <c r="C13" s="29">
        <v>68.9099972373469</v>
      </c>
      <c r="D13" s="30">
        <v>0</v>
      </c>
      <c r="E13" s="31">
        <v>-24492.316744410899</v>
      </c>
      <c r="F13" s="31">
        <v>-35864.322244631803</v>
      </c>
      <c r="G13" s="31">
        <f t="shared" si="0"/>
        <v>-60356.638989042702</v>
      </c>
      <c r="H13" s="32">
        <f t="shared" si="1"/>
        <v>-60356.638989042702</v>
      </c>
      <c r="I13" s="29">
        <v>87.2</v>
      </c>
      <c r="J13" s="33">
        <v>-5406.1880612355799</v>
      </c>
      <c r="K13" s="31">
        <v>0</v>
      </c>
      <c r="L13" s="31">
        <v>0</v>
      </c>
      <c r="M13" s="34">
        <f t="shared" si="2"/>
        <v>-5406.1880612355799</v>
      </c>
      <c r="N13" s="35">
        <f t="shared" si="3"/>
        <v>-65762.827050278283</v>
      </c>
      <c r="O13" s="33">
        <v>635.70000000000005</v>
      </c>
      <c r="P13" s="31">
        <v>-8168.7569999999996</v>
      </c>
      <c r="Q13" s="34">
        <f t="shared" si="4"/>
        <v>-7533.0569999999998</v>
      </c>
      <c r="R13" s="36">
        <f t="shared" si="5"/>
        <v>-73295.884050278284</v>
      </c>
    </row>
    <row r="14" spans="1:19" s="17" customFormat="1" ht="15" customHeight="1">
      <c r="A14" s="18"/>
      <c r="B14" s="19" t="s">
        <v>21</v>
      </c>
      <c r="C14" s="20">
        <v>261.42334217258599</v>
      </c>
      <c r="D14" s="21">
        <v>314985.44712067198</v>
      </c>
      <c r="E14" s="22">
        <v>0</v>
      </c>
      <c r="F14" s="22">
        <v>0</v>
      </c>
      <c r="G14" s="22">
        <f t="shared" si="0"/>
        <v>314985.44712067198</v>
      </c>
      <c r="H14" s="23">
        <f t="shared" si="1"/>
        <v>0</v>
      </c>
      <c r="I14" s="20">
        <v>228.6</v>
      </c>
      <c r="J14" s="24">
        <v>0</v>
      </c>
      <c r="K14" s="22">
        <v>0</v>
      </c>
      <c r="L14" s="22">
        <v>0</v>
      </c>
      <c r="M14" s="25">
        <f t="shared" si="2"/>
        <v>0</v>
      </c>
      <c r="N14" s="26">
        <f t="shared" si="3"/>
        <v>314985.44712067198</v>
      </c>
      <c r="O14" s="24">
        <v>1627.9259999999999</v>
      </c>
      <c r="P14" s="22">
        <v>0</v>
      </c>
      <c r="Q14" s="25">
        <f t="shared" si="4"/>
        <v>1627.9259999999999</v>
      </c>
      <c r="R14" s="27">
        <f t="shared" si="5"/>
        <v>316613.37312067195</v>
      </c>
    </row>
    <row r="15" spans="1:19" s="17" customFormat="1" ht="15" customHeight="1">
      <c r="A15" s="18"/>
      <c r="B15" s="28" t="s">
        <v>22</v>
      </c>
      <c r="C15" s="29">
        <v>77.002966187464907</v>
      </c>
      <c r="D15" s="30">
        <v>0</v>
      </c>
      <c r="E15" s="31">
        <v>-111392.689842174</v>
      </c>
      <c r="F15" s="31">
        <v>-163113.32920793301</v>
      </c>
      <c r="G15" s="31">
        <f t="shared" si="0"/>
        <v>-274506.01905010699</v>
      </c>
      <c r="H15" s="32">
        <f t="shared" si="1"/>
        <v>-274506.01905010699</v>
      </c>
      <c r="I15" s="29">
        <v>88.6</v>
      </c>
      <c r="J15" s="33">
        <v>-9258.9134416957804</v>
      </c>
      <c r="K15" s="31">
        <v>0</v>
      </c>
      <c r="L15" s="31">
        <v>0</v>
      </c>
      <c r="M15" s="34">
        <f t="shared" si="2"/>
        <v>-9258.9134416957804</v>
      </c>
      <c r="N15" s="35">
        <f t="shared" si="3"/>
        <v>-283764.93249180279</v>
      </c>
      <c r="O15" s="33">
        <v>3933.8240000000001</v>
      </c>
      <c r="P15" s="31">
        <v>-137280.03</v>
      </c>
      <c r="Q15" s="34">
        <f t="shared" si="4"/>
        <v>-133346.20600000001</v>
      </c>
      <c r="R15" s="36">
        <f t="shared" si="5"/>
        <v>-417111.13849180279</v>
      </c>
    </row>
    <row r="16" spans="1:19" s="17" customFormat="1" ht="15" customHeight="1">
      <c r="A16" s="18"/>
      <c r="B16" s="19" t="s">
        <v>23</v>
      </c>
      <c r="C16" s="20">
        <v>78.291458019261697</v>
      </c>
      <c r="D16" s="21">
        <v>0</v>
      </c>
      <c r="E16" s="22">
        <v>-93130.7397552701</v>
      </c>
      <c r="F16" s="22">
        <v>-136372.189544958</v>
      </c>
      <c r="G16" s="22">
        <f t="shared" si="0"/>
        <v>-229502.9293002281</v>
      </c>
      <c r="H16" s="23">
        <f t="shared" si="1"/>
        <v>-229502.9293002281</v>
      </c>
      <c r="I16" s="20">
        <v>88.9</v>
      </c>
      <c r="J16" s="24">
        <v>0</v>
      </c>
      <c r="K16" s="22">
        <v>-1853.67919920077</v>
      </c>
      <c r="L16" s="22">
        <v>0</v>
      </c>
      <c r="M16" s="25">
        <f t="shared" si="2"/>
        <v>-1853.67919920077</v>
      </c>
      <c r="N16" s="26">
        <f t="shared" si="3"/>
        <v>-231356.60849942887</v>
      </c>
      <c r="O16" s="24">
        <v>4024.0419999999999</v>
      </c>
      <c r="P16" s="22">
        <v>0</v>
      </c>
      <c r="Q16" s="25">
        <f t="shared" si="4"/>
        <v>4024.0419999999999</v>
      </c>
      <c r="R16" s="27">
        <f t="shared" si="5"/>
        <v>-227332.56649942888</v>
      </c>
    </row>
    <row r="17" spans="1:31" s="17" customFormat="1" ht="15" customHeight="1">
      <c r="A17" s="18"/>
      <c r="B17" s="28" t="s">
        <v>24</v>
      </c>
      <c r="C17" s="29">
        <v>143.55154283830399</v>
      </c>
      <c r="D17" s="30">
        <v>144199.52014787999</v>
      </c>
      <c r="E17" s="31">
        <v>0</v>
      </c>
      <c r="F17" s="31">
        <v>0</v>
      </c>
      <c r="G17" s="31">
        <f t="shared" si="0"/>
        <v>144199.52014787999</v>
      </c>
      <c r="H17" s="32">
        <f t="shared" si="1"/>
        <v>0</v>
      </c>
      <c r="I17" s="29">
        <v>134.69999999999999</v>
      </c>
      <c r="J17" s="33">
        <v>0</v>
      </c>
      <c r="K17" s="31">
        <v>-36294.562088048398</v>
      </c>
      <c r="L17" s="31">
        <v>-19015.750883058099</v>
      </c>
      <c r="M17" s="34">
        <f t="shared" si="2"/>
        <v>-55310.312971106498</v>
      </c>
      <c r="N17" s="35">
        <f t="shared" si="3"/>
        <v>88889.207176773489</v>
      </c>
      <c r="O17" s="33">
        <v>3192.4209999999998</v>
      </c>
      <c r="P17" s="31">
        <v>0</v>
      </c>
      <c r="Q17" s="34">
        <f t="shared" si="4"/>
        <v>3192.4209999999998</v>
      </c>
      <c r="R17" s="36">
        <f t="shared" si="5"/>
        <v>92081.628176773491</v>
      </c>
    </row>
    <row r="18" spans="1:31" s="17" customFormat="1" ht="15" customHeight="1">
      <c r="A18" s="18"/>
      <c r="B18" s="19" t="s">
        <v>25</v>
      </c>
      <c r="C18" s="20">
        <v>100.144657756705</v>
      </c>
      <c r="D18" s="21">
        <v>683.91132981479404</v>
      </c>
      <c r="E18" s="22">
        <v>0</v>
      </c>
      <c r="F18" s="22">
        <v>0</v>
      </c>
      <c r="G18" s="22">
        <f t="shared" si="0"/>
        <v>683.91132981479404</v>
      </c>
      <c r="H18" s="23">
        <f t="shared" si="1"/>
        <v>0</v>
      </c>
      <c r="I18" s="20">
        <v>100.1</v>
      </c>
      <c r="J18" s="24">
        <v>0</v>
      </c>
      <c r="K18" s="22">
        <v>0</v>
      </c>
      <c r="L18" s="22">
        <v>0</v>
      </c>
      <c r="M18" s="25">
        <f t="shared" si="2"/>
        <v>0</v>
      </c>
      <c r="N18" s="26">
        <f t="shared" si="3"/>
        <v>683.91132981479404</v>
      </c>
      <c r="O18" s="24">
        <v>4264.259</v>
      </c>
      <c r="P18" s="22">
        <v>0</v>
      </c>
      <c r="Q18" s="25">
        <f t="shared" si="4"/>
        <v>4264.259</v>
      </c>
      <c r="R18" s="27">
        <f t="shared" si="5"/>
        <v>4948.1703298147941</v>
      </c>
    </row>
    <row r="19" spans="1:31" s="17" customFormat="1" ht="15" customHeight="1">
      <c r="A19" s="18"/>
      <c r="B19" s="28" t="s">
        <v>26</v>
      </c>
      <c r="C19" s="29">
        <v>101.86567648198501</v>
      </c>
      <c r="D19" s="30">
        <v>2466.66359128877</v>
      </c>
      <c r="E19" s="31">
        <v>0</v>
      </c>
      <c r="F19" s="31">
        <v>0</v>
      </c>
      <c r="G19" s="31">
        <f t="shared" si="0"/>
        <v>2466.66359128877</v>
      </c>
      <c r="H19" s="32">
        <f t="shared" si="1"/>
        <v>0</v>
      </c>
      <c r="I19" s="29">
        <v>101.5</v>
      </c>
      <c r="J19" s="33">
        <v>0</v>
      </c>
      <c r="K19" s="31">
        <v>-1532.6295801408701</v>
      </c>
      <c r="L19" s="31">
        <v>0</v>
      </c>
      <c r="M19" s="34">
        <f t="shared" si="2"/>
        <v>-1532.6295801408701</v>
      </c>
      <c r="N19" s="35">
        <f t="shared" si="3"/>
        <v>934.03401114789995</v>
      </c>
      <c r="O19" s="33">
        <v>1215.5</v>
      </c>
      <c r="P19" s="31">
        <v>0</v>
      </c>
      <c r="Q19" s="34">
        <f t="shared" si="4"/>
        <v>1215.5</v>
      </c>
      <c r="R19" s="36">
        <f t="shared" si="5"/>
        <v>2149.5340111478999</v>
      </c>
    </row>
    <row r="20" spans="1:31" s="17" customFormat="1" ht="15" customHeight="1">
      <c r="A20" s="18"/>
      <c r="B20" s="19" t="s">
        <v>27</v>
      </c>
      <c r="C20" s="20">
        <v>84.3503188349694</v>
      </c>
      <c r="D20" s="21">
        <v>0</v>
      </c>
      <c r="E20" s="22">
        <v>-11765.8899158028</v>
      </c>
      <c r="F20" s="22">
        <v>-17228.899652030999</v>
      </c>
      <c r="G20" s="22">
        <f t="shared" si="0"/>
        <v>-28994.789567833799</v>
      </c>
      <c r="H20" s="23">
        <f t="shared" si="1"/>
        <v>-28994.789567833799</v>
      </c>
      <c r="I20" s="20">
        <v>90.8</v>
      </c>
      <c r="J20" s="24">
        <v>-19085.617551188199</v>
      </c>
      <c r="K20" s="22">
        <v>0</v>
      </c>
      <c r="L20" s="22">
        <v>0</v>
      </c>
      <c r="M20" s="25">
        <f t="shared" si="2"/>
        <v>-19085.617551188199</v>
      </c>
      <c r="N20" s="26">
        <f t="shared" si="3"/>
        <v>-48080.407119021998</v>
      </c>
      <c r="O20" s="24">
        <v>885.61699999999996</v>
      </c>
      <c r="P20" s="22">
        <v>0</v>
      </c>
      <c r="Q20" s="25">
        <f t="shared" si="4"/>
        <v>885.61699999999996</v>
      </c>
      <c r="R20" s="27">
        <f t="shared" si="5"/>
        <v>-47194.790119022</v>
      </c>
    </row>
    <row r="21" spans="1:31" s="17" customFormat="1" ht="15" customHeight="1">
      <c r="A21" s="18"/>
      <c r="B21" s="28" t="s">
        <v>28</v>
      </c>
      <c r="C21" s="29">
        <v>82.831058059409699</v>
      </c>
      <c r="D21" s="30">
        <v>0</v>
      </c>
      <c r="E21" s="31">
        <v>-4021.1627969626402</v>
      </c>
      <c r="F21" s="31">
        <v>-5888.2252689020397</v>
      </c>
      <c r="G21" s="31">
        <f t="shared" si="0"/>
        <v>-9909.3880658646794</v>
      </c>
      <c r="H21" s="32">
        <f t="shared" si="1"/>
        <v>-9909.3880658646794</v>
      </c>
      <c r="I21" s="29">
        <v>90.2</v>
      </c>
      <c r="J21" s="33">
        <v>-8436.0988862167505</v>
      </c>
      <c r="K21" s="31">
        <v>0</v>
      </c>
      <c r="L21" s="31">
        <v>0</v>
      </c>
      <c r="M21" s="34">
        <f t="shared" si="2"/>
        <v>-8436.0988862167505</v>
      </c>
      <c r="N21" s="35">
        <f t="shared" si="3"/>
        <v>-18345.486952081432</v>
      </c>
      <c r="O21" s="33">
        <v>242.727</v>
      </c>
      <c r="P21" s="31">
        <v>0</v>
      </c>
      <c r="Q21" s="34">
        <f t="shared" si="4"/>
        <v>242.727</v>
      </c>
      <c r="R21" s="36">
        <f t="shared" si="5"/>
        <v>-18102.759952081433</v>
      </c>
    </row>
    <row r="22" spans="1:31" s="17" customFormat="1" ht="15" customHeight="1">
      <c r="A22" s="18"/>
      <c r="B22" s="19" t="s">
        <v>29</v>
      </c>
      <c r="C22" s="20">
        <v>78.976148815566901</v>
      </c>
      <c r="D22" s="21">
        <v>0</v>
      </c>
      <c r="E22" s="22">
        <v>-166821.354638305</v>
      </c>
      <c r="F22" s="22">
        <v>-244278.02736951999</v>
      </c>
      <c r="G22" s="22">
        <f t="shared" si="0"/>
        <v>-411099.38200782496</v>
      </c>
      <c r="H22" s="23">
        <f t="shared" si="1"/>
        <v>-411099.38200782496</v>
      </c>
      <c r="I22" s="20">
        <v>89.1</v>
      </c>
      <c r="J22" s="24">
        <v>-1812.4445666352699</v>
      </c>
      <c r="K22" s="22">
        <v>0</v>
      </c>
      <c r="L22" s="22">
        <v>0</v>
      </c>
      <c r="M22" s="25">
        <f t="shared" si="2"/>
        <v>-1812.4445666352699</v>
      </c>
      <c r="N22" s="26">
        <f t="shared" si="3"/>
        <v>-412911.82657446025</v>
      </c>
      <c r="O22" s="24">
        <v>7438.0190000000002</v>
      </c>
      <c r="P22" s="22">
        <v>0</v>
      </c>
      <c r="Q22" s="25">
        <f t="shared" si="4"/>
        <v>7438.0190000000002</v>
      </c>
      <c r="R22" s="27">
        <f t="shared" si="5"/>
        <v>-405473.80757446028</v>
      </c>
    </row>
    <row r="23" spans="1:31" s="17" customFormat="1" ht="15" customHeight="1">
      <c r="A23" s="18"/>
      <c r="B23" s="28" t="s">
        <v>30</v>
      </c>
      <c r="C23" s="29">
        <v>81.399563851315307</v>
      </c>
      <c r="D23" s="30">
        <v>0</v>
      </c>
      <c r="E23" s="31">
        <v>-57068.032449566301</v>
      </c>
      <c r="F23" s="31">
        <v>-83565.239131794297</v>
      </c>
      <c r="G23" s="31">
        <f t="shared" si="0"/>
        <v>-140633.2715813606</v>
      </c>
      <c r="H23" s="32">
        <f t="shared" si="1"/>
        <v>-140633.2715813606</v>
      </c>
      <c r="I23" s="29">
        <v>89.8</v>
      </c>
      <c r="J23" s="33">
        <v>-138181.88461605401</v>
      </c>
      <c r="K23" s="31">
        <v>0</v>
      </c>
      <c r="L23" s="31">
        <v>0</v>
      </c>
      <c r="M23" s="34">
        <f t="shared" si="2"/>
        <v>-138181.88461605401</v>
      </c>
      <c r="N23" s="35">
        <f t="shared" si="3"/>
        <v>-278815.15619741462</v>
      </c>
      <c r="O23" s="33">
        <v>3128.0010000000002</v>
      </c>
      <c r="P23" s="31">
        <v>0</v>
      </c>
      <c r="Q23" s="34">
        <f t="shared" si="4"/>
        <v>3128.0010000000002</v>
      </c>
      <c r="R23" s="36">
        <f t="shared" si="5"/>
        <v>-275687.15519741463</v>
      </c>
    </row>
    <row r="24" spans="1:31" s="17" customFormat="1" ht="15" customHeight="1">
      <c r="A24" s="18"/>
      <c r="B24" s="19" t="s">
        <v>31</v>
      </c>
      <c r="C24" s="20">
        <v>89.1938809590348</v>
      </c>
      <c r="D24" s="21">
        <v>0</v>
      </c>
      <c r="E24" s="22">
        <v>-76827.5191961979</v>
      </c>
      <c r="F24" s="22">
        <v>-112499.235350484</v>
      </c>
      <c r="G24" s="22">
        <f t="shared" si="0"/>
        <v>-189326.75454668188</v>
      </c>
      <c r="H24" s="23">
        <f t="shared" si="1"/>
        <v>-189326.75454668188</v>
      </c>
      <c r="I24" s="20">
        <v>92.9</v>
      </c>
      <c r="J24" s="24">
        <v>0</v>
      </c>
      <c r="K24" s="22">
        <v>0</v>
      </c>
      <c r="L24" s="22">
        <v>0</v>
      </c>
      <c r="M24" s="25">
        <f t="shared" si="2"/>
        <v>0</v>
      </c>
      <c r="N24" s="26">
        <f t="shared" si="3"/>
        <v>-189326.75454668188</v>
      </c>
      <c r="O24" s="24">
        <v>8966.9410000000007</v>
      </c>
      <c r="P24" s="22">
        <v>0</v>
      </c>
      <c r="Q24" s="25">
        <f t="shared" si="4"/>
        <v>8966.9410000000007</v>
      </c>
      <c r="R24" s="27">
        <f t="shared" si="5"/>
        <v>-180359.81354668189</v>
      </c>
    </row>
    <row r="25" spans="1:31" s="17" customFormat="1" ht="15" customHeight="1">
      <c r="A25" s="18"/>
      <c r="B25" s="28" t="s">
        <v>32</v>
      </c>
      <c r="C25" s="29">
        <v>77.390520767231493</v>
      </c>
      <c r="D25" s="30">
        <v>0</v>
      </c>
      <c r="E25" s="31">
        <v>-96496.445924874497</v>
      </c>
      <c r="F25" s="31">
        <v>-141300.623710949</v>
      </c>
      <c r="G25" s="31">
        <f t="shared" si="0"/>
        <v>-237797.06963582349</v>
      </c>
      <c r="H25" s="32">
        <f t="shared" si="1"/>
        <v>-237797.06963582349</v>
      </c>
      <c r="I25" s="29">
        <v>88.7</v>
      </c>
      <c r="J25" s="33">
        <v>-3736.6786113401899</v>
      </c>
      <c r="K25" s="31">
        <v>0</v>
      </c>
      <c r="L25" s="31">
        <v>0</v>
      </c>
      <c r="M25" s="34">
        <f t="shared" si="2"/>
        <v>-3736.6786113401899</v>
      </c>
      <c r="N25" s="35">
        <f t="shared" si="3"/>
        <v>-241533.74824716366</v>
      </c>
      <c r="O25" s="33">
        <v>3772.7510000000002</v>
      </c>
      <c r="P25" s="31">
        <v>0</v>
      </c>
      <c r="Q25" s="34">
        <f t="shared" si="4"/>
        <v>3772.7510000000002</v>
      </c>
      <c r="R25" s="36">
        <f t="shared" si="5"/>
        <v>-237760.99724716367</v>
      </c>
    </row>
    <row r="26" spans="1:31" s="17" customFormat="1" ht="15" customHeight="1">
      <c r="A26" s="18"/>
      <c r="B26" s="19" t="s">
        <v>33</v>
      </c>
      <c r="C26" s="20">
        <v>98.497104829420607</v>
      </c>
      <c r="D26" s="21">
        <v>0</v>
      </c>
      <c r="E26" s="22">
        <v>-2115.0340226927501</v>
      </c>
      <c r="F26" s="22">
        <v>-3097.0635624138099</v>
      </c>
      <c r="G26" s="22">
        <f t="shared" si="0"/>
        <v>-5212.0975851065596</v>
      </c>
      <c r="H26" s="23">
        <f t="shared" si="1"/>
        <v>-5212.0975851065596</v>
      </c>
      <c r="I26" s="20">
        <v>98.7</v>
      </c>
      <c r="J26" s="24">
        <v>-14402.8415625243</v>
      </c>
      <c r="K26" s="22">
        <v>-20385.946815326999</v>
      </c>
      <c r="L26" s="22">
        <v>0</v>
      </c>
      <c r="M26" s="25">
        <f t="shared" si="2"/>
        <v>-34788.788377851299</v>
      </c>
      <c r="N26" s="26">
        <f t="shared" si="3"/>
        <v>-40000.885962957858</v>
      </c>
      <c r="O26" s="24">
        <v>5092.3819999999996</v>
      </c>
      <c r="P26" s="22">
        <v>0</v>
      </c>
      <c r="Q26" s="25">
        <f t="shared" si="4"/>
        <v>5092.3819999999996</v>
      </c>
      <c r="R26" s="27">
        <f t="shared" si="5"/>
        <v>-34908.50396295786</v>
      </c>
    </row>
    <row r="27" spans="1:31" s="17" customFormat="1" ht="15" customHeight="1">
      <c r="A27" s="18"/>
      <c r="B27" s="28" t="s">
        <v>34</v>
      </c>
      <c r="C27" s="29">
        <v>106.50646116242901</v>
      </c>
      <c r="D27" s="30">
        <v>80618.677333771993</v>
      </c>
      <c r="E27" s="31">
        <v>0</v>
      </c>
      <c r="F27" s="31">
        <v>0</v>
      </c>
      <c r="G27" s="31">
        <f t="shared" si="0"/>
        <v>80618.677333771993</v>
      </c>
      <c r="H27" s="32">
        <f t="shared" si="1"/>
        <v>0</v>
      </c>
      <c r="I27" s="29">
        <v>105.2</v>
      </c>
      <c r="J27" s="33">
        <v>0</v>
      </c>
      <c r="K27" s="31">
        <v>-64717.520069940503</v>
      </c>
      <c r="L27" s="31">
        <v>-3745.4338548862402</v>
      </c>
      <c r="M27" s="34">
        <f t="shared" si="2"/>
        <v>-68462.953924826739</v>
      </c>
      <c r="N27" s="35">
        <f t="shared" si="3"/>
        <v>12155.723408945254</v>
      </c>
      <c r="O27" s="33">
        <v>10420.049000000001</v>
      </c>
      <c r="P27" s="31">
        <v>0</v>
      </c>
      <c r="Q27" s="34">
        <f t="shared" si="4"/>
        <v>10420.049000000001</v>
      </c>
      <c r="R27" s="36">
        <f t="shared" si="5"/>
        <v>22575.772408945253</v>
      </c>
    </row>
    <row r="28" spans="1:31" s="17" customFormat="1" ht="15" customHeight="1">
      <c r="A28" s="18"/>
      <c r="B28" s="19" t="s">
        <v>35</v>
      </c>
      <c r="C28" s="20">
        <v>68.773976655229106</v>
      </c>
      <c r="D28" s="21">
        <v>0</v>
      </c>
      <c r="E28" s="22">
        <v>-198828.59757135101</v>
      </c>
      <c r="F28" s="22">
        <v>-291146.52440440899</v>
      </c>
      <c r="G28" s="22">
        <f t="shared" si="0"/>
        <v>-489975.12197575998</v>
      </c>
      <c r="H28" s="23">
        <f t="shared" si="1"/>
        <v>-489975.12197575998</v>
      </c>
      <c r="I28" s="20">
        <v>87.2</v>
      </c>
      <c r="J28" s="24">
        <v>-74244.958701482799</v>
      </c>
      <c r="K28" s="22">
        <v>0</v>
      </c>
      <c r="L28" s="22">
        <v>0</v>
      </c>
      <c r="M28" s="25">
        <f t="shared" si="2"/>
        <v>-74244.958701482799</v>
      </c>
      <c r="N28" s="26">
        <f t="shared" si="3"/>
        <v>-564220.08067724272</v>
      </c>
      <c r="O28" s="24">
        <v>4528.9089999999997</v>
      </c>
      <c r="P28" s="22">
        <v>0</v>
      </c>
      <c r="Q28" s="25">
        <f t="shared" si="4"/>
        <v>4528.9089999999997</v>
      </c>
      <c r="R28" s="27">
        <f t="shared" si="5"/>
        <v>-559691.17167724273</v>
      </c>
    </row>
    <row r="29" spans="1:31" s="17" customFormat="1" ht="15" customHeight="1">
      <c r="A29" s="18"/>
      <c r="B29" s="28" t="s">
        <v>36</v>
      </c>
      <c r="C29" s="29">
        <v>88.094033439980507</v>
      </c>
      <c r="D29" s="30">
        <v>0</v>
      </c>
      <c r="E29" s="31">
        <v>-25357.820285999202</v>
      </c>
      <c r="F29" s="31">
        <v>-37131.6869550966</v>
      </c>
      <c r="G29" s="31">
        <f t="shared" si="0"/>
        <v>-62489.507241095802</v>
      </c>
      <c r="H29" s="32">
        <f t="shared" si="1"/>
        <v>-62489.507241095802</v>
      </c>
      <c r="I29" s="29">
        <v>92.3</v>
      </c>
      <c r="J29" s="33">
        <v>-23147.066962639699</v>
      </c>
      <c r="K29" s="31">
        <v>-15575.130425524199</v>
      </c>
      <c r="L29" s="31">
        <v>0</v>
      </c>
      <c r="M29" s="34">
        <f t="shared" si="2"/>
        <v>-38722.197388163899</v>
      </c>
      <c r="N29" s="35">
        <f t="shared" si="3"/>
        <v>-101211.70462925971</v>
      </c>
      <c r="O29" s="33">
        <v>2764.0250000000001</v>
      </c>
      <c r="P29" s="31">
        <v>-108832.726</v>
      </c>
      <c r="Q29" s="34">
        <f t="shared" si="4"/>
        <v>-106068.701</v>
      </c>
      <c r="R29" s="36">
        <f t="shared" si="5"/>
        <v>-207280.40562925971</v>
      </c>
    </row>
    <row r="30" spans="1:31" s="17" customFormat="1" ht="15" customHeight="1">
      <c r="A30" s="18"/>
      <c r="B30" s="19" t="s">
        <v>37</v>
      </c>
      <c r="C30" s="20">
        <v>144.94293314610599</v>
      </c>
      <c r="D30" s="21">
        <v>356471.27291179501</v>
      </c>
      <c r="E30" s="22">
        <v>0</v>
      </c>
      <c r="F30" s="22">
        <v>0</v>
      </c>
      <c r="G30" s="22">
        <f t="shared" si="0"/>
        <v>356471.27291179501</v>
      </c>
      <c r="H30" s="23">
        <f t="shared" si="1"/>
        <v>0</v>
      </c>
      <c r="I30" s="20">
        <v>135.80000000000001</v>
      </c>
      <c r="J30" s="24">
        <v>0</v>
      </c>
      <c r="K30" s="22">
        <v>-74811.915620277505</v>
      </c>
      <c r="L30" s="22">
        <v>-32401.9394337536</v>
      </c>
      <c r="M30" s="25">
        <f t="shared" si="2"/>
        <v>-107213.8550540311</v>
      </c>
      <c r="N30" s="26">
        <f t="shared" si="3"/>
        <v>249257.41785776391</v>
      </c>
      <c r="O30" s="24">
        <v>6771.643</v>
      </c>
      <c r="P30" s="22">
        <v>0</v>
      </c>
      <c r="Q30" s="25">
        <f t="shared" si="4"/>
        <v>6771.643</v>
      </c>
      <c r="R30" s="27">
        <f t="shared" si="5"/>
        <v>256029.06085776392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s="17" customFormat="1" ht="15" customHeight="1">
      <c r="A31" s="18"/>
      <c r="B31" s="37" t="s">
        <v>38</v>
      </c>
      <c r="C31" s="38">
        <v>62.734020292939</v>
      </c>
      <c r="D31" s="39">
        <v>0</v>
      </c>
      <c r="E31" s="40">
        <v>-57802.588650306599</v>
      </c>
      <c r="F31" s="40">
        <v>-84640.856459671399</v>
      </c>
      <c r="G31" s="40">
        <f t="shared" si="0"/>
        <v>-142443.445109978</v>
      </c>
      <c r="H31" s="41">
        <f t="shared" si="1"/>
        <v>-142443.445109978</v>
      </c>
      <c r="I31" s="38">
        <v>86.9</v>
      </c>
      <c r="J31" s="42">
        <v>-4454.87660775317</v>
      </c>
      <c r="K31" s="40">
        <v>-531.56590863137001</v>
      </c>
      <c r="L31" s="40">
        <v>0</v>
      </c>
      <c r="M31" s="43">
        <f t="shared" si="2"/>
        <v>-4986.4425163845399</v>
      </c>
      <c r="N31" s="44">
        <f t="shared" si="3"/>
        <v>-147429.88762636253</v>
      </c>
      <c r="O31" s="42">
        <v>1119.9349999999999</v>
      </c>
      <c r="P31" s="40">
        <v>-19387.554</v>
      </c>
      <c r="Q31" s="43">
        <f t="shared" si="4"/>
        <v>-18267.618999999999</v>
      </c>
      <c r="R31" s="45">
        <f t="shared" si="5"/>
        <v>-165697.50662636253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17" customFormat="1" ht="18.75" customHeight="1">
      <c r="A32" s="18"/>
      <c r="B32" s="46" t="s">
        <v>6</v>
      </c>
      <c r="C32" s="47">
        <v>100</v>
      </c>
      <c r="D32" s="48">
        <f>SUM(D6:D31)</f>
        <v>1552284.7371519676</v>
      </c>
      <c r="E32" s="49">
        <f>SUM(E6:E31)</f>
        <v>-1552284.7371519671</v>
      </c>
      <c r="F32" s="49">
        <f>SUM(F6:F31)</f>
        <v>-2273024.6635956084</v>
      </c>
      <c r="G32" s="49">
        <f>SUM(G6:G31)</f>
        <v>-2273024.6635956066</v>
      </c>
      <c r="H32" s="50">
        <f>SUM(H6:H31)</f>
        <v>-3825309.4007475744</v>
      </c>
      <c r="I32" s="51"/>
      <c r="J32" s="52">
        <f t="shared" ref="J32:R32" si="6">SUM(J6:J31)</f>
        <v>-362933.01001450157</v>
      </c>
      <c r="K32" s="49">
        <f t="shared" si="6"/>
        <v>-241955.34000966791</v>
      </c>
      <c r="L32" s="49">
        <f t="shared" si="6"/>
        <v>-120977.6700048341</v>
      </c>
      <c r="M32" s="53">
        <f t="shared" si="6"/>
        <v>-725866.02002900362</v>
      </c>
      <c r="N32" s="54">
        <f t="shared" si="6"/>
        <v>-2998890.6836246108</v>
      </c>
      <c r="O32" s="52">
        <f t="shared" si="6"/>
        <v>119645.785</v>
      </c>
      <c r="P32" s="49">
        <f t="shared" si="6"/>
        <v>-358937.36199999996</v>
      </c>
      <c r="Q32" s="53">
        <f t="shared" si="6"/>
        <v>-239291.57700000002</v>
      </c>
      <c r="R32" s="55">
        <f t="shared" si="6"/>
        <v>-3238182.2606246099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24" ht="27" customHeight="1">
      <c r="B33" s="101" t="s">
        <v>39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56"/>
      <c r="T33" s="56"/>
      <c r="U33" s="56"/>
      <c r="V33" s="56"/>
      <c r="W33" s="56"/>
      <c r="X33" s="56"/>
    </row>
    <row r="34" spans="1:24" ht="22.5" customHeight="1"/>
    <row r="35" spans="1:24" s="17" customFormat="1">
      <c r="A35" s="18"/>
      <c r="B35" s="57"/>
      <c r="C35" s="58"/>
      <c r="D35" s="59" t="s">
        <v>40</v>
      </c>
      <c r="E35" s="60" t="s">
        <v>41</v>
      </c>
      <c r="F35" s="58"/>
      <c r="G35" s="59" t="s">
        <v>42</v>
      </c>
      <c r="H35" s="60" t="s">
        <v>43</v>
      </c>
      <c r="I35" s="59" t="s">
        <v>44</v>
      </c>
      <c r="J35" s="60" t="s">
        <v>45</v>
      </c>
      <c r="K35" s="60"/>
      <c r="L35" s="60"/>
      <c r="M35" s="59" t="s">
        <v>46</v>
      </c>
      <c r="N35" s="60" t="s">
        <v>47</v>
      </c>
      <c r="O35" s="60"/>
      <c r="P35" s="60"/>
      <c r="Q35" s="59" t="s">
        <v>48</v>
      </c>
      <c r="R35" s="61">
        <v>2015</v>
      </c>
    </row>
  </sheetData>
  <mergeCells count="15">
    <mergeCell ref="B1:R1"/>
    <mergeCell ref="B33:R33"/>
    <mergeCell ref="K4:K5"/>
    <mergeCell ref="L4:L5"/>
    <mergeCell ref="J4:J5"/>
    <mergeCell ref="M4:M5"/>
    <mergeCell ref="C3:C5"/>
    <mergeCell ref="I3:I5"/>
    <mergeCell ref="N3:N5"/>
    <mergeCell ref="R3:R5"/>
    <mergeCell ref="G4:H4"/>
    <mergeCell ref="D4:E4"/>
    <mergeCell ref="O3:Q4"/>
    <mergeCell ref="D3:H3"/>
    <mergeCell ref="J3:M3"/>
  </mergeCells>
  <conditionalFormatting sqref="C6:F31">
    <cfRule type="expression" dxfId="8" priority="1" stopIfTrue="1">
      <formula>ISBLANK(C6)</formula>
    </cfRule>
  </conditionalFormatting>
  <conditionalFormatting sqref="I6:L31">
    <cfRule type="expression" dxfId="7" priority="2" stopIfTrue="1">
      <formula>ISBLANK(I6)</formula>
    </cfRule>
  </conditionalFormatting>
  <conditionalFormatting sqref="O6:P31">
    <cfRule type="expression" dxfId="6" priority="3" stopIfTrue="1">
      <formula>ISBLANK(O6)</formula>
    </cfRule>
  </conditionalFormatting>
  <conditionalFormatting sqref="E35">
    <cfRule type="expression" dxfId="5" priority="4" stopIfTrue="1">
      <formula>ISBLANK(E35)</formula>
    </cfRule>
  </conditionalFormatting>
  <conditionalFormatting sqref="H35">
    <cfRule type="expression" dxfId="4" priority="5" stopIfTrue="1">
      <formula>ISBLANK(H35)</formula>
    </cfRule>
  </conditionalFormatting>
  <conditionalFormatting sqref="J35">
    <cfRule type="expression" dxfId="3" priority="6" stopIfTrue="1">
      <formula>ISBLANK(J35)</formula>
    </cfRule>
  </conditionalFormatting>
  <conditionalFormatting sqref="N35">
    <cfRule type="expression" dxfId="2" priority="7" stopIfTrue="1">
      <formula>ISBLANK(N35)</formula>
    </cfRule>
  </conditionalFormatting>
  <conditionalFormatting sqref="R35">
    <cfRule type="expression" dxfId="1" priority="8" stopIfTrue="1">
      <formula>ISBLANK(R35)</formula>
    </cfRule>
  </conditionalFormatting>
  <printOptions horizontalCentered="1"/>
  <pageMargins left="0.59055118110236227" right="0.59055118110236227" top="0.98425196850393704" bottom="0.86614173228346458" header="0.51181102362204722" footer="0.51181102362204722"/>
  <pageSetup paperSize="9" scale="82" orientation="landscape" r:id="rId1"/>
  <headerFooter>
    <oddHeader>&amp;L&amp;F&amp;R&amp;A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W31"/>
  <sheetViews>
    <sheetView showGridLines="0" workbookViewId="0"/>
  </sheetViews>
  <sheetFormatPr baseColWidth="10" defaultColWidth="11.42578125" defaultRowHeight="12.75"/>
  <cols>
    <col min="1" max="1" width="1.42578125" style="1" customWidth="1"/>
    <col min="2" max="2" width="15.7109375" style="2" customWidth="1"/>
    <col min="3" max="3" width="7.140625" style="3" customWidth="1"/>
    <col min="4" max="4" width="14.5703125" style="3" customWidth="1"/>
    <col min="5" max="8" width="9.28515625" style="3" customWidth="1"/>
    <col min="9" max="9" width="10" style="3" customWidth="1"/>
    <col min="10" max="10" width="10.85546875" style="3" customWidth="1"/>
    <col min="11" max="11" width="2.140625" style="3" customWidth="1"/>
    <col min="12" max="12" width="17.7109375" style="3" customWidth="1"/>
    <col min="13" max="13" width="11.42578125" style="3" customWidth="1"/>
    <col min="14" max="16384" width="11.42578125" style="3"/>
  </cols>
  <sheetData>
    <row r="1" spans="1:12" ht="18" customHeight="1">
      <c r="B1" s="129" t="str">
        <f>"Zahlungen pro Kopf "&amp;Zahlungen!R35</f>
        <v>Zahlungen pro Kopf 2015</v>
      </c>
      <c r="C1" s="129"/>
      <c r="D1" s="129"/>
      <c r="E1" s="129"/>
      <c r="F1" s="129"/>
      <c r="G1" s="129"/>
      <c r="H1" s="129"/>
      <c r="I1" s="129"/>
      <c r="J1" s="129"/>
      <c r="K1" s="4"/>
    </row>
    <row r="2" spans="1:12" ht="22.5" customHeight="1">
      <c r="B2" s="5" t="s">
        <v>49</v>
      </c>
      <c r="L2" s="62" t="str">
        <f>Zahlungen!J35</f>
        <v>FA_2015_20140616</v>
      </c>
    </row>
    <row r="3" spans="1:12" ht="15.75" customHeight="1">
      <c r="A3" s="6"/>
      <c r="B3" s="63"/>
      <c r="C3" s="135" t="str">
        <f>"RI "&amp;Zahlungen!R35</f>
        <v>RI 2015</v>
      </c>
      <c r="D3" s="136" t="str">
        <f>"Ressourcen-ausgleich "&amp;Zahlungen!R35</f>
        <v>Ressourcen-ausgleich 2015</v>
      </c>
      <c r="E3" s="132" t="str">
        <f>"Lastenausgleich "&amp;Zahlungen!R35</f>
        <v>Lastenausgleich 2015</v>
      </c>
      <c r="F3" s="133"/>
      <c r="G3" s="133"/>
      <c r="H3" s="134"/>
      <c r="I3" s="130" t="str">
        <f>"Härte-ausgleich "&amp;Zahlungen!R35</f>
        <v>Härte-ausgleich 2015</v>
      </c>
      <c r="J3" s="130" t="str">
        <f>"Total Zahlungen "&amp;Zahlungen!R35&amp;" Netto"</f>
        <v>Total Zahlungen 2015 Netto</v>
      </c>
      <c r="L3" s="137" t="str">
        <f>"Massgebende Wohnbevölkerung "&amp;Zahlungen!R35</f>
        <v>Massgebende Wohnbevölkerung 2015</v>
      </c>
    </row>
    <row r="4" spans="1:12" ht="27" customHeight="1">
      <c r="A4" s="6"/>
      <c r="B4" s="64"/>
      <c r="C4" s="135"/>
      <c r="D4" s="136"/>
      <c r="E4" s="65" t="s">
        <v>7</v>
      </c>
      <c r="F4" s="66" t="s">
        <v>8</v>
      </c>
      <c r="G4" s="66" t="s">
        <v>9</v>
      </c>
      <c r="H4" s="67" t="s">
        <v>6</v>
      </c>
      <c r="I4" s="131"/>
      <c r="J4" s="130"/>
      <c r="L4" s="138"/>
    </row>
    <row r="5" spans="1:12" s="17" customFormat="1" ht="15" customHeight="1">
      <c r="A5" s="18"/>
      <c r="B5" s="68" t="s">
        <v>50</v>
      </c>
      <c r="C5" s="69">
        <f>Zahlungen!C6</f>
        <v>119.465190224471</v>
      </c>
      <c r="D5" s="70">
        <f>Zahlungen!G6/L5*1000</f>
        <v>336.67994063629334</v>
      </c>
      <c r="E5" s="71">
        <f>Zahlungen!J6/Zahlungen_pro_Kopf!$L5*1000</f>
        <v>0</v>
      </c>
      <c r="F5" s="72">
        <f>Zahlungen!K6/Zahlungen_pro_Kopf!$L5*1000</f>
        <v>-1.9622738507588766</v>
      </c>
      <c r="G5" s="72">
        <f>Zahlungen!L6/Zahlungen_pro_Kopf!$L5*1000</f>
        <v>-47.546794687549017</v>
      </c>
      <c r="H5" s="73">
        <f t="shared" ref="H5:H30" si="0">SUM(E5:G5)</f>
        <v>-49.509068538307893</v>
      </c>
      <c r="I5" s="74">
        <f>Zahlungen!Q6/Zahlungen_pro_Kopf!L5*1000</f>
        <v>14.656948744783502</v>
      </c>
      <c r="J5" s="75">
        <f>Zahlungen!R6/Zahlungen_pro_Kopf!L5*1000</f>
        <v>301.82782084276897</v>
      </c>
      <c r="L5" s="76">
        <v>1381674</v>
      </c>
    </row>
    <row r="6" spans="1:12" s="17" customFormat="1" ht="15" customHeight="1">
      <c r="A6" s="18"/>
      <c r="B6" s="77" t="s">
        <v>51</v>
      </c>
      <c r="C6" s="29">
        <f>Zahlungen!C7</f>
        <v>74.337954398278399</v>
      </c>
      <c r="D6" s="78">
        <f>Zahlungen!G7/L6*1000</f>
        <v>-1163.6479262545288</v>
      </c>
      <c r="E6" s="79">
        <f>Zahlungen!J7/Zahlungen_pro_Kopf!$L6*1000</f>
        <v>-28.562240221136189</v>
      </c>
      <c r="F6" s="80">
        <f>Zahlungen!K7/Zahlungen_pro_Kopf!$L6*1000</f>
        <v>-23.918121117265532</v>
      </c>
      <c r="G6" s="80">
        <f>Zahlungen!L7/Zahlungen_pro_Kopf!$L6*1000</f>
        <v>-0.12230335121051969</v>
      </c>
      <c r="H6" s="81">
        <f t="shared" si="0"/>
        <v>-52.60266468961224</v>
      </c>
      <c r="I6" s="82">
        <f>Zahlungen!Q7/Zahlungen_pro_Kopf!L6*1000</f>
        <v>-36.91547605520946</v>
      </c>
      <c r="J6" s="83">
        <f>Zahlungen!R7/Zahlungen_pro_Kopf!L6*1000</f>
        <v>-1253.1660669993505</v>
      </c>
      <c r="L6" s="84">
        <v>984239.83333333302</v>
      </c>
    </row>
    <row r="7" spans="1:12" s="17" customFormat="1" ht="15" customHeight="1">
      <c r="A7" s="18"/>
      <c r="B7" s="85" t="s">
        <v>52</v>
      </c>
      <c r="C7" s="20">
        <f>Zahlungen!C8</f>
        <v>79.646478789469299</v>
      </c>
      <c r="D7" s="86">
        <f>Zahlungen!G8/L7*1000</f>
        <v>-817.83845715563484</v>
      </c>
      <c r="E7" s="87">
        <f>Zahlungen!J8/Zahlungen_pro_Kopf!$L7*1000</f>
        <v>-17.518826104125356</v>
      </c>
      <c r="F7" s="88">
        <f>Zahlungen!K8/Zahlungen_pro_Kopf!$L7*1000</f>
        <v>0</v>
      </c>
      <c r="G7" s="88">
        <f>Zahlungen!L8/Zahlungen_pro_Kopf!$L7*1000</f>
        <v>0</v>
      </c>
      <c r="H7" s="89">
        <f t="shared" si="0"/>
        <v>-17.518826104125356</v>
      </c>
      <c r="I7" s="90">
        <f>Zahlungen!Q8/Zahlungen_pro_Kopf!L7*1000</f>
        <v>-47.758802507184079</v>
      </c>
      <c r="J7" s="91">
        <f>Zahlungen!R8/Zahlungen_pro_Kopf!L7*1000</f>
        <v>-883.11608576694425</v>
      </c>
      <c r="L7" s="76">
        <v>376119.16666666698</v>
      </c>
    </row>
    <row r="8" spans="1:12" s="17" customFormat="1" ht="15" customHeight="1">
      <c r="A8" s="18"/>
      <c r="B8" s="77" t="s">
        <v>53</v>
      </c>
      <c r="C8" s="29">
        <f>Zahlungen!C9</f>
        <v>61.627136388815501</v>
      </c>
      <c r="D8" s="78">
        <f>Zahlungen!G9/L8*1000</f>
        <v>-2146.3445181083248</v>
      </c>
      <c r="E8" s="79">
        <f>Zahlungen!J9/Zahlungen_pro_Kopf!$L8*1000</f>
        <v>-333.109125995341</v>
      </c>
      <c r="F8" s="80">
        <f>Zahlungen!K9/Zahlungen_pro_Kopf!$L8*1000</f>
        <v>0</v>
      </c>
      <c r="G8" s="80">
        <f>Zahlungen!L9/Zahlungen_pro_Kopf!$L8*1000</f>
        <v>0</v>
      </c>
      <c r="H8" s="81">
        <f t="shared" si="0"/>
        <v>-333.109125995341</v>
      </c>
      <c r="I8" s="82">
        <f>Zahlungen!Q9/Zahlungen_pro_Kopf!L8*1000</f>
        <v>16.364711413794577</v>
      </c>
      <c r="J8" s="83">
        <f>Zahlungen!R9/Zahlungen_pro_Kopf!L8*1000</f>
        <v>-2463.0889326898714</v>
      </c>
      <c r="L8" s="84">
        <v>35093.5</v>
      </c>
    </row>
    <row r="9" spans="1:12" s="17" customFormat="1" ht="15" customHeight="1">
      <c r="A9" s="18"/>
      <c r="B9" s="85" t="s">
        <v>54</v>
      </c>
      <c r="C9" s="20">
        <f>Zahlungen!C10</f>
        <v>165.923810377346</v>
      </c>
      <c r="D9" s="86">
        <f>Zahlungen!G10/L9*1000</f>
        <v>1140.2521274341152</v>
      </c>
      <c r="E9" s="87">
        <f>Zahlungen!J10/Zahlungen_pro_Kopf!$L9*1000</f>
        <v>-46.806917477231202</v>
      </c>
      <c r="F9" s="88">
        <f>Zahlungen!K10/Zahlungen_pro_Kopf!$L9*1000</f>
        <v>0</v>
      </c>
      <c r="G9" s="88">
        <f>Zahlungen!L10/Zahlungen_pro_Kopf!$L9*1000</f>
        <v>0</v>
      </c>
      <c r="H9" s="89">
        <f t="shared" si="0"/>
        <v>-46.806917477231202</v>
      </c>
      <c r="I9" s="90">
        <f>Zahlungen!Q10/Zahlungen_pro_Kopf!L9*1000</f>
        <v>14.540070546656546</v>
      </c>
      <c r="J9" s="91">
        <f>Zahlungen!R10/Zahlungen_pro_Kopf!L9*1000</f>
        <v>1107.9852805035407</v>
      </c>
      <c r="L9" s="76">
        <v>145813.66666666701</v>
      </c>
    </row>
    <row r="10" spans="1:12" s="17" customFormat="1" ht="15" customHeight="1">
      <c r="A10" s="18"/>
      <c r="B10" s="77" t="s">
        <v>55</v>
      </c>
      <c r="C10" s="29">
        <f>Zahlungen!C11</f>
        <v>86.874240208110095</v>
      </c>
      <c r="D10" s="78">
        <f>Zahlungen!G11/L10*1000</f>
        <v>-419.54173971062977</v>
      </c>
      <c r="E10" s="79">
        <f>Zahlungen!J11/Zahlungen_pro_Kopf!$L10*1000</f>
        <v>-177.67576519094558</v>
      </c>
      <c r="F10" s="80">
        <f>Zahlungen!K11/Zahlungen_pro_Kopf!$L10*1000</f>
        <v>0</v>
      </c>
      <c r="G10" s="80">
        <f>Zahlungen!L11/Zahlungen_pro_Kopf!$L10*1000</f>
        <v>0</v>
      </c>
      <c r="H10" s="81">
        <f t="shared" si="0"/>
        <v>-177.67576519094558</v>
      </c>
      <c r="I10" s="82">
        <f>Zahlungen!Q11/Zahlungen_pro_Kopf!L10*1000</f>
        <v>-252.06140235045532</v>
      </c>
      <c r="J10" s="83">
        <f>Zahlungen!R11/Zahlungen_pro_Kopf!L10*1000</f>
        <v>-849.27890725203054</v>
      </c>
      <c r="L10" s="84">
        <v>35340.666666666701</v>
      </c>
    </row>
    <row r="11" spans="1:12" s="17" customFormat="1" ht="15" customHeight="1">
      <c r="A11" s="18"/>
      <c r="B11" s="85" t="s">
        <v>56</v>
      </c>
      <c r="C11" s="20">
        <f>Zahlungen!C12</f>
        <v>130.48482918400501</v>
      </c>
      <c r="D11" s="86">
        <f>Zahlungen!G12/L11*1000</f>
        <v>527.281283235297</v>
      </c>
      <c r="E11" s="87">
        <f>Zahlungen!J12/Zahlungen_pro_Kopf!$L11*1000</f>
        <v>-31.271633476053093</v>
      </c>
      <c r="F11" s="88">
        <f>Zahlungen!K12/Zahlungen_pro_Kopf!$L11*1000</f>
        <v>0</v>
      </c>
      <c r="G11" s="88">
        <f>Zahlungen!L12/Zahlungen_pro_Kopf!$L11*1000</f>
        <v>0</v>
      </c>
      <c r="H11" s="89">
        <f t="shared" si="0"/>
        <v>-31.271633476053093</v>
      </c>
      <c r="I11" s="90">
        <f>Zahlungen!Q12/Zahlungen_pro_Kopf!L11*1000</f>
        <v>15.069108310316368</v>
      </c>
      <c r="J11" s="91">
        <f>Zahlungen!R12/Zahlungen_pro_Kopf!L11*1000</f>
        <v>511.07875806956025</v>
      </c>
      <c r="L11" s="76">
        <v>40610.166666666701</v>
      </c>
    </row>
    <row r="12" spans="1:12" s="17" customFormat="1" ht="15" customHeight="1">
      <c r="A12" s="18"/>
      <c r="B12" s="77" t="s">
        <v>57</v>
      </c>
      <c r="C12" s="29">
        <f>Zahlungen!C13</f>
        <v>68.9099972373469</v>
      </c>
      <c r="D12" s="78">
        <f>Zahlungen!G13/L12*1000</f>
        <v>-1558.1804465098899</v>
      </c>
      <c r="E12" s="79">
        <f>Zahlungen!J13/Zahlungen_pro_Kopf!$L12*1000</f>
        <v>-139.56735610645538</v>
      </c>
      <c r="F12" s="80">
        <f>Zahlungen!K13/Zahlungen_pro_Kopf!$L12*1000</f>
        <v>0</v>
      </c>
      <c r="G12" s="80">
        <f>Zahlungen!L13/Zahlungen_pro_Kopf!$L12*1000</f>
        <v>0</v>
      </c>
      <c r="H12" s="81">
        <f t="shared" si="0"/>
        <v>-139.56735610645538</v>
      </c>
      <c r="I12" s="82">
        <f>Zahlungen!Q13/Zahlungen_pro_Kopf!L12*1000</f>
        <v>-194.47507873948007</v>
      </c>
      <c r="J12" s="83">
        <f>Zahlungen!R13/Zahlungen_pro_Kopf!L12*1000</f>
        <v>-1892.2228813558254</v>
      </c>
      <c r="L12" s="84">
        <v>38735.333333333299</v>
      </c>
    </row>
    <row r="13" spans="1:12" s="17" customFormat="1" ht="15" customHeight="1">
      <c r="A13" s="18"/>
      <c r="B13" s="85" t="s">
        <v>58</v>
      </c>
      <c r="C13" s="20">
        <f>Zahlungen!C14</f>
        <v>261.42334217258599</v>
      </c>
      <c r="D13" s="86">
        <f>Zahlungen!G14/L13*1000</f>
        <v>2792.0611426469759</v>
      </c>
      <c r="E13" s="87">
        <f>Zahlungen!J14/Zahlungen_pro_Kopf!$L13*1000</f>
        <v>0</v>
      </c>
      <c r="F13" s="88">
        <f>Zahlungen!K14/Zahlungen_pro_Kopf!$L13*1000</f>
        <v>0</v>
      </c>
      <c r="G13" s="88">
        <f>Zahlungen!L14/Zahlungen_pro_Kopf!$L13*1000</f>
        <v>0</v>
      </c>
      <c r="H13" s="89">
        <f t="shared" si="0"/>
        <v>0</v>
      </c>
      <c r="I13" s="90">
        <f>Zahlungen!Q14/Zahlungen_pro_Kopf!L13*1000</f>
        <v>14.430091832031252</v>
      </c>
      <c r="J13" s="91">
        <f>Zahlungen!R14/Zahlungen_pro_Kopf!L13*1000</f>
        <v>2806.4912344790068</v>
      </c>
      <c r="L13" s="76">
        <v>112814.66666666701</v>
      </c>
    </row>
    <row r="14" spans="1:12" s="17" customFormat="1" ht="15" customHeight="1">
      <c r="A14" s="18"/>
      <c r="B14" s="77" t="s">
        <v>59</v>
      </c>
      <c r="C14" s="29">
        <f>Zahlungen!C15</f>
        <v>77.002966187464907</v>
      </c>
      <c r="D14" s="78">
        <f>Zahlungen!G15/L14*1000</f>
        <v>-984.8332512959762</v>
      </c>
      <c r="E14" s="79">
        <f>Zahlungen!J15/Zahlungen_pro_Kopf!$L14*1000</f>
        <v>-33.217799230073823</v>
      </c>
      <c r="F14" s="80">
        <f>Zahlungen!K15/Zahlungen_pro_Kopf!$L14*1000</f>
        <v>0</v>
      </c>
      <c r="G14" s="80">
        <f>Zahlungen!L15/Zahlungen_pro_Kopf!$L14*1000</f>
        <v>0</v>
      </c>
      <c r="H14" s="81">
        <f t="shared" si="0"/>
        <v>-33.217799230073823</v>
      </c>
      <c r="I14" s="82">
        <f>Zahlungen!Q15/Zahlungen_pro_Kopf!L14*1000</f>
        <v>-478.40035733056845</v>
      </c>
      <c r="J14" s="83">
        <f>Zahlungen!R15/Zahlungen_pro_Kopf!L14*1000</f>
        <v>-1496.4514078566185</v>
      </c>
      <c r="L14" s="84">
        <v>278733.5</v>
      </c>
    </row>
    <row r="15" spans="1:12" s="17" customFormat="1" ht="15" customHeight="1">
      <c r="A15" s="18"/>
      <c r="B15" s="85" t="s">
        <v>60</v>
      </c>
      <c r="C15" s="20">
        <f>Zahlungen!C16</f>
        <v>78.291458019261697</v>
      </c>
      <c r="D15" s="86">
        <f>Zahlungen!G16/L15*1000</f>
        <v>-902.10992485223505</v>
      </c>
      <c r="E15" s="87">
        <f>Zahlungen!J16/Zahlungen_pro_Kopf!$L15*1000</f>
        <v>0</v>
      </c>
      <c r="F15" s="88">
        <f>Zahlungen!K16/Zahlungen_pro_Kopf!$L15*1000</f>
        <v>-7.2862791258912951</v>
      </c>
      <c r="G15" s="88">
        <f>Zahlungen!L16/Zahlungen_pro_Kopf!$L15*1000</f>
        <v>0</v>
      </c>
      <c r="H15" s="89">
        <f t="shared" si="0"/>
        <v>-7.2862791258912951</v>
      </c>
      <c r="I15" s="90">
        <f>Zahlungen!Q16/Zahlungen_pro_Kopf!L15*1000</f>
        <v>15.817350293919011</v>
      </c>
      <c r="J15" s="91">
        <f>Zahlungen!R16/Zahlungen_pro_Kopf!L15*1000</f>
        <v>-893.57885368420727</v>
      </c>
      <c r="L15" s="76">
        <v>254406.83333333299</v>
      </c>
    </row>
    <row r="16" spans="1:12" s="17" customFormat="1" ht="15" customHeight="1">
      <c r="A16" s="18"/>
      <c r="B16" s="77" t="s">
        <v>61</v>
      </c>
      <c r="C16" s="29">
        <f>Zahlungen!C17</f>
        <v>143.55154283830399</v>
      </c>
      <c r="D16" s="78">
        <f>Zahlungen!G17/L16*1000</f>
        <v>753.28988251989142</v>
      </c>
      <c r="E16" s="79">
        <f>Zahlungen!J17/Zahlungen_pro_Kopf!$L16*1000</f>
        <v>0</v>
      </c>
      <c r="F16" s="80">
        <f>Zahlungen!K17/Zahlungen_pro_Kopf!$L16*1000</f>
        <v>-189.60067539322418</v>
      </c>
      <c r="G16" s="80">
        <f>Zahlungen!L17/Zahlungen_pro_Kopf!$L16*1000</f>
        <v>-99.337173480441379</v>
      </c>
      <c r="H16" s="81">
        <f t="shared" si="0"/>
        <v>-288.93784887366553</v>
      </c>
      <c r="I16" s="82">
        <f>Zahlungen!Q17/Zahlungen_pro_Kopf!L16*1000</f>
        <v>16.677021099500447</v>
      </c>
      <c r="J16" s="83">
        <f>Zahlungen!R17/Zahlungen_pro_Kopf!L16*1000</f>
        <v>481.02905474572634</v>
      </c>
      <c r="L16" s="84">
        <v>191426.33333333299</v>
      </c>
    </row>
    <row r="17" spans="1:23" s="17" customFormat="1" ht="15" customHeight="1">
      <c r="A17" s="18"/>
      <c r="B17" s="85" t="s">
        <v>62</v>
      </c>
      <c r="C17" s="20">
        <f>Zahlungen!C18</f>
        <v>100.144657756705</v>
      </c>
      <c r="D17" s="86">
        <f>Zahlungen!G18/L17*1000</f>
        <v>2.5020749542316767</v>
      </c>
      <c r="E17" s="87">
        <f>Zahlungen!J18/Zahlungen_pro_Kopf!$L17*1000</f>
        <v>0</v>
      </c>
      <c r="F17" s="88">
        <f>Zahlungen!K18/Zahlungen_pro_Kopf!$L17*1000</f>
        <v>0</v>
      </c>
      <c r="G17" s="88">
        <f>Zahlungen!L18/Zahlungen_pro_Kopf!$L17*1000</f>
        <v>0</v>
      </c>
      <c r="H17" s="89">
        <f t="shared" si="0"/>
        <v>0</v>
      </c>
      <c r="I17" s="90">
        <f>Zahlungen!Q18/Zahlungen_pro_Kopf!L17*1000</f>
        <v>15.60070023280117</v>
      </c>
      <c r="J17" s="91">
        <f>Zahlungen!R18/Zahlungen_pro_Kopf!L17*1000</f>
        <v>18.102775187032847</v>
      </c>
      <c r="L17" s="76">
        <v>273337.66666666698</v>
      </c>
    </row>
    <row r="18" spans="1:23" s="17" customFormat="1" ht="15" customHeight="1">
      <c r="A18" s="18"/>
      <c r="B18" s="77" t="s">
        <v>63</v>
      </c>
      <c r="C18" s="29">
        <f>Zahlungen!C19</f>
        <v>101.86567648198501</v>
      </c>
      <c r="D18" s="78">
        <f>Zahlungen!G19/L18*1000</f>
        <v>32.269699908276792</v>
      </c>
      <c r="E18" s="79">
        <f>Zahlungen!J19/Zahlungen_pro_Kopf!$L18*1000</f>
        <v>0</v>
      </c>
      <c r="F18" s="80">
        <f>Zahlungen!K19/Zahlungen_pro_Kopf!$L18*1000</f>
        <v>-20.050361466540249</v>
      </c>
      <c r="G18" s="80">
        <f>Zahlungen!L19/Zahlungen_pro_Kopf!$L18*1000</f>
        <v>0</v>
      </c>
      <c r="H18" s="81">
        <f t="shared" si="0"/>
        <v>-20.050361466540249</v>
      </c>
      <c r="I18" s="82">
        <f>Zahlungen!Q19/Zahlungen_pro_Kopf!L18*1000</f>
        <v>15.901568571017412</v>
      </c>
      <c r="J18" s="83">
        <f>Zahlungen!R19/Zahlungen_pro_Kopf!L18*1000</f>
        <v>28.12090701275396</v>
      </c>
      <c r="L18" s="84">
        <v>76439</v>
      </c>
    </row>
    <row r="19" spans="1:23" s="17" customFormat="1" ht="15" customHeight="1">
      <c r="A19" s="18"/>
      <c r="B19" s="85" t="s">
        <v>64</v>
      </c>
      <c r="C19" s="20">
        <f>Zahlungen!C20</f>
        <v>84.3503188349694</v>
      </c>
      <c r="D19" s="86">
        <f>Zahlungen!G20/L19*1000</f>
        <v>-548.27494754840086</v>
      </c>
      <c r="E19" s="87">
        <f>Zahlungen!J20/Zahlungen_pro_Kopf!$L19*1000</f>
        <v>-360.89815162567248</v>
      </c>
      <c r="F19" s="88">
        <f>Zahlungen!K20/Zahlungen_pro_Kopf!$L19*1000</f>
        <v>0</v>
      </c>
      <c r="G19" s="88">
        <f>Zahlungen!L20/Zahlungen_pro_Kopf!$L19*1000</f>
        <v>0</v>
      </c>
      <c r="H19" s="89">
        <f t="shared" si="0"/>
        <v>-360.89815162567248</v>
      </c>
      <c r="I19" s="90">
        <f>Zahlungen!Q20/Zahlungen_pro_Kopf!L19*1000</f>
        <v>16.746512785926328</v>
      </c>
      <c r="J19" s="91">
        <f>Zahlungen!R20/Zahlungen_pro_Kopf!L19*1000</f>
        <v>-892.42658638814703</v>
      </c>
      <c r="L19" s="76">
        <v>52883.666666666701</v>
      </c>
    </row>
    <row r="20" spans="1:23" s="17" customFormat="1" ht="15" customHeight="1">
      <c r="A20" s="18"/>
      <c r="B20" s="77" t="s">
        <v>65</v>
      </c>
      <c r="C20" s="29">
        <f>Zahlungen!C21</f>
        <v>82.831058059409699</v>
      </c>
      <c r="D20" s="78">
        <f>Zahlungen!G21/L20*1000</f>
        <v>-631.28514057938207</v>
      </c>
      <c r="E20" s="79">
        <f>Zahlungen!J21/Zahlungen_pro_Kopf!$L20*1000</f>
        <v>-537.42812734039467</v>
      </c>
      <c r="F20" s="80">
        <f>Zahlungen!K21/Zahlungen_pro_Kopf!$L20*1000</f>
        <v>0</v>
      </c>
      <c r="G20" s="80">
        <f>Zahlungen!L21/Zahlungen_pro_Kopf!$L20*1000</f>
        <v>0</v>
      </c>
      <c r="H20" s="81">
        <f t="shared" si="0"/>
        <v>-537.42812734039467</v>
      </c>
      <c r="I20" s="82">
        <f>Zahlungen!Q21/Zahlungen_pro_Kopf!L20*1000</f>
        <v>15.463109053650838</v>
      </c>
      <c r="J20" s="83">
        <f>Zahlungen!R21/Zahlungen_pro_Kopf!L20*1000</f>
        <v>-1153.2501588661262</v>
      </c>
      <c r="L20" s="84">
        <v>15697.166666666701</v>
      </c>
    </row>
    <row r="21" spans="1:23" s="17" customFormat="1" ht="15" customHeight="1">
      <c r="A21" s="18"/>
      <c r="B21" s="85" t="s">
        <v>66</v>
      </c>
      <c r="C21" s="20">
        <f>Zahlungen!C22</f>
        <v>78.976148815566901</v>
      </c>
      <c r="D21" s="86">
        <f>Zahlungen!G22/L21*1000</f>
        <v>-859.17358566598114</v>
      </c>
      <c r="E21" s="87">
        <f>Zahlungen!J22/Zahlungen_pro_Kopf!$L21*1000</f>
        <v>-3.7879027925836435</v>
      </c>
      <c r="F21" s="88">
        <f>Zahlungen!K22/Zahlungen_pro_Kopf!$L21*1000</f>
        <v>0</v>
      </c>
      <c r="G21" s="88">
        <f>Zahlungen!L22/Zahlungen_pro_Kopf!$L21*1000</f>
        <v>0</v>
      </c>
      <c r="H21" s="89">
        <f t="shared" si="0"/>
        <v>-3.7879027925836435</v>
      </c>
      <c r="I21" s="90">
        <f>Zahlungen!Q22/Zahlungen_pro_Kopf!L21*1000</f>
        <v>15.545023257563683</v>
      </c>
      <c r="J21" s="91">
        <f>Zahlungen!R22/Zahlungen_pro_Kopf!L21*1000</f>
        <v>-847.41646520100119</v>
      </c>
      <c r="L21" s="76">
        <v>478482.33333333302</v>
      </c>
    </row>
    <row r="22" spans="1:23" s="17" customFormat="1" ht="15" customHeight="1">
      <c r="A22" s="18"/>
      <c r="B22" s="77" t="s">
        <v>67</v>
      </c>
      <c r="C22" s="29">
        <f>Zahlungen!C23</f>
        <v>81.399563851315307</v>
      </c>
      <c r="D22" s="78">
        <f>Zahlungen!G23/L22*1000</f>
        <v>-713.09441489822359</v>
      </c>
      <c r="E22" s="79">
        <f>Zahlungen!J23/Zahlungen_pro_Kopf!$L22*1000</f>
        <v>-700.66442351668104</v>
      </c>
      <c r="F22" s="80">
        <f>Zahlungen!K23/Zahlungen_pro_Kopf!$L22*1000</f>
        <v>0</v>
      </c>
      <c r="G22" s="80">
        <f>Zahlungen!L23/Zahlungen_pro_Kopf!$L22*1000</f>
        <v>0</v>
      </c>
      <c r="H22" s="81">
        <f t="shared" si="0"/>
        <v>-700.66442351668104</v>
      </c>
      <c r="I22" s="82">
        <f>Zahlungen!Q23/Zahlungen_pro_Kopf!L22*1000</f>
        <v>15.860827369045538</v>
      </c>
      <c r="J22" s="83">
        <f>Zahlungen!R23/Zahlungen_pro_Kopf!L22*1000</f>
        <v>-1397.8980110458592</v>
      </c>
      <c r="L22" s="84">
        <v>197215.5</v>
      </c>
    </row>
    <row r="23" spans="1:23" s="17" customFormat="1" ht="15" customHeight="1">
      <c r="A23" s="18"/>
      <c r="B23" s="85" t="s">
        <v>68</v>
      </c>
      <c r="C23" s="20">
        <f>Zahlungen!C24</f>
        <v>89.1938809590348</v>
      </c>
      <c r="D23" s="86">
        <f>Zahlungen!G24/L23*1000</f>
        <v>-312.08066886488547</v>
      </c>
      <c r="E23" s="87">
        <f>Zahlungen!J24/Zahlungen_pro_Kopf!$L23*1000</f>
        <v>0</v>
      </c>
      <c r="F23" s="88">
        <f>Zahlungen!K24/Zahlungen_pro_Kopf!$L23*1000</f>
        <v>0</v>
      </c>
      <c r="G23" s="88">
        <f>Zahlungen!L24/Zahlungen_pro_Kopf!$L23*1000</f>
        <v>0</v>
      </c>
      <c r="H23" s="89">
        <f t="shared" si="0"/>
        <v>0</v>
      </c>
      <c r="I23" s="90">
        <f>Zahlungen!Q24/Zahlungen_pro_Kopf!L23*1000</f>
        <v>14.780842526204966</v>
      </c>
      <c r="J23" s="91">
        <f>Zahlungen!R24/Zahlungen_pro_Kopf!L23*1000</f>
        <v>-297.29982633868053</v>
      </c>
      <c r="L23" s="76">
        <v>606659.66666666698</v>
      </c>
    </row>
    <row r="24" spans="1:23" s="17" customFormat="1" ht="15" customHeight="1">
      <c r="A24" s="18"/>
      <c r="B24" s="77" t="s">
        <v>69</v>
      </c>
      <c r="C24" s="29">
        <f>Zahlungen!C25</f>
        <v>77.390520767231493</v>
      </c>
      <c r="D24" s="78">
        <f>Zahlungen!G25/L24*1000</f>
        <v>-959.69049654905291</v>
      </c>
      <c r="E24" s="79">
        <f>Zahlungen!J25/Zahlungen_pro_Kopf!$L24*1000</f>
        <v>-15.080315991501447</v>
      </c>
      <c r="F24" s="80">
        <f>Zahlungen!K25/Zahlungen_pro_Kopf!$L24*1000</f>
        <v>0</v>
      </c>
      <c r="G24" s="80">
        <f>Zahlungen!L25/Zahlungen_pro_Kopf!$L24*1000</f>
        <v>0</v>
      </c>
      <c r="H24" s="81">
        <f t="shared" si="0"/>
        <v>-15.080315991501447</v>
      </c>
      <c r="I24" s="82">
        <f>Zahlungen!Q25/Zahlungen_pro_Kopf!L24*1000</f>
        <v>15.225895281598085</v>
      </c>
      <c r="J24" s="83">
        <f>Zahlungen!R25/Zahlungen_pro_Kopf!L24*1000</f>
        <v>-959.54491725895616</v>
      </c>
      <c r="L24" s="84">
        <v>247785.16666666701</v>
      </c>
    </row>
    <row r="25" spans="1:23" s="17" customFormat="1" ht="15" customHeight="1">
      <c r="A25" s="18"/>
      <c r="B25" s="85" t="s">
        <v>70</v>
      </c>
      <c r="C25" s="20">
        <f>Zahlungen!C26</f>
        <v>98.497104829420607</v>
      </c>
      <c r="D25" s="86">
        <f>Zahlungen!G26/L25*1000</f>
        <v>-15.510617973191877</v>
      </c>
      <c r="E25" s="87">
        <f>Zahlungen!J26/Zahlungen_pro_Kopf!$L25*1000</f>
        <v>-42.861241478493362</v>
      </c>
      <c r="F25" s="88">
        <f>Zahlungen!K26/Zahlungen_pro_Kopf!$L25*1000</f>
        <v>-60.666291816537445</v>
      </c>
      <c r="G25" s="88">
        <f>Zahlungen!L26/Zahlungen_pro_Kopf!$L25*1000</f>
        <v>0</v>
      </c>
      <c r="H25" s="89">
        <f t="shared" si="0"/>
        <v>-103.52753329503081</v>
      </c>
      <c r="I25" s="90">
        <f>Zahlungen!Q26/Zahlungen_pro_Kopf!L25*1000</f>
        <v>15.154357815797486</v>
      </c>
      <c r="J25" s="91">
        <f>Zahlungen!R26/Zahlungen_pro_Kopf!L25*1000</f>
        <v>-103.88379345242521</v>
      </c>
      <c r="L25" s="76">
        <v>336034.16666666698</v>
      </c>
    </row>
    <row r="26" spans="1:23" s="17" customFormat="1" ht="15" customHeight="1">
      <c r="A26" s="18"/>
      <c r="B26" s="77" t="s">
        <v>71</v>
      </c>
      <c r="C26" s="29">
        <f>Zahlungen!C27</f>
        <v>106.50646116242901</v>
      </c>
      <c r="D26" s="78">
        <f>Zahlungen!G27/L26*1000</f>
        <v>112.53909839343962</v>
      </c>
      <c r="E26" s="79">
        <f>Zahlungen!J27/Zahlungen_pro_Kopf!$L26*1000</f>
        <v>0</v>
      </c>
      <c r="F26" s="80">
        <f>Zahlungen!K27/Zahlungen_pro_Kopf!$L26*1000</f>
        <v>-90.341985254568414</v>
      </c>
      <c r="G26" s="80">
        <f>Zahlungen!L27/Zahlungen_pro_Kopf!$L26*1000</f>
        <v>-5.2284131055147993</v>
      </c>
      <c r="H26" s="81">
        <f t="shared" si="0"/>
        <v>-95.570398360083217</v>
      </c>
      <c r="I26" s="82">
        <f>Zahlungen!Q27/Zahlungen_pro_Kopf!L26*1000</f>
        <v>14.545797059166359</v>
      </c>
      <c r="J26" s="83">
        <f>Zahlungen!R27/Zahlungen_pro_Kopf!L26*1000</f>
        <v>31.514497092522777</v>
      </c>
      <c r="L26" s="84">
        <v>716361.5</v>
      </c>
    </row>
    <row r="27" spans="1:23" s="17" customFormat="1" ht="15" customHeight="1">
      <c r="A27" s="18"/>
      <c r="B27" s="85" t="s">
        <v>72</v>
      </c>
      <c r="C27" s="20">
        <f>Zahlungen!C28</f>
        <v>68.773976655229106</v>
      </c>
      <c r="D27" s="86">
        <f>Zahlungen!G28/L27*1000</f>
        <v>-1568.5653844085009</v>
      </c>
      <c r="E27" s="87">
        <f>Zahlungen!J28/Zahlungen_pro_Kopf!$L27*1000</f>
        <v>-237.68160251970104</v>
      </c>
      <c r="F27" s="88">
        <f>Zahlungen!K28/Zahlungen_pro_Kopf!$L27*1000</f>
        <v>0</v>
      </c>
      <c r="G27" s="88">
        <f>Zahlungen!L28/Zahlungen_pro_Kopf!$L27*1000</f>
        <v>0</v>
      </c>
      <c r="H27" s="89">
        <f t="shared" si="0"/>
        <v>-237.68160251970104</v>
      </c>
      <c r="I27" s="90">
        <f>Zahlungen!Q28/Zahlungen_pro_Kopf!L27*1000</f>
        <v>14.498470571098835</v>
      </c>
      <c r="J27" s="91">
        <f>Zahlungen!R28/Zahlungen_pro_Kopf!L27*1000</f>
        <v>-1791.7485163571027</v>
      </c>
      <c r="L27" s="76">
        <v>312371.5</v>
      </c>
    </row>
    <row r="28" spans="1:23" s="17" customFormat="1" ht="15" customHeight="1">
      <c r="A28" s="18"/>
      <c r="B28" s="77" t="s">
        <v>73</v>
      </c>
      <c r="C28" s="29">
        <f>Zahlungen!C29</f>
        <v>88.094033439980507</v>
      </c>
      <c r="D28" s="78">
        <f>Zahlungen!G29/L28*1000</f>
        <v>-361.67583719980598</v>
      </c>
      <c r="E28" s="79">
        <f>Zahlungen!J29/Zahlungen_pro_Kopf!$L28*1000</f>
        <v>-133.97024863923184</v>
      </c>
      <c r="F28" s="80">
        <f>Zahlungen!K29/Zahlungen_pro_Kopf!$L28*1000</f>
        <v>-90.145507379565856</v>
      </c>
      <c r="G28" s="80">
        <f>Zahlungen!L29/Zahlungen_pro_Kopf!$L28*1000</f>
        <v>0</v>
      </c>
      <c r="H28" s="81">
        <f t="shared" si="0"/>
        <v>-224.1157560187977</v>
      </c>
      <c r="I28" s="82">
        <f>Zahlungen!Q29/Zahlungen_pro_Kopf!L28*1000</f>
        <v>-613.90284431050952</v>
      </c>
      <c r="J28" s="83">
        <f>Zahlungen!R29/Zahlungen_pro_Kopf!L28*1000</f>
        <v>-1199.6944375291134</v>
      </c>
      <c r="L28" s="84">
        <v>172777.66666666701</v>
      </c>
    </row>
    <row r="29" spans="1:23" s="17" customFormat="1" ht="15" customHeight="1">
      <c r="A29" s="18"/>
      <c r="B29" s="85" t="s">
        <v>74</v>
      </c>
      <c r="C29" s="20">
        <f>Zahlungen!C30</f>
        <v>144.94293314610599</v>
      </c>
      <c r="D29" s="86">
        <f>Zahlungen!G30/L29*1000</f>
        <v>777.35608484468582</v>
      </c>
      <c r="E29" s="87">
        <f>Zahlungen!J30/Zahlungen_pro_Kopf!$L29*1000</f>
        <v>0</v>
      </c>
      <c r="F29" s="88">
        <f>Zahlungen!K30/Zahlungen_pro_Kopf!$L29*1000</f>
        <v>-163.14217230261883</v>
      </c>
      <c r="G29" s="88">
        <f>Zahlungen!L30/Zahlungen_pro_Kopf!$L29*1000</f>
        <v>-70.658834788714643</v>
      </c>
      <c r="H29" s="89">
        <f t="shared" si="0"/>
        <v>-233.80100709133347</v>
      </c>
      <c r="I29" s="90">
        <f>Zahlungen!Q30/Zahlungen_pro_Kopf!L29*1000</f>
        <v>14.766906313228885</v>
      </c>
      <c r="J29" s="91">
        <f>Zahlungen!R30/Zahlungen_pro_Kopf!L29*1000</f>
        <v>558.32198406658131</v>
      </c>
      <c r="K29" s="18"/>
      <c r="L29" s="76">
        <v>458568.83333333302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s="17" customFormat="1" ht="15" customHeight="1">
      <c r="A30" s="18"/>
      <c r="B30" s="92" t="s">
        <v>75</v>
      </c>
      <c r="C30" s="93">
        <f>Zahlungen!C31</f>
        <v>62.734020292939</v>
      </c>
      <c r="D30" s="94">
        <f>Zahlungen!G31/L30*1000</f>
        <v>-2052.8492386066487</v>
      </c>
      <c r="E30" s="95">
        <f>Zahlungen!J31/Zahlungen_pro_Kopf!$L30*1000</f>
        <v>-64.202252657199011</v>
      </c>
      <c r="F30" s="96">
        <f>Zahlungen!K31/Zahlungen_pro_Kopf!$L30*1000</f>
        <v>-7.6607573620579368</v>
      </c>
      <c r="G30" s="96">
        <f>Zahlungen!L31/Zahlungen_pro_Kopf!$L30*1000</f>
        <v>0</v>
      </c>
      <c r="H30" s="97">
        <f t="shared" si="0"/>
        <v>-71.863010019256947</v>
      </c>
      <c r="I30" s="98">
        <f>Zahlungen!Q31/Zahlungen_pro_Kopf!L30*1000</f>
        <v>-263.26706522966197</v>
      </c>
      <c r="J30" s="99">
        <f>Zahlungen!R31/Zahlungen_pro_Kopf!L30*1000</f>
        <v>-2387.9793138555679</v>
      </c>
      <c r="K30" s="18"/>
      <c r="L30" s="100">
        <v>69388.166666666701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>
      <c r="B31" s="101" t="s">
        <v>76</v>
      </c>
      <c r="C31" s="101"/>
      <c r="D31" s="101"/>
      <c r="E31" s="101"/>
      <c r="F31" s="101"/>
      <c r="G31" s="101"/>
      <c r="H31" s="101"/>
      <c r="I31" s="101"/>
      <c r="J31" s="101"/>
      <c r="K31" s="56"/>
      <c r="L31" s="56"/>
      <c r="M31" s="56"/>
      <c r="N31" s="56"/>
      <c r="O31" s="56"/>
      <c r="P31" s="56"/>
    </row>
  </sheetData>
  <mergeCells count="8">
    <mergeCell ref="L3:L4"/>
    <mergeCell ref="B31:J31"/>
    <mergeCell ref="J3:J4"/>
    <mergeCell ref="I3:I4"/>
    <mergeCell ref="E3:H3"/>
    <mergeCell ref="C3:C4"/>
    <mergeCell ref="B1:J1"/>
    <mergeCell ref="D3:D4"/>
  </mergeCells>
  <conditionalFormatting sqref="L5:L30">
    <cfRule type="expression" dxfId="0" priority="1" stopIfTrue="1">
      <formula>ISBLANK(L5)</formula>
    </cfRule>
  </conditionalFormatting>
  <printOptions horizontalCentered="1"/>
  <pageMargins left="0.59055118110236227" right="0.59055118110236227" top="0.98425196850393704" bottom="0.86614173228346458" header="0.51181102362204722" footer="0.51181102362204722"/>
  <pageSetup paperSize="9" scale="97" orientation="landscape" r:id="rId1"/>
  <headerFooter>
    <oddHeader>&amp;L&amp;F&amp;R&amp;A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Zahlungen</vt:lpstr>
      <vt:lpstr>Zahlungen_pro_Kopf</vt:lpstr>
      <vt:lpstr>Druckbereich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 Pascal EFV</dc:creator>
  <cp:lastModifiedBy>Svetlana Taboga</cp:lastModifiedBy>
  <cp:lastPrinted>2013-03-07T14:31:35Z</cp:lastPrinted>
  <dcterms:created xsi:type="dcterms:W3CDTF">2007-03-30T08:04:01Z</dcterms:created>
  <dcterms:modified xsi:type="dcterms:W3CDTF">2014-06-23T14:24:01Z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-1801161574</vt:i4>
  </property>
  <property fmtid="{D5CDD505-2E9C-101B-9397-08002B2CF9AE}" pid="3" name="_EmailSubject">
    <vt:lpwstr>Templates</vt:lpwstr>
  </property>
  <property fmtid="{D5CDD505-2E9C-101B-9397-08002B2CF9AE}" pid="4" name="_AuthorEmail">
    <vt:lpwstr>pascal.utz@efv.admin.ch</vt:lpwstr>
  </property>
  <property fmtid="{D5CDD505-2E9C-101B-9397-08002B2CF9AE}" pid="5" name="_AuthorEmailDisplayName">
    <vt:lpwstr>Utz Pascal EFV</vt:lpwstr>
  </property>
  <property fmtid="{D5CDD505-2E9C-101B-9397-08002B2CF9AE}" pid="6" name="_ReviewingToolsShownOnce">
    <vt:lpwstr/>
  </property>
  <property fmtid="{D5CDD505-2E9C-101B-9397-08002B2CF9AE}" pid="7" name="ContentTypeId">
    <vt:lpwstr>0x010100E30D380D957B59469852DA09B4612C42</vt:lpwstr>
  </property>
</Properties>
</file>