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gdbepe4\Desktop\"/>
    </mc:Choice>
  </mc:AlternateContent>
  <xr:revisionPtr revIDLastSave="0" documentId="13_ncr:1_{658D0C51-A4C8-4E95-9475-31E59BF5552F}" xr6:coauthVersionLast="43" xr6:coauthVersionMax="43" xr10:uidLastSave="{00000000-0000-0000-0000-000000000000}"/>
  <bookViews>
    <workbookView xWindow="-110" yWindow="-110" windowWidth="23260" windowHeight="14020" xr2:uid="{00000000-000D-0000-FFFF-FFFF00000000}"/>
  </bookViews>
  <sheets>
    <sheet name="Zahlungen_pro_Kopf" sheetId="2" r:id="rId1"/>
    <sheet name="Zahlungen" sheetId="1" r:id="rId2"/>
  </sheets>
  <definedNames>
    <definedName name="B">#REF!</definedName>
    <definedName name="_xlnm.Print_Area">Zahlungen!$A$1:$R$33</definedName>
    <definedName name="RI">#REF!</definedName>
    <definedName name="sse">#REF!</definedName>
    <definedName name="Summe">#REF!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2" i="1" l="1"/>
  <c r="O32" i="1"/>
  <c r="L32" i="1"/>
  <c r="K32" i="1"/>
  <c r="J32" i="1"/>
  <c r="F32" i="1"/>
  <c r="E32" i="1"/>
  <c r="D32" i="1"/>
  <c r="Q31" i="1"/>
  <c r="M31" i="1"/>
  <c r="H31" i="1"/>
  <c r="G31" i="1"/>
  <c r="N31" i="1" s="1"/>
  <c r="R31" i="1" s="1"/>
  <c r="C27" i="2" s="1"/>
  <c r="Q30" i="1"/>
  <c r="N30" i="1"/>
  <c r="R30" i="1" s="1"/>
  <c r="C26" i="2" s="1"/>
  <c r="M30" i="1"/>
  <c r="H30" i="1"/>
  <c r="G30" i="1"/>
  <c r="Q29" i="1"/>
  <c r="M29" i="1"/>
  <c r="H29" i="1"/>
  <c r="G29" i="1"/>
  <c r="Q28" i="1"/>
  <c r="M28" i="1"/>
  <c r="H28" i="1"/>
  <c r="G28" i="1"/>
  <c r="Q27" i="1"/>
  <c r="M27" i="1"/>
  <c r="H27" i="1"/>
  <c r="G27" i="1"/>
  <c r="N27" i="1" s="1"/>
  <c r="R27" i="1" s="1"/>
  <c r="C23" i="2" s="1"/>
  <c r="Q26" i="1"/>
  <c r="N26" i="1"/>
  <c r="R26" i="1" s="1"/>
  <c r="C22" i="2" s="1"/>
  <c r="M26" i="1"/>
  <c r="H26" i="1"/>
  <c r="G26" i="1"/>
  <c r="Q25" i="1"/>
  <c r="M25" i="1"/>
  <c r="H25" i="1"/>
  <c r="G25" i="1"/>
  <c r="Q24" i="1"/>
  <c r="M24" i="1"/>
  <c r="H24" i="1"/>
  <c r="G24" i="1"/>
  <c r="Q23" i="1"/>
  <c r="M23" i="1"/>
  <c r="H23" i="1"/>
  <c r="G23" i="1"/>
  <c r="N23" i="1" s="1"/>
  <c r="R23" i="1" s="1"/>
  <c r="C19" i="2" s="1"/>
  <c r="Q22" i="1"/>
  <c r="N22" i="1"/>
  <c r="R22" i="1" s="1"/>
  <c r="C18" i="2" s="1"/>
  <c r="M22" i="1"/>
  <c r="H22" i="1"/>
  <c r="G22" i="1"/>
  <c r="Q21" i="1"/>
  <c r="M21" i="1"/>
  <c r="H21" i="1"/>
  <c r="G21" i="1"/>
  <c r="Q20" i="1"/>
  <c r="M20" i="1"/>
  <c r="H20" i="1"/>
  <c r="G20" i="1"/>
  <c r="Q19" i="1"/>
  <c r="M19" i="1"/>
  <c r="H19" i="1"/>
  <c r="G19" i="1"/>
  <c r="N19" i="1" s="1"/>
  <c r="R19" i="1" s="1"/>
  <c r="C15" i="2" s="1"/>
  <c r="Q18" i="1"/>
  <c r="N18" i="1"/>
  <c r="R18" i="1" s="1"/>
  <c r="C14" i="2" s="1"/>
  <c r="M18" i="1"/>
  <c r="H18" i="1"/>
  <c r="G18" i="1"/>
  <c r="Q17" i="1"/>
  <c r="M17" i="1"/>
  <c r="H17" i="1"/>
  <c r="G17" i="1"/>
  <c r="Q16" i="1"/>
  <c r="M16" i="1"/>
  <c r="H16" i="1"/>
  <c r="G16" i="1"/>
  <c r="Q15" i="1"/>
  <c r="M15" i="1"/>
  <c r="H15" i="1"/>
  <c r="G15" i="1"/>
  <c r="N15" i="1" s="1"/>
  <c r="R15" i="1" s="1"/>
  <c r="C11" i="2" s="1"/>
  <c r="Q14" i="1"/>
  <c r="N14" i="1"/>
  <c r="R14" i="1" s="1"/>
  <c r="C10" i="2" s="1"/>
  <c r="M14" i="1"/>
  <c r="H14" i="1"/>
  <c r="G14" i="1"/>
  <c r="Q13" i="1"/>
  <c r="M13" i="1"/>
  <c r="H13" i="1"/>
  <c r="G13" i="1"/>
  <c r="Q12" i="1"/>
  <c r="M12" i="1"/>
  <c r="H12" i="1"/>
  <c r="G12" i="1"/>
  <c r="Q11" i="1"/>
  <c r="M11" i="1"/>
  <c r="H11" i="1"/>
  <c r="G11" i="1"/>
  <c r="N11" i="1" s="1"/>
  <c r="R11" i="1" s="1"/>
  <c r="C7" i="2" s="1"/>
  <c r="Q10" i="1"/>
  <c r="N10" i="1"/>
  <c r="R10" i="1" s="1"/>
  <c r="C6" i="2" s="1"/>
  <c r="M10" i="1"/>
  <c r="H10" i="1"/>
  <c r="G10" i="1"/>
  <c r="Q9" i="1"/>
  <c r="M9" i="1"/>
  <c r="H9" i="1"/>
  <c r="G9" i="1"/>
  <c r="Q8" i="1"/>
  <c r="M8" i="1"/>
  <c r="H8" i="1"/>
  <c r="G8" i="1"/>
  <c r="Q7" i="1"/>
  <c r="M7" i="1"/>
  <c r="H7" i="1"/>
  <c r="G7" i="1"/>
  <c r="N7" i="1" s="1"/>
  <c r="R7" i="1" s="1"/>
  <c r="C3" i="2" s="1"/>
  <c r="Q6" i="1"/>
  <c r="N6" i="1"/>
  <c r="M6" i="1"/>
  <c r="H6" i="1"/>
  <c r="G6" i="1"/>
  <c r="R3" i="1"/>
  <c r="J3" i="1"/>
  <c r="D3" i="1"/>
  <c r="C3" i="1"/>
  <c r="B1" i="1"/>
  <c r="H32" i="1" l="1"/>
  <c r="N8" i="1"/>
  <c r="R8" i="1" s="1"/>
  <c r="C4" i="2" s="1"/>
  <c r="N12" i="1"/>
  <c r="R12" i="1" s="1"/>
  <c r="C8" i="2" s="1"/>
  <c r="N16" i="1"/>
  <c r="R16" i="1" s="1"/>
  <c r="C12" i="2" s="1"/>
  <c r="N20" i="1"/>
  <c r="R20" i="1" s="1"/>
  <c r="C16" i="2" s="1"/>
  <c r="N24" i="1"/>
  <c r="R24" i="1" s="1"/>
  <c r="C20" i="2" s="1"/>
  <c r="N28" i="1"/>
  <c r="R28" i="1" s="1"/>
  <c r="C24" i="2" s="1"/>
  <c r="G32" i="1"/>
  <c r="M32" i="1"/>
  <c r="N9" i="1"/>
  <c r="R9" i="1" s="1"/>
  <c r="C5" i="2" s="1"/>
  <c r="N13" i="1"/>
  <c r="R13" i="1" s="1"/>
  <c r="C9" i="2" s="1"/>
  <c r="N17" i="1"/>
  <c r="R17" i="1" s="1"/>
  <c r="C13" i="2" s="1"/>
  <c r="N21" i="1"/>
  <c r="R21" i="1" s="1"/>
  <c r="C17" i="2" s="1"/>
  <c r="N25" i="1"/>
  <c r="R25" i="1" s="1"/>
  <c r="C21" i="2" s="1"/>
  <c r="N29" i="1"/>
  <c r="R29" i="1" s="1"/>
  <c r="C25" i="2" s="1"/>
  <c r="R6" i="1"/>
  <c r="Q32" i="1"/>
  <c r="N32" i="1" l="1"/>
  <c r="C2" i="2"/>
  <c r="R32" i="1"/>
</calcChain>
</file>

<file path=xl/sharedStrings.xml><?xml version="1.0" encoding="utf-8"?>
<sst xmlns="http://schemas.openxmlformats.org/spreadsheetml/2006/main" count="86" uniqueCount="79">
  <si>
    <t>in CHF 1'000; (+) Belastung Kanton; (-) Entlastung Kanton</t>
  </si>
  <si>
    <t>Index SSE nach RA</t>
  </si>
  <si>
    <t>Total
RA + LA</t>
  </si>
  <si>
    <t>Härteausgleich</t>
  </si>
  <si>
    <t>horizontal</t>
  </si>
  <si>
    <t>vertikal</t>
  </si>
  <si>
    <t>Total</t>
  </si>
  <si>
    <t>GLA</t>
  </si>
  <si>
    <t>SLA A-C</t>
  </si>
  <si>
    <t>SLA F</t>
  </si>
  <si>
    <t>Einzahlung</t>
  </si>
  <si>
    <t>Auszahlung</t>
  </si>
  <si>
    <t>Einz.- Ausz.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</si>
  <si>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</si>
  <si>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</si>
  <si>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</si>
  <si>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</si>
  <si>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</si>
  <si>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</si>
  <si>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</si>
  <si>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</si>
  <si>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</si>
  <si>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</si>
  <si>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</si>
  <si>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</si>
  <si>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</si>
  <si>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</si>
  <si>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</si>
  <si>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</si>
  <si>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</si>
  <si>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</si>
  <si>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</si>
  <si>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</si>
  <si>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</si>
  <si>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</si>
  <si>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</si>
  <si>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</si>
  <si>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</si>
  <si>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</si>
  <si>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RI = Ressourcenindex; RA = Ressourcenausgleich; SLA = Soziodemografischer Lastenausgleich; A-C = Bereiche Armut, Alter, Ausländerintegration; F = Kernstadtproblematik;
GLA = Geografisch-topografischer Lastenausgleich; SSE = Standardisierter Steuerertrag</t>
  </si>
  <si>
    <t>Umgebung</t>
  </si>
  <si>
    <t>Produktion</t>
  </si>
  <si>
    <t>Typ</t>
  </si>
  <si>
    <t>Berechnung</t>
  </si>
  <si>
    <t>WS</t>
  </si>
  <si>
    <t>FA_2015_20140616</t>
  </si>
  <si>
    <t>SWS</t>
  </si>
  <si>
    <t>Zahlungen_2015_20140616</t>
  </si>
  <si>
    <t>RefJahr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</si>
  <si>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</si>
  <si>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</si>
  <si>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</si>
  <si>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</si>
  <si>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</si>
  <si>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</si>
  <si>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</si>
  <si>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</si>
  <si>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</si>
  <si>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</si>
  <si>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</si>
  <si>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</si>
  <si>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</si>
  <si>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</si>
  <si>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</si>
  <si>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</si>
  <si>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</si>
  <si>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</si>
  <si>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</si>
  <si>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</si>
  <si>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</si>
  <si>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</si>
  <si>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</si>
  <si>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</si>
  <si>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</si>
  <si>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</si>
  <si>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ktid</t>
  </si>
  <si>
    <t>kt</t>
  </si>
  <si>
    <t>zako</t>
  </si>
  <si>
    <t>wobe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</si>
</sst>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4"/>
      <name val="Arial"/>
    </font>
    <font>
      <i/>
      <sz val="8"/>
      <color rgb="FF000000"/>
      <name val="Arial"/>
    </font>
    <font>
      <i/>
      <sz val="8"/>
      <color rgb="FF0000FF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/>
    </border>
    <border diagonalUp="1" diagonalDown="1">
      <left style="thin">
        <color auto="1"/>
      </left>
      <right/>
      <top/>
      <bottom/>
      <diagonal/>
    </border>
    <border diagonalUp="1" diagonalDown="1"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 style="hair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hair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/>
      <right style="hair">
        <color rgb="FF000000"/>
      </right>
      <top/>
      <bottom/>
      <diagonal/>
    </border>
    <border diagonalUp="1" diagonalDown="1">
      <left style="hair">
        <color rgb="FF000000"/>
      </left>
      <right style="hair">
        <color rgb="FF000000"/>
      </right>
      <top/>
      <bottom/>
      <diagonal/>
    </border>
    <border diagonalUp="1" diagonalDown="1">
      <left style="hair">
        <color rgb="FF000000"/>
      </left>
      <right/>
      <top/>
      <bottom/>
      <diagonal/>
    </border>
    <border diagonalUp="1" diagonalDown="1">
      <left style="thin">
        <color rgb="FF000000"/>
      </left>
      <right style="hair">
        <color rgb="FF000000"/>
      </right>
      <top/>
      <bottom/>
      <diagonal/>
    </border>
    <border diagonalUp="1" diagonalDown="1">
      <left style="hair">
        <color rgb="FF000000"/>
      </left>
      <right style="thin">
        <color rgb="FF000000"/>
      </right>
      <top/>
      <bottom/>
      <diagonal/>
    </border>
    <border diagonalUp="1" diagonalDown="1">
      <left/>
      <right style="thin">
        <color auto="1"/>
      </right>
      <top/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/>
      <right style="hair">
        <color rgb="FF000000"/>
      </right>
      <top/>
      <bottom style="thin">
        <color rgb="FF000000"/>
      </bottom>
      <diagonal/>
    </border>
    <border diagonalUp="1" diagonalDown="1"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 diagonalUp="1" diagonalDown="1">
      <left style="hair">
        <color rgb="FF000000"/>
      </left>
      <right/>
      <top/>
      <bottom style="thin">
        <color rgb="FF000000"/>
      </bottom>
      <diagonal/>
    </border>
    <border diagonalUp="1" diagonalDown="1"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 diagonalUp="1" diagonalDown="1"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/>
      <right style="thin">
        <color auto="1"/>
      </right>
      <top/>
      <bottom style="thin">
        <color rgb="FF000000"/>
      </bottom>
      <diagonal/>
    </border>
    <border diagonalUp="1" diagonalDown="1">
      <left style="thin">
        <color auto="1"/>
      </left>
      <right/>
      <top style="thin">
        <color rgb="FF000000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hair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hair">
        <color rgb="FF000000"/>
      </right>
      <top style="thin">
        <color rgb="FF000000"/>
      </top>
      <bottom/>
      <diagonal/>
    </border>
    <border diagonalUp="1" diagonalDown="1">
      <left style="hair">
        <color rgb="FF000000"/>
      </left>
      <right style="hair">
        <color rgb="FF000000"/>
      </right>
      <top style="thin">
        <color rgb="FF000000"/>
      </top>
      <bottom/>
      <diagonal/>
    </border>
    <border diagonalUp="1" diagonalDown="1">
      <left style="hair">
        <color rgb="FF000000"/>
      </left>
      <right/>
      <top style="thin">
        <color rgb="FF000000"/>
      </top>
      <bottom/>
      <diagonal/>
    </border>
    <border diagonalUp="1" diagonalDown="1">
      <left/>
      <right style="thin">
        <color auto="1"/>
      </right>
      <top style="thin">
        <color auto="1"/>
      </top>
      <bottom/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vertical="center"/>
    </xf>
    <xf numFmtId="3" fontId="0" fillId="0" borderId="11" xfId="0" applyNumberFormat="1" applyFont="1" applyFill="1" applyBorder="1" applyAlignment="1">
      <alignment vertical="center"/>
    </xf>
    <xf numFmtId="3" fontId="0" fillId="0" borderId="12" xfId="0" applyNumberFormat="1" applyFont="1" applyFill="1" applyBorder="1" applyAlignment="1">
      <alignment vertical="center"/>
    </xf>
    <xf numFmtId="3" fontId="0" fillId="0" borderId="13" xfId="0" applyNumberFormat="1" applyFont="1" applyFill="1" applyBorder="1" applyAlignment="1">
      <alignment vertical="center"/>
    </xf>
    <xf numFmtId="3" fontId="0" fillId="0" borderId="14" xfId="0" applyNumberFormat="1" applyFont="1" applyFill="1" applyBorder="1" applyAlignment="1">
      <alignment vertical="center"/>
    </xf>
    <xf numFmtId="3" fontId="0" fillId="0" borderId="15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1" fillId="0" borderId="16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vertical="center"/>
    </xf>
    <xf numFmtId="3" fontId="0" fillId="2" borderId="11" xfId="0" applyNumberFormat="1" applyFont="1" applyFill="1" applyBorder="1" applyAlignment="1">
      <alignment vertical="center"/>
    </xf>
    <xf numFmtId="3" fontId="0" fillId="2" borderId="12" xfId="0" applyNumberFormat="1" applyFont="1" applyFill="1" applyBorder="1" applyAlignment="1">
      <alignment vertical="center"/>
    </xf>
    <xf numFmtId="3" fontId="0" fillId="2" borderId="13" xfId="0" applyNumberFormat="1" applyFont="1" applyFill="1" applyBorder="1" applyAlignment="1">
      <alignment vertical="center"/>
    </xf>
    <xf numFmtId="3" fontId="0" fillId="2" borderId="14" xfId="0" applyNumberFormat="1" applyFont="1" applyFill="1" applyBorder="1" applyAlignment="1">
      <alignment vertical="center"/>
    </xf>
    <xf numFmtId="3" fontId="0" fillId="2" borderId="15" xfId="0" applyNumberFormat="1" applyFont="1" applyFill="1" applyBorder="1" applyAlignment="1">
      <alignment vertical="center"/>
    </xf>
    <xf numFmtId="3" fontId="0" fillId="2" borderId="0" xfId="0" applyNumberFormat="1" applyFont="1" applyFill="1" applyBorder="1" applyAlignment="1">
      <alignment vertical="center"/>
    </xf>
    <xf numFmtId="3" fontId="1" fillId="2" borderId="16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vertical="center"/>
    </xf>
    <xf numFmtId="3" fontId="0" fillId="2" borderId="19" xfId="0" applyNumberFormat="1" applyFont="1" applyFill="1" applyBorder="1" applyAlignment="1">
      <alignment vertical="center"/>
    </xf>
    <xf numFmtId="3" fontId="0" fillId="2" borderId="20" xfId="0" applyNumberFormat="1" applyFont="1" applyFill="1" applyBorder="1" applyAlignment="1">
      <alignment vertical="center"/>
    </xf>
    <xf numFmtId="3" fontId="0" fillId="2" borderId="21" xfId="0" applyNumberFormat="1" applyFont="1" applyFill="1" applyBorder="1" applyAlignment="1">
      <alignment vertical="center"/>
    </xf>
    <xf numFmtId="3" fontId="0" fillId="2" borderId="22" xfId="0" applyNumberFormat="1" applyFont="1" applyFill="1" applyBorder="1" applyAlignment="1">
      <alignment vertical="center"/>
    </xf>
    <xf numFmtId="3" fontId="0" fillId="2" borderId="23" xfId="0" applyNumberFormat="1" applyFont="1" applyFill="1" applyBorder="1" applyAlignment="1">
      <alignment vertical="center"/>
    </xf>
    <xf numFmtId="3" fontId="0" fillId="2" borderId="24" xfId="0" applyNumberFormat="1" applyFont="1" applyFill="1" applyBorder="1" applyAlignment="1">
      <alignment vertical="center"/>
    </xf>
    <xf numFmtId="3" fontId="1" fillId="2" borderId="25" xfId="0" applyNumberFormat="1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164" fontId="2" fillId="0" borderId="27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165" fontId="2" fillId="0" borderId="27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8" xfId="0" applyNumberFormat="1" applyFont="1" applyFill="1" applyBorder="1" applyAlignment="1">
      <alignment vertical="center"/>
    </xf>
    <xf numFmtId="3" fontId="1" fillId="0" borderId="28" xfId="0" applyNumberFormat="1" applyFont="1" applyFill="1" applyBorder="1" applyAlignment="1">
      <alignment vertical="center"/>
    </xf>
    <xf numFmtId="3" fontId="1" fillId="0" borderId="29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right" vertical="center"/>
    </xf>
    <xf numFmtId="3" fontId="6" fillId="0" borderId="30" xfId="0" applyNumberFormat="1" applyFont="1" applyFill="1" applyBorder="1" applyAlignment="1">
      <alignment vertical="center"/>
    </xf>
    <xf numFmtId="1" fontId="6" fillId="0" borderId="30" xfId="0" applyNumberFormat="1" applyFont="1" applyFill="1" applyBorder="1" applyAlignment="1">
      <alignment horizontal="left" vertical="center"/>
    </xf>
    <xf numFmtId="0" fontId="0" fillId="0" borderId="39" xfId="0" applyFont="1" applyFill="1" applyBorder="1" applyAlignment="1">
      <alignment horizontal="left" vertical="center"/>
    </xf>
    <xf numFmtId="3" fontId="1" fillId="0" borderId="38" xfId="0" applyNumberFormat="1" applyFont="1" applyFill="1" applyBorder="1" applyAlignment="1">
      <alignment horizontal="right" vertical="center" indent="1"/>
    </xf>
    <xf numFmtId="3" fontId="2" fillId="0" borderId="10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horizontal="left" vertical="center"/>
    </xf>
    <xf numFmtId="3" fontId="1" fillId="2" borderId="10" xfId="0" applyNumberFormat="1" applyFont="1" applyFill="1" applyBorder="1" applyAlignment="1">
      <alignment horizontal="right" vertical="center" indent="1"/>
    </xf>
    <xf numFmtId="3" fontId="2" fillId="2" borderId="10" xfId="0" applyNumberFormat="1" applyFont="1" applyFill="1" applyBorder="1" applyAlignment="1">
      <alignment vertical="center"/>
    </xf>
    <xf numFmtId="0" fontId="0" fillId="0" borderId="10" xfId="0" applyFont="1" applyFill="1" applyBorder="1" applyAlignment="1">
      <alignment horizontal="left" vertical="center"/>
    </xf>
    <xf numFmtId="3" fontId="1" fillId="0" borderId="10" xfId="0" applyNumberFormat="1" applyFont="1" applyFill="1" applyBorder="1" applyAlignment="1">
      <alignment horizontal="right" vertical="center" indent="1"/>
    </xf>
    <xf numFmtId="0" fontId="0" fillId="2" borderId="40" xfId="0" applyFont="1" applyFill="1" applyBorder="1" applyAlignment="1">
      <alignment horizontal="left" vertical="center"/>
    </xf>
    <xf numFmtId="3" fontId="1" fillId="2" borderId="40" xfId="0" applyNumberFormat="1" applyFont="1" applyFill="1" applyBorder="1" applyAlignment="1">
      <alignment horizontal="right" vertical="center" indent="1"/>
    </xf>
    <xf numFmtId="3" fontId="2" fillId="2" borderId="40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41" xfId="0" applyFont="1" applyFill="1" applyBorder="1" applyAlignment="1">
      <alignment wrapText="1"/>
    </xf>
    <xf numFmtId="0" fontId="3" fillId="0" borderId="41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9"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  <dxf>
      <fill>
        <patternFill patternType="lightUp">
          <fgColor indexed="3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27"/>
  <sheetViews>
    <sheetView showGridLines="0" tabSelected="1" workbookViewId="0">
      <selection activeCell="E24" sqref="E24"/>
    </sheetView>
  </sheetViews>
  <sheetFormatPr baseColWidth="10" defaultColWidth="11.453125" defaultRowHeight="12.5" x14ac:dyDescent="0.25"/>
  <cols>
    <col min="1" max="2" width="15.7265625" style="2" customWidth="1"/>
    <col min="3" max="3" width="10.81640625" style="3" customWidth="1"/>
    <col min="4" max="4" width="17.7265625" style="3" customWidth="1"/>
    <col min="5" max="5" width="11.453125" style="3" customWidth="1"/>
    <col min="6" max="16384" width="11.453125" style="3"/>
  </cols>
  <sheetData>
    <row r="1" spans="1:4" ht="27" customHeight="1" x14ac:dyDescent="0.3">
      <c r="A1" s="102" t="s">
        <v>76</v>
      </c>
      <c r="B1" s="102" t="s">
        <v>75</v>
      </c>
      <c r="C1" s="104" t="s">
        <v>77</v>
      </c>
      <c r="D1" s="103" t="s">
        <v>78</v>
      </c>
    </row>
    <row r="2" spans="1:4" s="17" customFormat="1" ht="15" customHeight="1" x14ac:dyDescent="0.25">
      <c r="A2" s="62" t="s">
        <v>49</v>
      </c>
      <c r="B2" s="62">
        <v>1</v>
      </c>
      <c r="C2" s="63">
        <f>Zahlungen!R6/Zahlungen_pro_Kopf!D2*1000</f>
        <v>301.82782084276897</v>
      </c>
      <c r="D2" s="64">
        <v>1381674</v>
      </c>
    </row>
    <row r="3" spans="1:4" s="17" customFormat="1" ht="15" customHeight="1" x14ac:dyDescent="0.25">
      <c r="A3" s="65" t="s">
        <v>50</v>
      </c>
      <c r="B3" s="65">
        <v>2</v>
      </c>
      <c r="C3" s="66">
        <f>Zahlungen!R7/Zahlungen_pro_Kopf!D3*1000</f>
        <v>-1253.1660669993505</v>
      </c>
      <c r="D3" s="67">
        <v>984239.83333333302</v>
      </c>
    </row>
    <row r="4" spans="1:4" s="17" customFormat="1" ht="15" customHeight="1" x14ac:dyDescent="0.25">
      <c r="A4" s="68" t="s">
        <v>51</v>
      </c>
      <c r="B4" s="62">
        <v>3</v>
      </c>
      <c r="C4" s="69">
        <f>Zahlungen!R8/Zahlungen_pro_Kopf!D4*1000</f>
        <v>-883.11608576694425</v>
      </c>
      <c r="D4" s="64">
        <v>376119.16666666698</v>
      </c>
    </row>
    <row r="5" spans="1:4" s="17" customFormat="1" ht="15" customHeight="1" x14ac:dyDescent="0.25">
      <c r="A5" s="65" t="s">
        <v>52</v>
      </c>
      <c r="B5" s="65">
        <v>4</v>
      </c>
      <c r="C5" s="66">
        <f>Zahlungen!R9/Zahlungen_pro_Kopf!D5*1000</f>
        <v>-2463.0889326898714</v>
      </c>
      <c r="D5" s="67">
        <v>35093.5</v>
      </c>
    </row>
    <row r="6" spans="1:4" s="17" customFormat="1" ht="15" customHeight="1" x14ac:dyDescent="0.25">
      <c r="A6" s="68" t="s">
        <v>53</v>
      </c>
      <c r="B6" s="62">
        <v>5</v>
      </c>
      <c r="C6" s="69">
        <f>Zahlungen!R10/Zahlungen_pro_Kopf!D6*1000</f>
        <v>1107.9852805035407</v>
      </c>
      <c r="D6" s="64">
        <v>145813.66666666701</v>
      </c>
    </row>
    <row r="7" spans="1:4" s="17" customFormat="1" ht="15" customHeight="1" x14ac:dyDescent="0.25">
      <c r="A7" s="65" t="s">
        <v>54</v>
      </c>
      <c r="B7" s="65">
        <v>6</v>
      </c>
      <c r="C7" s="66">
        <f>Zahlungen!R11/Zahlungen_pro_Kopf!D7*1000</f>
        <v>-849.27890725203054</v>
      </c>
      <c r="D7" s="67">
        <v>35340.666666666701</v>
      </c>
    </row>
    <row r="8" spans="1:4" s="17" customFormat="1" ht="15" customHeight="1" x14ac:dyDescent="0.25">
      <c r="A8" s="68" t="s">
        <v>55</v>
      </c>
      <c r="B8" s="62">
        <v>7</v>
      </c>
      <c r="C8" s="69">
        <f>Zahlungen!R12/Zahlungen_pro_Kopf!D8*1000</f>
        <v>511.07875806956025</v>
      </c>
      <c r="D8" s="64">
        <v>40610.166666666701</v>
      </c>
    </row>
    <row r="9" spans="1:4" s="17" customFormat="1" ht="15" customHeight="1" x14ac:dyDescent="0.25">
      <c r="A9" s="65" t="s">
        <v>56</v>
      </c>
      <c r="B9" s="65">
        <v>8</v>
      </c>
      <c r="C9" s="66">
        <f>Zahlungen!R13/Zahlungen_pro_Kopf!D9*1000</f>
        <v>-1892.2228813558254</v>
      </c>
      <c r="D9" s="67">
        <v>38735.333333333299</v>
      </c>
    </row>
    <row r="10" spans="1:4" s="17" customFormat="1" ht="15" customHeight="1" x14ac:dyDescent="0.25">
      <c r="A10" s="68" t="s">
        <v>57</v>
      </c>
      <c r="B10" s="62">
        <v>9</v>
      </c>
      <c r="C10" s="69">
        <f>Zahlungen!R14/Zahlungen_pro_Kopf!D10*1000</f>
        <v>2806.4912344790068</v>
      </c>
      <c r="D10" s="64">
        <v>112814.66666666701</v>
      </c>
    </row>
    <row r="11" spans="1:4" s="17" customFormat="1" ht="15" customHeight="1" x14ac:dyDescent="0.25">
      <c r="A11" s="65" t="s">
        <v>58</v>
      </c>
      <c r="B11" s="65">
        <v>10</v>
      </c>
      <c r="C11" s="66">
        <f>Zahlungen!R15/Zahlungen_pro_Kopf!D11*1000</f>
        <v>-1496.4514078566185</v>
      </c>
      <c r="D11" s="67">
        <v>278733.5</v>
      </c>
    </row>
    <row r="12" spans="1:4" s="17" customFormat="1" ht="15" customHeight="1" x14ac:dyDescent="0.25">
      <c r="A12" s="68" t="s">
        <v>59</v>
      </c>
      <c r="B12" s="62">
        <v>11</v>
      </c>
      <c r="C12" s="69">
        <f>Zahlungen!R16/Zahlungen_pro_Kopf!D12*1000</f>
        <v>-893.57885368420727</v>
      </c>
      <c r="D12" s="64">
        <v>254406.83333333299</v>
      </c>
    </row>
    <row r="13" spans="1:4" s="17" customFormat="1" ht="15" customHeight="1" x14ac:dyDescent="0.25">
      <c r="A13" s="65" t="s">
        <v>60</v>
      </c>
      <c r="B13" s="65">
        <v>12</v>
      </c>
      <c r="C13" s="66">
        <f>Zahlungen!R17/Zahlungen_pro_Kopf!D13*1000</f>
        <v>481.02905474572634</v>
      </c>
      <c r="D13" s="67">
        <v>191426.33333333299</v>
      </c>
    </row>
    <row r="14" spans="1:4" s="17" customFormat="1" ht="15" customHeight="1" x14ac:dyDescent="0.25">
      <c r="A14" s="68" t="s">
        <v>61</v>
      </c>
      <c r="B14" s="62">
        <v>13</v>
      </c>
      <c r="C14" s="69">
        <f>Zahlungen!R18/Zahlungen_pro_Kopf!D14*1000</f>
        <v>18.102775187032847</v>
      </c>
      <c r="D14" s="64">
        <v>273337.66666666698</v>
      </c>
    </row>
    <row r="15" spans="1:4" s="17" customFormat="1" ht="15" customHeight="1" x14ac:dyDescent="0.25">
      <c r="A15" s="65" t="s">
        <v>62</v>
      </c>
      <c r="B15" s="65">
        <v>14</v>
      </c>
      <c r="C15" s="66">
        <f>Zahlungen!R19/Zahlungen_pro_Kopf!D15*1000</f>
        <v>28.12090701275396</v>
      </c>
      <c r="D15" s="67">
        <v>76439</v>
      </c>
    </row>
    <row r="16" spans="1:4" s="17" customFormat="1" ht="15" customHeight="1" x14ac:dyDescent="0.25">
      <c r="A16" s="68" t="s">
        <v>63</v>
      </c>
      <c r="B16" s="62">
        <v>15</v>
      </c>
      <c r="C16" s="69">
        <f>Zahlungen!R20/Zahlungen_pro_Kopf!D16*1000</f>
        <v>-892.42658638814703</v>
      </c>
      <c r="D16" s="64">
        <v>52883.666666666701</v>
      </c>
    </row>
    <row r="17" spans="1:15" s="17" customFormat="1" ht="15" customHeight="1" x14ac:dyDescent="0.25">
      <c r="A17" s="65" t="s">
        <v>64</v>
      </c>
      <c r="B17" s="65">
        <v>16</v>
      </c>
      <c r="C17" s="66">
        <f>Zahlungen!R21/Zahlungen_pro_Kopf!D17*1000</f>
        <v>-1153.2501588661262</v>
      </c>
      <c r="D17" s="67">
        <v>15697.166666666701</v>
      </c>
    </row>
    <row r="18" spans="1:15" s="17" customFormat="1" ht="15" customHeight="1" x14ac:dyDescent="0.25">
      <c r="A18" s="68" t="s">
        <v>65</v>
      </c>
      <c r="B18" s="62">
        <v>17</v>
      </c>
      <c r="C18" s="69">
        <f>Zahlungen!R22/Zahlungen_pro_Kopf!D18*1000</f>
        <v>-847.41646520100119</v>
      </c>
      <c r="D18" s="64">
        <v>478482.33333333302</v>
      </c>
    </row>
    <row r="19" spans="1:15" s="17" customFormat="1" ht="15" customHeight="1" x14ac:dyDescent="0.25">
      <c r="A19" s="65" t="s">
        <v>66</v>
      </c>
      <c r="B19" s="65">
        <v>18</v>
      </c>
      <c r="C19" s="66">
        <f>Zahlungen!R23/Zahlungen_pro_Kopf!D19*1000</f>
        <v>-1397.8980110458592</v>
      </c>
      <c r="D19" s="67">
        <v>197215.5</v>
      </c>
    </row>
    <row r="20" spans="1:15" s="17" customFormat="1" ht="15" customHeight="1" x14ac:dyDescent="0.25">
      <c r="A20" s="68" t="s">
        <v>67</v>
      </c>
      <c r="B20" s="62">
        <v>19</v>
      </c>
      <c r="C20" s="69">
        <f>Zahlungen!R24/Zahlungen_pro_Kopf!D20*1000</f>
        <v>-297.29982633868053</v>
      </c>
      <c r="D20" s="64">
        <v>606659.66666666698</v>
      </c>
    </row>
    <row r="21" spans="1:15" s="17" customFormat="1" ht="15" customHeight="1" x14ac:dyDescent="0.25">
      <c r="A21" s="65" t="s">
        <v>68</v>
      </c>
      <c r="B21" s="65">
        <v>20</v>
      </c>
      <c r="C21" s="66">
        <f>Zahlungen!R25/Zahlungen_pro_Kopf!D21*1000</f>
        <v>-959.54491725895616</v>
      </c>
      <c r="D21" s="67">
        <v>247785.16666666701</v>
      </c>
    </row>
    <row r="22" spans="1:15" s="17" customFormat="1" ht="15" customHeight="1" x14ac:dyDescent="0.25">
      <c r="A22" s="68" t="s">
        <v>69</v>
      </c>
      <c r="B22" s="62">
        <v>21</v>
      </c>
      <c r="C22" s="69">
        <f>Zahlungen!R26/Zahlungen_pro_Kopf!D22*1000</f>
        <v>-103.88379345242521</v>
      </c>
      <c r="D22" s="64">
        <v>336034.16666666698</v>
      </c>
    </row>
    <row r="23" spans="1:15" s="17" customFormat="1" ht="15" customHeight="1" x14ac:dyDescent="0.25">
      <c r="A23" s="65" t="s">
        <v>70</v>
      </c>
      <c r="B23" s="65">
        <v>22</v>
      </c>
      <c r="C23" s="66">
        <f>Zahlungen!R27/Zahlungen_pro_Kopf!D23*1000</f>
        <v>31.514497092522777</v>
      </c>
      <c r="D23" s="67">
        <v>716361.5</v>
      </c>
    </row>
    <row r="24" spans="1:15" s="17" customFormat="1" ht="15" customHeight="1" x14ac:dyDescent="0.25">
      <c r="A24" s="68" t="s">
        <v>71</v>
      </c>
      <c r="B24" s="62">
        <v>23</v>
      </c>
      <c r="C24" s="69">
        <f>Zahlungen!R28/Zahlungen_pro_Kopf!D24*1000</f>
        <v>-1791.7485163571027</v>
      </c>
      <c r="D24" s="64">
        <v>312371.5</v>
      </c>
    </row>
    <row r="25" spans="1:15" s="17" customFormat="1" ht="15" customHeight="1" x14ac:dyDescent="0.25">
      <c r="A25" s="65" t="s">
        <v>72</v>
      </c>
      <c r="B25" s="65">
        <v>24</v>
      </c>
      <c r="C25" s="66">
        <f>Zahlungen!R29/Zahlungen_pro_Kopf!D25*1000</f>
        <v>-1199.6944375291134</v>
      </c>
      <c r="D25" s="67">
        <v>172777.66666666701</v>
      </c>
    </row>
    <row r="26" spans="1:15" s="17" customFormat="1" ht="15" customHeight="1" x14ac:dyDescent="0.25">
      <c r="A26" s="68" t="s">
        <v>73</v>
      </c>
      <c r="B26" s="62">
        <v>25</v>
      </c>
      <c r="C26" s="69">
        <f>Zahlungen!R30/Zahlungen_pro_Kopf!D26*1000</f>
        <v>558.32198406658131</v>
      </c>
      <c r="D26" s="64">
        <v>458568.83333333302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s="17" customFormat="1" ht="15" customHeight="1" x14ac:dyDescent="0.25">
      <c r="A27" s="70" t="s">
        <v>74</v>
      </c>
      <c r="B27" s="65">
        <v>26</v>
      </c>
      <c r="C27" s="71">
        <f>Zahlungen!R31/Zahlungen_pro_Kopf!D27*1000</f>
        <v>-2387.9793138555679</v>
      </c>
      <c r="D27" s="72">
        <v>69388.166666666701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</sheetData>
  <conditionalFormatting sqref="D2:D27">
    <cfRule type="expression" dxfId="0" priority="1" stopIfTrue="1">
      <formula>ISBLANK(D2)</formula>
    </cfRule>
  </conditionalFormatting>
  <printOptions horizontalCentered="1"/>
  <pageMargins left="0.59055118110236227" right="0.59055118110236227" top="0.98425196850393704" bottom="0.86614173228346458" header="0.51181102362204722" footer="0.51181102362204722"/>
  <pageSetup paperSize="9" scale="97" orientation="landscape" r:id="rId1"/>
  <headerFooter>
    <oddHeader>&amp;L&amp;F&amp;R&amp;A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35"/>
  <sheetViews>
    <sheetView showGridLines="0" topLeftCell="A2" workbookViewId="0">
      <selection activeCell="T7" sqref="T7"/>
    </sheetView>
  </sheetViews>
  <sheetFormatPr baseColWidth="10" defaultColWidth="11.453125" defaultRowHeight="12.5" x14ac:dyDescent="0.25"/>
  <cols>
    <col min="1" max="1" width="1.453125" style="1" customWidth="1"/>
    <col min="2" max="2" width="5.26953125" style="2" customWidth="1"/>
    <col min="3" max="3" width="7.1796875" style="3" customWidth="1"/>
    <col min="4" max="4" width="9.7265625" style="3" customWidth="1"/>
    <col min="5" max="5" width="10.453125" style="3" customWidth="1"/>
    <col min="6" max="6" width="10.81640625" style="3" customWidth="1"/>
    <col min="8" max="8" width="10.453125" style="3" customWidth="1"/>
    <col min="9" max="9" width="7.1796875" style="3" customWidth="1"/>
    <col min="10" max="13" width="10" style="3" customWidth="1"/>
    <col min="14" max="14" width="10.81640625" style="3" customWidth="1"/>
    <col min="15" max="15" width="10" style="3" customWidth="1"/>
    <col min="16" max="16" width="10.453125" style="3" customWidth="1"/>
    <col min="17" max="17" width="10" style="3" customWidth="1"/>
    <col min="18" max="18" width="10.81640625" style="3" customWidth="1"/>
  </cols>
  <sheetData>
    <row r="1" spans="1:19" ht="18" customHeight="1" x14ac:dyDescent="0.4">
      <c r="B1" s="73" t="str">
        <f>"Zahlungen "&amp;R35</f>
        <v>Zahlungen 2015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4"/>
    </row>
    <row r="2" spans="1:19" ht="22.5" customHeight="1" x14ac:dyDescent="0.3">
      <c r="B2" s="5" t="s">
        <v>0</v>
      </c>
    </row>
    <row r="3" spans="1:19" ht="15.75" customHeight="1" x14ac:dyDescent="0.3">
      <c r="A3" s="6"/>
      <c r="B3" s="7"/>
      <c r="C3" s="81" t="str">
        <f>"RI "&amp;R35</f>
        <v>RI 2015</v>
      </c>
      <c r="D3" s="97" t="str">
        <f>"Ressourcenausgleich "&amp;R35</f>
        <v>Ressourcenausgleich 2015</v>
      </c>
      <c r="E3" s="98"/>
      <c r="F3" s="98"/>
      <c r="G3" s="98"/>
      <c r="H3" s="99"/>
      <c r="I3" s="81" t="s">
        <v>1</v>
      </c>
      <c r="J3" s="100" t="str">
        <f>"Lastenausgleich "&amp;R35</f>
        <v>Lastenausgleich 2015</v>
      </c>
      <c r="K3" s="98"/>
      <c r="L3" s="98"/>
      <c r="M3" s="101"/>
      <c r="N3" s="83" t="s">
        <v>2</v>
      </c>
      <c r="O3" s="77" t="s">
        <v>3</v>
      </c>
      <c r="P3" s="75"/>
      <c r="Q3" s="93"/>
      <c r="R3" s="86" t="str">
        <f>"Total Zahlungen "&amp;R35&amp;" Netto"</f>
        <v>Total Zahlungen 2015 Netto</v>
      </c>
    </row>
    <row r="4" spans="1:19" ht="15.75" customHeight="1" x14ac:dyDescent="0.3">
      <c r="A4" s="6"/>
      <c r="B4" s="8"/>
      <c r="C4" s="81"/>
      <c r="D4" s="91" t="s">
        <v>4</v>
      </c>
      <c r="E4" s="92"/>
      <c r="F4" s="9" t="s">
        <v>5</v>
      </c>
      <c r="G4" s="89" t="s">
        <v>6</v>
      </c>
      <c r="H4" s="90"/>
      <c r="I4" s="81"/>
      <c r="J4" s="77" t="s">
        <v>7</v>
      </c>
      <c r="K4" s="75" t="s">
        <v>8</v>
      </c>
      <c r="L4" s="75" t="s">
        <v>9</v>
      </c>
      <c r="M4" s="79" t="s">
        <v>6</v>
      </c>
      <c r="N4" s="84"/>
      <c r="O4" s="94"/>
      <c r="P4" s="95"/>
      <c r="Q4" s="96"/>
      <c r="R4" s="87"/>
    </row>
    <row r="5" spans="1:19" ht="21" customHeight="1" x14ac:dyDescent="0.25">
      <c r="A5" s="10"/>
      <c r="B5" s="11"/>
      <c r="C5" s="82"/>
      <c r="D5" s="12" t="s">
        <v>10</v>
      </c>
      <c r="E5" s="13" t="s">
        <v>11</v>
      </c>
      <c r="F5" s="13" t="s">
        <v>11</v>
      </c>
      <c r="G5" s="13" t="s">
        <v>12</v>
      </c>
      <c r="H5" s="14" t="s">
        <v>11</v>
      </c>
      <c r="I5" s="82"/>
      <c r="J5" s="78"/>
      <c r="K5" s="76"/>
      <c r="L5" s="76"/>
      <c r="M5" s="80"/>
      <c r="N5" s="85"/>
      <c r="O5" s="15" t="s">
        <v>10</v>
      </c>
      <c r="P5" s="13" t="s">
        <v>11</v>
      </c>
      <c r="Q5" s="16" t="s">
        <v>6</v>
      </c>
      <c r="R5" s="88"/>
    </row>
    <row r="6" spans="1:19" s="17" customFormat="1" ht="15" customHeight="1" x14ac:dyDescent="0.25">
      <c r="A6" s="18"/>
      <c r="B6" s="19" t="s">
        <v>13</v>
      </c>
      <c r="C6" s="20">
        <v>119.465190224471</v>
      </c>
      <c r="D6" s="21">
        <v>465181.92029871</v>
      </c>
      <c r="E6" s="22">
        <v>0</v>
      </c>
      <c r="F6" s="22">
        <v>0</v>
      </c>
      <c r="G6" s="22">
        <f t="shared" ref="G6:G31" si="0">SUM(D6:F6)</f>
        <v>465181.92029871</v>
      </c>
      <c r="H6" s="23">
        <f t="shared" ref="H6:H31" si="1">SUM(E6:F6)</f>
        <v>0</v>
      </c>
      <c r="I6" s="20">
        <v>115.5</v>
      </c>
      <c r="J6" s="24">
        <v>0</v>
      </c>
      <c r="K6" s="22">
        <v>-2711.2227604734198</v>
      </c>
      <c r="L6" s="22">
        <v>-65694.1700031246</v>
      </c>
      <c r="M6" s="25">
        <f t="shared" ref="M6:M31" si="2">SUM(J6:L6)</f>
        <v>-68405.392763598022</v>
      </c>
      <c r="N6" s="26">
        <f t="shared" ref="N6:N31" si="3">G6+M6</f>
        <v>396776.52753511199</v>
      </c>
      <c r="O6" s="24">
        <v>20251.125</v>
      </c>
      <c r="P6" s="22">
        <v>0</v>
      </c>
      <c r="Q6" s="25">
        <f t="shared" ref="Q6:Q31" si="4">O6+P6</f>
        <v>20251.125</v>
      </c>
      <c r="R6" s="27">
        <f t="shared" ref="R6:R31" si="5">N6+Q6</f>
        <v>417027.65253511199</v>
      </c>
    </row>
    <row r="7" spans="1:19" s="17" customFormat="1" ht="15" customHeight="1" x14ac:dyDescent="0.25">
      <c r="A7" s="18"/>
      <c r="B7" s="28" t="s">
        <v>14</v>
      </c>
      <c r="C7" s="29">
        <v>74.337954398278399</v>
      </c>
      <c r="D7" s="30">
        <v>0</v>
      </c>
      <c r="E7" s="31">
        <v>-464758.51663084701</v>
      </c>
      <c r="F7" s="31">
        <v>-680550.12436458899</v>
      </c>
      <c r="G7" s="31">
        <f t="shared" si="0"/>
        <v>-1145308.6409954359</v>
      </c>
      <c r="H7" s="32">
        <f t="shared" si="1"/>
        <v>-1145308.6409954359</v>
      </c>
      <c r="I7" s="29">
        <v>88</v>
      </c>
      <c r="J7" s="33">
        <v>-28112.094554877702</v>
      </c>
      <c r="K7" s="31">
        <v>-23541.1675421039</v>
      </c>
      <c r="L7" s="31">
        <v>-120.37583001154999</v>
      </c>
      <c r="M7" s="34">
        <f t="shared" si="2"/>
        <v>-51773.637926993157</v>
      </c>
      <c r="N7" s="35">
        <f t="shared" si="3"/>
        <v>-1197082.2789224291</v>
      </c>
      <c r="O7" s="33">
        <v>15800.977999999999</v>
      </c>
      <c r="P7" s="31">
        <v>-52134.66</v>
      </c>
      <c r="Q7" s="34">
        <f t="shared" si="4"/>
        <v>-36333.682000000001</v>
      </c>
      <c r="R7" s="36">
        <f t="shared" si="5"/>
        <v>-1233415.9609224291</v>
      </c>
    </row>
    <row r="8" spans="1:19" s="17" customFormat="1" ht="15" customHeight="1" x14ac:dyDescent="0.25">
      <c r="A8" s="18"/>
      <c r="B8" s="19" t="s">
        <v>15</v>
      </c>
      <c r="C8" s="20">
        <v>79.646478789469299</v>
      </c>
      <c r="D8" s="21">
        <v>0</v>
      </c>
      <c r="E8" s="22">
        <v>-124823.918882197</v>
      </c>
      <c r="F8" s="22">
        <v>-182780.80009113299</v>
      </c>
      <c r="G8" s="22">
        <f t="shared" si="0"/>
        <v>-307604.71897332999</v>
      </c>
      <c r="H8" s="23">
        <f t="shared" si="1"/>
        <v>-307604.71897332999</v>
      </c>
      <c r="I8" s="20">
        <v>89.3</v>
      </c>
      <c r="J8" s="24">
        <v>-6589.1662752618804</v>
      </c>
      <c r="K8" s="22">
        <v>0</v>
      </c>
      <c r="L8" s="22">
        <v>0</v>
      </c>
      <c r="M8" s="25">
        <f t="shared" si="2"/>
        <v>-6589.1662752618804</v>
      </c>
      <c r="N8" s="26">
        <f t="shared" si="3"/>
        <v>-314193.88524859189</v>
      </c>
      <c r="O8" s="24">
        <v>5729.0680000000002</v>
      </c>
      <c r="P8" s="22">
        <v>-23692.069</v>
      </c>
      <c r="Q8" s="25">
        <f t="shared" si="4"/>
        <v>-17963.001</v>
      </c>
      <c r="R8" s="27">
        <f t="shared" si="5"/>
        <v>-332156.88624859188</v>
      </c>
    </row>
    <row r="9" spans="1:19" s="17" customFormat="1" ht="15" customHeight="1" x14ac:dyDescent="0.25">
      <c r="A9" s="18"/>
      <c r="B9" s="28" t="s">
        <v>16</v>
      </c>
      <c r="C9" s="29">
        <v>61.627136388815501</v>
      </c>
      <c r="D9" s="30">
        <v>0</v>
      </c>
      <c r="E9" s="31">
        <v>-30565.4600721592</v>
      </c>
      <c r="F9" s="31">
        <v>-44757.2812740753</v>
      </c>
      <c r="G9" s="31">
        <f t="shared" si="0"/>
        <v>-75322.741346234499</v>
      </c>
      <c r="H9" s="32">
        <f t="shared" si="1"/>
        <v>-75322.741346234499</v>
      </c>
      <c r="I9" s="29">
        <v>86.8</v>
      </c>
      <c r="J9" s="33">
        <v>-11689.9651131175</v>
      </c>
      <c r="K9" s="31">
        <v>0</v>
      </c>
      <c r="L9" s="31">
        <v>0</v>
      </c>
      <c r="M9" s="34">
        <f t="shared" si="2"/>
        <v>-11689.9651131175</v>
      </c>
      <c r="N9" s="35">
        <f t="shared" si="3"/>
        <v>-87012.706459352004</v>
      </c>
      <c r="O9" s="33">
        <v>574.29499999999996</v>
      </c>
      <c r="P9" s="31">
        <v>0</v>
      </c>
      <c r="Q9" s="34">
        <f t="shared" si="4"/>
        <v>574.29499999999996</v>
      </c>
      <c r="R9" s="36">
        <f t="shared" si="5"/>
        <v>-86438.411459352006</v>
      </c>
    </row>
    <row r="10" spans="1:19" s="17" customFormat="1" ht="15" customHeight="1" x14ac:dyDescent="0.25">
      <c r="A10" s="18"/>
      <c r="B10" s="19" t="s">
        <v>17</v>
      </c>
      <c r="C10" s="20">
        <v>165.923810377346</v>
      </c>
      <c r="D10" s="21">
        <v>166264.34362563599</v>
      </c>
      <c r="E10" s="22">
        <v>0</v>
      </c>
      <c r="F10" s="22">
        <v>0</v>
      </c>
      <c r="G10" s="22">
        <f t="shared" si="0"/>
        <v>166264.34362563599</v>
      </c>
      <c r="H10" s="23">
        <f t="shared" si="1"/>
        <v>0</v>
      </c>
      <c r="I10" s="20">
        <v>152.5</v>
      </c>
      <c r="J10" s="24">
        <v>-6825.0882627191804</v>
      </c>
      <c r="K10" s="22">
        <v>0</v>
      </c>
      <c r="L10" s="22">
        <v>0</v>
      </c>
      <c r="M10" s="25">
        <f t="shared" si="2"/>
        <v>-6825.0882627191804</v>
      </c>
      <c r="N10" s="26">
        <f t="shared" si="3"/>
        <v>159439.2553629168</v>
      </c>
      <c r="O10" s="24">
        <v>2120.1410000000001</v>
      </c>
      <c r="P10" s="22">
        <v>0</v>
      </c>
      <c r="Q10" s="25">
        <f t="shared" si="4"/>
        <v>2120.1410000000001</v>
      </c>
      <c r="R10" s="27">
        <f t="shared" si="5"/>
        <v>161559.3963629168</v>
      </c>
    </row>
    <row r="11" spans="1:19" s="17" customFormat="1" ht="15" customHeight="1" x14ac:dyDescent="0.25">
      <c r="A11" s="18"/>
      <c r="B11" s="28" t="s">
        <v>18</v>
      </c>
      <c r="C11" s="29">
        <v>86.874240208110095</v>
      </c>
      <c r="D11" s="30">
        <v>0</v>
      </c>
      <c r="E11" s="31">
        <v>-6016.6497728500099</v>
      </c>
      <c r="F11" s="31">
        <v>-8810.2350030168</v>
      </c>
      <c r="G11" s="31">
        <f t="shared" si="0"/>
        <v>-14826.884775866809</v>
      </c>
      <c r="H11" s="32">
        <f t="shared" si="1"/>
        <v>-14826.884775866809</v>
      </c>
      <c r="I11" s="29">
        <v>91.8</v>
      </c>
      <c r="J11" s="33">
        <v>-6279.1799923581502</v>
      </c>
      <c r="K11" s="31">
        <v>0</v>
      </c>
      <c r="L11" s="31">
        <v>0</v>
      </c>
      <c r="M11" s="34">
        <f t="shared" si="2"/>
        <v>-6279.1799923581502</v>
      </c>
      <c r="N11" s="35">
        <f t="shared" si="3"/>
        <v>-21106.064768224958</v>
      </c>
      <c r="O11" s="33">
        <v>533.548</v>
      </c>
      <c r="P11" s="31">
        <v>-9441.5660000000007</v>
      </c>
      <c r="Q11" s="34">
        <f t="shared" si="4"/>
        <v>-8908.018</v>
      </c>
      <c r="R11" s="36">
        <f t="shared" si="5"/>
        <v>-30014.082768224958</v>
      </c>
    </row>
    <row r="12" spans="1:19" s="17" customFormat="1" ht="15" customHeight="1" x14ac:dyDescent="0.25">
      <c r="A12" s="18"/>
      <c r="B12" s="19" t="s">
        <v>19</v>
      </c>
      <c r="C12" s="20">
        <v>130.48482918400501</v>
      </c>
      <c r="D12" s="21">
        <v>21412.980792399299</v>
      </c>
      <c r="E12" s="22">
        <v>0</v>
      </c>
      <c r="F12" s="22">
        <v>0</v>
      </c>
      <c r="G12" s="22">
        <f t="shared" si="0"/>
        <v>21412.980792399299</v>
      </c>
      <c r="H12" s="23">
        <f t="shared" si="1"/>
        <v>0</v>
      </c>
      <c r="I12" s="20">
        <v>124.3</v>
      </c>
      <c r="J12" s="24">
        <v>-1269.9462474014299</v>
      </c>
      <c r="K12" s="22">
        <v>0</v>
      </c>
      <c r="L12" s="22">
        <v>0</v>
      </c>
      <c r="M12" s="25">
        <f t="shared" si="2"/>
        <v>-1269.9462474014299</v>
      </c>
      <c r="N12" s="26">
        <f t="shared" si="3"/>
        <v>20143.03454499787</v>
      </c>
      <c r="O12" s="24">
        <v>611.95899999999995</v>
      </c>
      <c r="P12" s="22">
        <v>0</v>
      </c>
      <c r="Q12" s="25">
        <f t="shared" si="4"/>
        <v>611.95899999999995</v>
      </c>
      <c r="R12" s="27">
        <f t="shared" si="5"/>
        <v>20754.993544997869</v>
      </c>
    </row>
    <row r="13" spans="1:19" s="17" customFormat="1" ht="15" customHeight="1" x14ac:dyDescent="0.25">
      <c r="A13" s="18"/>
      <c r="B13" s="28" t="s">
        <v>20</v>
      </c>
      <c r="C13" s="29">
        <v>68.9099972373469</v>
      </c>
      <c r="D13" s="30">
        <v>0</v>
      </c>
      <c r="E13" s="31">
        <v>-24492.316744410899</v>
      </c>
      <c r="F13" s="31">
        <v>-35864.322244631803</v>
      </c>
      <c r="G13" s="31">
        <f t="shared" si="0"/>
        <v>-60356.638989042702</v>
      </c>
      <c r="H13" s="32">
        <f t="shared" si="1"/>
        <v>-60356.638989042702</v>
      </c>
      <c r="I13" s="29">
        <v>87.2</v>
      </c>
      <c r="J13" s="33">
        <v>-5406.1880612355799</v>
      </c>
      <c r="K13" s="31">
        <v>0</v>
      </c>
      <c r="L13" s="31">
        <v>0</v>
      </c>
      <c r="M13" s="34">
        <f t="shared" si="2"/>
        <v>-5406.1880612355799</v>
      </c>
      <c r="N13" s="35">
        <f t="shared" si="3"/>
        <v>-65762.827050278283</v>
      </c>
      <c r="O13" s="33">
        <v>635.70000000000005</v>
      </c>
      <c r="P13" s="31">
        <v>-8168.7569999999996</v>
      </c>
      <c r="Q13" s="34">
        <f t="shared" si="4"/>
        <v>-7533.0569999999998</v>
      </c>
      <c r="R13" s="36">
        <f t="shared" si="5"/>
        <v>-73295.884050278284</v>
      </c>
    </row>
    <row r="14" spans="1:19" s="17" customFormat="1" ht="15" customHeight="1" x14ac:dyDescent="0.25">
      <c r="A14" s="18"/>
      <c r="B14" s="19" t="s">
        <v>21</v>
      </c>
      <c r="C14" s="20">
        <v>261.42334217258599</v>
      </c>
      <c r="D14" s="21">
        <v>314985.44712067198</v>
      </c>
      <c r="E14" s="22">
        <v>0</v>
      </c>
      <c r="F14" s="22">
        <v>0</v>
      </c>
      <c r="G14" s="22">
        <f t="shared" si="0"/>
        <v>314985.44712067198</v>
      </c>
      <c r="H14" s="23">
        <f t="shared" si="1"/>
        <v>0</v>
      </c>
      <c r="I14" s="20">
        <v>228.6</v>
      </c>
      <c r="J14" s="24">
        <v>0</v>
      </c>
      <c r="K14" s="22">
        <v>0</v>
      </c>
      <c r="L14" s="22">
        <v>0</v>
      </c>
      <c r="M14" s="25">
        <f t="shared" si="2"/>
        <v>0</v>
      </c>
      <c r="N14" s="26">
        <f t="shared" si="3"/>
        <v>314985.44712067198</v>
      </c>
      <c r="O14" s="24">
        <v>1627.9259999999999</v>
      </c>
      <c r="P14" s="22">
        <v>0</v>
      </c>
      <c r="Q14" s="25">
        <f t="shared" si="4"/>
        <v>1627.9259999999999</v>
      </c>
      <c r="R14" s="27">
        <f t="shared" si="5"/>
        <v>316613.37312067195</v>
      </c>
    </row>
    <row r="15" spans="1:19" s="17" customFormat="1" ht="15" customHeight="1" x14ac:dyDescent="0.25">
      <c r="A15" s="18"/>
      <c r="B15" s="28" t="s">
        <v>22</v>
      </c>
      <c r="C15" s="29">
        <v>77.002966187464907</v>
      </c>
      <c r="D15" s="30">
        <v>0</v>
      </c>
      <c r="E15" s="31">
        <v>-111392.689842174</v>
      </c>
      <c r="F15" s="31">
        <v>-163113.32920793301</v>
      </c>
      <c r="G15" s="31">
        <f t="shared" si="0"/>
        <v>-274506.01905010699</v>
      </c>
      <c r="H15" s="32">
        <f t="shared" si="1"/>
        <v>-274506.01905010699</v>
      </c>
      <c r="I15" s="29">
        <v>88.6</v>
      </c>
      <c r="J15" s="33">
        <v>-9258.9134416957804</v>
      </c>
      <c r="K15" s="31">
        <v>0</v>
      </c>
      <c r="L15" s="31">
        <v>0</v>
      </c>
      <c r="M15" s="34">
        <f t="shared" si="2"/>
        <v>-9258.9134416957804</v>
      </c>
      <c r="N15" s="35">
        <f t="shared" si="3"/>
        <v>-283764.93249180279</v>
      </c>
      <c r="O15" s="33">
        <v>3933.8240000000001</v>
      </c>
      <c r="P15" s="31">
        <v>-137280.03</v>
      </c>
      <c r="Q15" s="34">
        <f t="shared" si="4"/>
        <v>-133346.20600000001</v>
      </c>
      <c r="R15" s="36">
        <f t="shared" si="5"/>
        <v>-417111.13849180279</v>
      </c>
    </row>
    <row r="16" spans="1:19" s="17" customFormat="1" ht="15" customHeight="1" x14ac:dyDescent="0.25">
      <c r="A16" s="18"/>
      <c r="B16" s="19" t="s">
        <v>23</v>
      </c>
      <c r="C16" s="20">
        <v>78.291458019261697</v>
      </c>
      <c r="D16" s="21">
        <v>0</v>
      </c>
      <c r="E16" s="22">
        <v>-93130.7397552701</v>
      </c>
      <c r="F16" s="22">
        <v>-136372.189544958</v>
      </c>
      <c r="G16" s="22">
        <f t="shared" si="0"/>
        <v>-229502.9293002281</v>
      </c>
      <c r="H16" s="23">
        <f t="shared" si="1"/>
        <v>-229502.9293002281</v>
      </c>
      <c r="I16" s="20">
        <v>88.9</v>
      </c>
      <c r="J16" s="24">
        <v>0</v>
      </c>
      <c r="K16" s="22">
        <v>-1853.67919920077</v>
      </c>
      <c r="L16" s="22">
        <v>0</v>
      </c>
      <c r="M16" s="25">
        <f t="shared" si="2"/>
        <v>-1853.67919920077</v>
      </c>
      <c r="N16" s="26">
        <f t="shared" si="3"/>
        <v>-231356.60849942887</v>
      </c>
      <c r="O16" s="24">
        <v>4024.0419999999999</v>
      </c>
      <c r="P16" s="22">
        <v>0</v>
      </c>
      <c r="Q16" s="25">
        <f t="shared" si="4"/>
        <v>4024.0419999999999</v>
      </c>
      <c r="R16" s="27">
        <f t="shared" si="5"/>
        <v>-227332.56649942888</v>
      </c>
    </row>
    <row r="17" spans="1:31" s="17" customFormat="1" ht="15" customHeight="1" x14ac:dyDescent="0.25">
      <c r="A17" s="18"/>
      <c r="B17" s="28" t="s">
        <v>24</v>
      </c>
      <c r="C17" s="29">
        <v>143.55154283830399</v>
      </c>
      <c r="D17" s="30">
        <v>144199.52014787999</v>
      </c>
      <c r="E17" s="31">
        <v>0</v>
      </c>
      <c r="F17" s="31">
        <v>0</v>
      </c>
      <c r="G17" s="31">
        <f t="shared" si="0"/>
        <v>144199.52014787999</v>
      </c>
      <c r="H17" s="32">
        <f t="shared" si="1"/>
        <v>0</v>
      </c>
      <c r="I17" s="29">
        <v>134.69999999999999</v>
      </c>
      <c r="J17" s="33">
        <v>0</v>
      </c>
      <c r="K17" s="31">
        <v>-36294.562088048398</v>
      </c>
      <c r="L17" s="31">
        <v>-19015.750883058099</v>
      </c>
      <c r="M17" s="34">
        <f t="shared" si="2"/>
        <v>-55310.312971106498</v>
      </c>
      <c r="N17" s="35">
        <f t="shared" si="3"/>
        <v>88889.207176773489</v>
      </c>
      <c r="O17" s="33">
        <v>3192.4209999999998</v>
      </c>
      <c r="P17" s="31">
        <v>0</v>
      </c>
      <c r="Q17" s="34">
        <f t="shared" si="4"/>
        <v>3192.4209999999998</v>
      </c>
      <c r="R17" s="36">
        <f t="shared" si="5"/>
        <v>92081.628176773491</v>
      </c>
    </row>
    <row r="18" spans="1:31" s="17" customFormat="1" ht="15" customHeight="1" x14ac:dyDescent="0.25">
      <c r="A18" s="18"/>
      <c r="B18" s="19" t="s">
        <v>25</v>
      </c>
      <c r="C18" s="20">
        <v>100.144657756705</v>
      </c>
      <c r="D18" s="21">
        <v>683.91132981479404</v>
      </c>
      <c r="E18" s="22">
        <v>0</v>
      </c>
      <c r="F18" s="22">
        <v>0</v>
      </c>
      <c r="G18" s="22">
        <f t="shared" si="0"/>
        <v>683.91132981479404</v>
      </c>
      <c r="H18" s="23">
        <f t="shared" si="1"/>
        <v>0</v>
      </c>
      <c r="I18" s="20">
        <v>100.1</v>
      </c>
      <c r="J18" s="24">
        <v>0</v>
      </c>
      <c r="K18" s="22">
        <v>0</v>
      </c>
      <c r="L18" s="22">
        <v>0</v>
      </c>
      <c r="M18" s="25">
        <f t="shared" si="2"/>
        <v>0</v>
      </c>
      <c r="N18" s="26">
        <f t="shared" si="3"/>
        <v>683.91132981479404</v>
      </c>
      <c r="O18" s="24">
        <v>4264.259</v>
      </c>
      <c r="P18" s="22">
        <v>0</v>
      </c>
      <c r="Q18" s="25">
        <f t="shared" si="4"/>
        <v>4264.259</v>
      </c>
      <c r="R18" s="27">
        <f t="shared" si="5"/>
        <v>4948.1703298147941</v>
      </c>
    </row>
    <row r="19" spans="1:31" s="17" customFormat="1" ht="15" customHeight="1" x14ac:dyDescent="0.25">
      <c r="A19" s="18"/>
      <c r="B19" s="28" t="s">
        <v>26</v>
      </c>
      <c r="C19" s="29">
        <v>101.86567648198501</v>
      </c>
      <c r="D19" s="30">
        <v>2466.66359128877</v>
      </c>
      <c r="E19" s="31">
        <v>0</v>
      </c>
      <c r="F19" s="31">
        <v>0</v>
      </c>
      <c r="G19" s="31">
        <f t="shared" si="0"/>
        <v>2466.66359128877</v>
      </c>
      <c r="H19" s="32">
        <f t="shared" si="1"/>
        <v>0</v>
      </c>
      <c r="I19" s="29">
        <v>101.5</v>
      </c>
      <c r="J19" s="33">
        <v>0</v>
      </c>
      <c r="K19" s="31">
        <v>-1532.6295801408701</v>
      </c>
      <c r="L19" s="31">
        <v>0</v>
      </c>
      <c r="M19" s="34">
        <f t="shared" si="2"/>
        <v>-1532.6295801408701</v>
      </c>
      <c r="N19" s="35">
        <f t="shared" si="3"/>
        <v>934.03401114789995</v>
      </c>
      <c r="O19" s="33">
        <v>1215.5</v>
      </c>
      <c r="P19" s="31">
        <v>0</v>
      </c>
      <c r="Q19" s="34">
        <f t="shared" si="4"/>
        <v>1215.5</v>
      </c>
      <c r="R19" s="36">
        <f t="shared" si="5"/>
        <v>2149.5340111478999</v>
      </c>
    </row>
    <row r="20" spans="1:31" s="17" customFormat="1" ht="15" customHeight="1" x14ac:dyDescent="0.25">
      <c r="A20" s="18"/>
      <c r="B20" s="19" t="s">
        <v>27</v>
      </c>
      <c r="C20" s="20">
        <v>84.3503188349694</v>
      </c>
      <c r="D20" s="21">
        <v>0</v>
      </c>
      <c r="E20" s="22">
        <v>-11765.8899158028</v>
      </c>
      <c r="F20" s="22">
        <v>-17228.899652030999</v>
      </c>
      <c r="G20" s="22">
        <f t="shared" si="0"/>
        <v>-28994.789567833799</v>
      </c>
      <c r="H20" s="23">
        <f t="shared" si="1"/>
        <v>-28994.789567833799</v>
      </c>
      <c r="I20" s="20">
        <v>90.8</v>
      </c>
      <c r="J20" s="24">
        <v>-19085.617551188199</v>
      </c>
      <c r="K20" s="22">
        <v>0</v>
      </c>
      <c r="L20" s="22">
        <v>0</v>
      </c>
      <c r="M20" s="25">
        <f t="shared" si="2"/>
        <v>-19085.617551188199</v>
      </c>
      <c r="N20" s="26">
        <f t="shared" si="3"/>
        <v>-48080.407119021998</v>
      </c>
      <c r="O20" s="24">
        <v>885.61699999999996</v>
      </c>
      <c r="P20" s="22">
        <v>0</v>
      </c>
      <c r="Q20" s="25">
        <f t="shared" si="4"/>
        <v>885.61699999999996</v>
      </c>
      <c r="R20" s="27">
        <f t="shared" si="5"/>
        <v>-47194.790119022</v>
      </c>
    </row>
    <row r="21" spans="1:31" s="17" customFormat="1" ht="15" customHeight="1" x14ac:dyDescent="0.25">
      <c r="A21" s="18"/>
      <c r="B21" s="28" t="s">
        <v>28</v>
      </c>
      <c r="C21" s="29">
        <v>82.831058059409699</v>
      </c>
      <c r="D21" s="30">
        <v>0</v>
      </c>
      <c r="E21" s="31">
        <v>-4021.1627969626402</v>
      </c>
      <c r="F21" s="31">
        <v>-5888.2252689020397</v>
      </c>
      <c r="G21" s="31">
        <f t="shared" si="0"/>
        <v>-9909.3880658646794</v>
      </c>
      <c r="H21" s="32">
        <f t="shared" si="1"/>
        <v>-9909.3880658646794</v>
      </c>
      <c r="I21" s="29">
        <v>90.2</v>
      </c>
      <c r="J21" s="33">
        <v>-8436.0988862167505</v>
      </c>
      <c r="K21" s="31">
        <v>0</v>
      </c>
      <c r="L21" s="31">
        <v>0</v>
      </c>
      <c r="M21" s="34">
        <f t="shared" si="2"/>
        <v>-8436.0988862167505</v>
      </c>
      <c r="N21" s="35">
        <f t="shared" si="3"/>
        <v>-18345.486952081432</v>
      </c>
      <c r="O21" s="33">
        <v>242.727</v>
      </c>
      <c r="P21" s="31">
        <v>0</v>
      </c>
      <c r="Q21" s="34">
        <f t="shared" si="4"/>
        <v>242.727</v>
      </c>
      <c r="R21" s="36">
        <f t="shared" si="5"/>
        <v>-18102.759952081433</v>
      </c>
    </row>
    <row r="22" spans="1:31" s="17" customFormat="1" ht="15" customHeight="1" x14ac:dyDescent="0.25">
      <c r="A22" s="18"/>
      <c r="B22" s="19" t="s">
        <v>29</v>
      </c>
      <c r="C22" s="20">
        <v>78.976148815566901</v>
      </c>
      <c r="D22" s="21">
        <v>0</v>
      </c>
      <c r="E22" s="22">
        <v>-166821.354638305</v>
      </c>
      <c r="F22" s="22">
        <v>-244278.02736951999</v>
      </c>
      <c r="G22" s="22">
        <f t="shared" si="0"/>
        <v>-411099.38200782496</v>
      </c>
      <c r="H22" s="23">
        <f t="shared" si="1"/>
        <v>-411099.38200782496</v>
      </c>
      <c r="I22" s="20">
        <v>89.1</v>
      </c>
      <c r="J22" s="24">
        <v>-1812.4445666352699</v>
      </c>
      <c r="K22" s="22">
        <v>0</v>
      </c>
      <c r="L22" s="22">
        <v>0</v>
      </c>
      <c r="M22" s="25">
        <f t="shared" si="2"/>
        <v>-1812.4445666352699</v>
      </c>
      <c r="N22" s="26">
        <f t="shared" si="3"/>
        <v>-412911.82657446025</v>
      </c>
      <c r="O22" s="24">
        <v>7438.0190000000002</v>
      </c>
      <c r="P22" s="22">
        <v>0</v>
      </c>
      <c r="Q22" s="25">
        <f t="shared" si="4"/>
        <v>7438.0190000000002</v>
      </c>
      <c r="R22" s="27">
        <f t="shared" si="5"/>
        <v>-405473.80757446028</v>
      </c>
    </row>
    <row r="23" spans="1:31" s="17" customFormat="1" ht="15" customHeight="1" x14ac:dyDescent="0.25">
      <c r="A23" s="18"/>
      <c r="B23" s="28" t="s">
        <v>30</v>
      </c>
      <c r="C23" s="29">
        <v>81.399563851315307</v>
      </c>
      <c r="D23" s="30">
        <v>0</v>
      </c>
      <c r="E23" s="31">
        <v>-57068.032449566301</v>
      </c>
      <c r="F23" s="31">
        <v>-83565.239131794297</v>
      </c>
      <c r="G23" s="31">
        <f t="shared" si="0"/>
        <v>-140633.2715813606</v>
      </c>
      <c r="H23" s="32">
        <f t="shared" si="1"/>
        <v>-140633.2715813606</v>
      </c>
      <c r="I23" s="29">
        <v>89.8</v>
      </c>
      <c r="J23" s="33">
        <v>-138181.88461605401</v>
      </c>
      <c r="K23" s="31">
        <v>0</v>
      </c>
      <c r="L23" s="31">
        <v>0</v>
      </c>
      <c r="M23" s="34">
        <f t="shared" si="2"/>
        <v>-138181.88461605401</v>
      </c>
      <c r="N23" s="35">
        <f t="shared" si="3"/>
        <v>-278815.15619741462</v>
      </c>
      <c r="O23" s="33">
        <v>3128.0010000000002</v>
      </c>
      <c r="P23" s="31">
        <v>0</v>
      </c>
      <c r="Q23" s="34">
        <f t="shared" si="4"/>
        <v>3128.0010000000002</v>
      </c>
      <c r="R23" s="36">
        <f t="shared" si="5"/>
        <v>-275687.15519741463</v>
      </c>
    </row>
    <row r="24" spans="1:31" s="17" customFormat="1" ht="15" customHeight="1" x14ac:dyDescent="0.25">
      <c r="A24" s="18"/>
      <c r="B24" s="19" t="s">
        <v>31</v>
      </c>
      <c r="C24" s="20">
        <v>89.1938809590348</v>
      </c>
      <c r="D24" s="21">
        <v>0</v>
      </c>
      <c r="E24" s="22">
        <v>-76827.5191961979</v>
      </c>
      <c r="F24" s="22">
        <v>-112499.235350484</v>
      </c>
      <c r="G24" s="22">
        <f t="shared" si="0"/>
        <v>-189326.75454668188</v>
      </c>
      <c r="H24" s="23">
        <f t="shared" si="1"/>
        <v>-189326.75454668188</v>
      </c>
      <c r="I24" s="20">
        <v>92.9</v>
      </c>
      <c r="J24" s="24">
        <v>0</v>
      </c>
      <c r="K24" s="22">
        <v>0</v>
      </c>
      <c r="L24" s="22">
        <v>0</v>
      </c>
      <c r="M24" s="25">
        <f t="shared" si="2"/>
        <v>0</v>
      </c>
      <c r="N24" s="26">
        <f t="shared" si="3"/>
        <v>-189326.75454668188</v>
      </c>
      <c r="O24" s="24">
        <v>8966.9410000000007</v>
      </c>
      <c r="P24" s="22">
        <v>0</v>
      </c>
      <c r="Q24" s="25">
        <f t="shared" si="4"/>
        <v>8966.9410000000007</v>
      </c>
      <c r="R24" s="27">
        <f t="shared" si="5"/>
        <v>-180359.81354668189</v>
      </c>
    </row>
    <row r="25" spans="1:31" s="17" customFormat="1" ht="15" customHeight="1" x14ac:dyDescent="0.25">
      <c r="A25" s="18"/>
      <c r="B25" s="28" t="s">
        <v>32</v>
      </c>
      <c r="C25" s="29">
        <v>77.390520767231493</v>
      </c>
      <c r="D25" s="30">
        <v>0</v>
      </c>
      <c r="E25" s="31">
        <v>-96496.445924874497</v>
      </c>
      <c r="F25" s="31">
        <v>-141300.623710949</v>
      </c>
      <c r="G25" s="31">
        <f t="shared" si="0"/>
        <v>-237797.06963582349</v>
      </c>
      <c r="H25" s="32">
        <f t="shared" si="1"/>
        <v>-237797.06963582349</v>
      </c>
      <c r="I25" s="29">
        <v>88.7</v>
      </c>
      <c r="J25" s="33">
        <v>-3736.6786113401899</v>
      </c>
      <c r="K25" s="31">
        <v>0</v>
      </c>
      <c r="L25" s="31">
        <v>0</v>
      </c>
      <c r="M25" s="34">
        <f t="shared" si="2"/>
        <v>-3736.6786113401899</v>
      </c>
      <c r="N25" s="35">
        <f t="shared" si="3"/>
        <v>-241533.74824716366</v>
      </c>
      <c r="O25" s="33">
        <v>3772.7510000000002</v>
      </c>
      <c r="P25" s="31">
        <v>0</v>
      </c>
      <c r="Q25" s="34">
        <f t="shared" si="4"/>
        <v>3772.7510000000002</v>
      </c>
      <c r="R25" s="36">
        <f t="shared" si="5"/>
        <v>-237760.99724716367</v>
      </c>
    </row>
    <row r="26" spans="1:31" s="17" customFormat="1" ht="15" customHeight="1" x14ac:dyDescent="0.25">
      <c r="A26" s="18"/>
      <c r="B26" s="19" t="s">
        <v>33</v>
      </c>
      <c r="C26" s="20">
        <v>98.497104829420607</v>
      </c>
      <c r="D26" s="21">
        <v>0</v>
      </c>
      <c r="E26" s="22">
        <v>-2115.0340226927501</v>
      </c>
      <c r="F26" s="22">
        <v>-3097.0635624138099</v>
      </c>
      <c r="G26" s="22">
        <f t="shared" si="0"/>
        <v>-5212.0975851065596</v>
      </c>
      <c r="H26" s="23">
        <f t="shared" si="1"/>
        <v>-5212.0975851065596</v>
      </c>
      <c r="I26" s="20">
        <v>98.7</v>
      </c>
      <c r="J26" s="24">
        <v>-14402.8415625243</v>
      </c>
      <c r="K26" s="22">
        <v>-20385.946815326999</v>
      </c>
      <c r="L26" s="22">
        <v>0</v>
      </c>
      <c r="M26" s="25">
        <f t="shared" si="2"/>
        <v>-34788.788377851299</v>
      </c>
      <c r="N26" s="26">
        <f t="shared" si="3"/>
        <v>-40000.885962957858</v>
      </c>
      <c r="O26" s="24">
        <v>5092.3819999999996</v>
      </c>
      <c r="P26" s="22">
        <v>0</v>
      </c>
      <c r="Q26" s="25">
        <f t="shared" si="4"/>
        <v>5092.3819999999996</v>
      </c>
      <c r="R26" s="27">
        <f t="shared" si="5"/>
        <v>-34908.50396295786</v>
      </c>
    </row>
    <row r="27" spans="1:31" s="17" customFormat="1" ht="15" customHeight="1" x14ac:dyDescent="0.25">
      <c r="A27" s="18"/>
      <c r="B27" s="28" t="s">
        <v>34</v>
      </c>
      <c r="C27" s="29">
        <v>106.50646116242901</v>
      </c>
      <c r="D27" s="30">
        <v>80618.677333771993</v>
      </c>
      <c r="E27" s="31">
        <v>0</v>
      </c>
      <c r="F27" s="31">
        <v>0</v>
      </c>
      <c r="G27" s="31">
        <f t="shared" si="0"/>
        <v>80618.677333771993</v>
      </c>
      <c r="H27" s="32">
        <f t="shared" si="1"/>
        <v>0</v>
      </c>
      <c r="I27" s="29">
        <v>105.2</v>
      </c>
      <c r="J27" s="33">
        <v>0</v>
      </c>
      <c r="K27" s="31">
        <v>-64717.520069940503</v>
      </c>
      <c r="L27" s="31">
        <v>-3745.4338548862402</v>
      </c>
      <c r="M27" s="34">
        <f t="shared" si="2"/>
        <v>-68462.953924826739</v>
      </c>
      <c r="N27" s="35">
        <f t="shared" si="3"/>
        <v>12155.723408945254</v>
      </c>
      <c r="O27" s="33">
        <v>10420.049000000001</v>
      </c>
      <c r="P27" s="31">
        <v>0</v>
      </c>
      <c r="Q27" s="34">
        <f t="shared" si="4"/>
        <v>10420.049000000001</v>
      </c>
      <c r="R27" s="36">
        <f t="shared" si="5"/>
        <v>22575.772408945253</v>
      </c>
    </row>
    <row r="28" spans="1:31" s="17" customFormat="1" ht="15" customHeight="1" x14ac:dyDescent="0.25">
      <c r="A28" s="18"/>
      <c r="B28" s="19" t="s">
        <v>35</v>
      </c>
      <c r="C28" s="20">
        <v>68.773976655229106</v>
      </c>
      <c r="D28" s="21">
        <v>0</v>
      </c>
      <c r="E28" s="22">
        <v>-198828.59757135101</v>
      </c>
      <c r="F28" s="22">
        <v>-291146.52440440899</v>
      </c>
      <c r="G28" s="22">
        <f t="shared" si="0"/>
        <v>-489975.12197575998</v>
      </c>
      <c r="H28" s="23">
        <f t="shared" si="1"/>
        <v>-489975.12197575998</v>
      </c>
      <c r="I28" s="20">
        <v>87.2</v>
      </c>
      <c r="J28" s="24">
        <v>-74244.958701482799</v>
      </c>
      <c r="K28" s="22">
        <v>0</v>
      </c>
      <c r="L28" s="22">
        <v>0</v>
      </c>
      <c r="M28" s="25">
        <f t="shared" si="2"/>
        <v>-74244.958701482799</v>
      </c>
      <c r="N28" s="26">
        <f t="shared" si="3"/>
        <v>-564220.08067724272</v>
      </c>
      <c r="O28" s="24">
        <v>4528.9089999999997</v>
      </c>
      <c r="P28" s="22">
        <v>0</v>
      </c>
      <c r="Q28" s="25">
        <f t="shared" si="4"/>
        <v>4528.9089999999997</v>
      </c>
      <c r="R28" s="27">
        <f t="shared" si="5"/>
        <v>-559691.17167724273</v>
      </c>
    </row>
    <row r="29" spans="1:31" s="17" customFormat="1" ht="15" customHeight="1" x14ac:dyDescent="0.25">
      <c r="A29" s="18"/>
      <c r="B29" s="28" t="s">
        <v>36</v>
      </c>
      <c r="C29" s="29">
        <v>88.094033439980507</v>
      </c>
      <c r="D29" s="30">
        <v>0</v>
      </c>
      <c r="E29" s="31">
        <v>-25357.820285999202</v>
      </c>
      <c r="F29" s="31">
        <v>-37131.6869550966</v>
      </c>
      <c r="G29" s="31">
        <f t="shared" si="0"/>
        <v>-62489.507241095802</v>
      </c>
      <c r="H29" s="32">
        <f t="shared" si="1"/>
        <v>-62489.507241095802</v>
      </c>
      <c r="I29" s="29">
        <v>92.3</v>
      </c>
      <c r="J29" s="33">
        <v>-23147.066962639699</v>
      </c>
      <c r="K29" s="31">
        <v>-15575.130425524199</v>
      </c>
      <c r="L29" s="31">
        <v>0</v>
      </c>
      <c r="M29" s="34">
        <f t="shared" si="2"/>
        <v>-38722.197388163899</v>
      </c>
      <c r="N29" s="35">
        <f t="shared" si="3"/>
        <v>-101211.70462925971</v>
      </c>
      <c r="O29" s="33">
        <v>2764.0250000000001</v>
      </c>
      <c r="P29" s="31">
        <v>-108832.726</v>
      </c>
      <c r="Q29" s="34">
        <f t="shared" si="4"/>
        <v>-106068.701</v>
      </c>
      <c r="R29" s="36">
        <f t="shared" si="5"/>
        <v>-207280.40562925971</v>
      </c>
    </row>
    <row r="30" spans="1:31" s="17" customFormat="1" ht="15" customHeight="1" x14ac:dyDescent="0.25">
      <c r="A30" s="18"/>
      <c r="B30" s="19" t="s">
        <v>37</v>
      </c>
      <c r="C30" s="20">
        <v>144.94293314610599</v>
      </c>
      <c r="D30" s="21">
        <v>356471.27291179501</v>
      </c>
      <c r="E30" s="22">
        <v>0</v>
      </c>
      <c r="F30" s="22">
        <v>0</v>
      </c>
      <c r="G30" s="22">
        <f t="shared" si="0"/>
        <v>356471.27291179501</v>
      </c>
      <c r="H30" s="23">
        <f t="shared" si="1"/>
        <v>0</v>
      </c>
      <c r="I30" s="20">
        <v>135.80000000000001</v>
      </c>
      <c r="J30" s="24">
        <v>0</v>
      </c>
      <c r="K30" s="22">
        <v>-74811.915620277505</v>
      </c>
      <c r="L30" s="22">
        <v>-32401.9394337536</v>
      </c>
      <c r="M30" s="25">
        <f t="shared" si="2"/>
        <v>-107213.8550540311</v>
      </c>
      <c r="N30" s="26">
        <f t="shared" si="3"/>
        <v>249257.41785776391</v>
      </c>
      <c r="O30" s="24">
        <v>6771.643</v>
      </c>
      <c r="P30" s="22">
        <v>0</v>
      </c>
      <c r="Q30" s="25">
        <f t="shared" si="4"/>
        <v>6771.643</v>
      </c>
      <c r="R30" s="27">
        <f t="shared" si="5"/>
        <v>256029.06085776392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s="17" customFormat="1" ht="15" customHeight="1" x14ac:dyDescent="0.25">
      <c r="A31" s="18"/>
      <c r="B31" s="37" t="s">
        <v>38</v>
      </c>
      <c r="C31" s="38">
        <v>62.734020292939</v>
      </c>
      <c r="D31" s="39">
        <v>0</v>
      </c>
      <c r="E31" s="40">
        <v>-57802.588650306599</v>
      </c>
      <c r="F31" s="40">
        <v>-84640.856459671399</v>
      </c>
      <c r="G31" s="40">
        <f t="shared" si="0"/>
        <v>-142443.445109978</v>
      </c>
      <c r="H31" s="41">
        <f t="shared" si="1"/>
        <v>-142443.445109978</v>
      </c>
      <c r="I31" s="38">
        <v>86.9</v>
      </c>
      <c r="J31" s="42">
        <v>-4454.87660775317</v>
      </c>
      <c r="K31" s="40">
        <v>-531.56590863137001</v>
      </c>
      <c r="L31" s="40">
        <v>0</v>
      </c>
      <c r="M31" s="43">
        <f t="shared" si="2"/>
        <v>-4986.4425163845399</v>
      </c>
      <c r="N31" s="44">
        <f t="shared" si="3"/>
        <v>-147429.88762636253</v>
      </c>
      <c r="O31" s="42">
        <v>1119.9349999999999</v>
      </c>
      <c r="P31" s="40">
        <v>-19387.554</v>
      </c>
      <c r="Q31" s="43">
        <f t="shared" si="4"/>
        <v>-18267.618999999999</v>
      </c>
      <c r="R31" s="45">
        <f t="shared" si="5"/>
        <v>-165697.50662636253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1:31" s="17" customFormat="1" ht="18.75" customHeight="1" x14ac:dyDescent="0.25">
      <c r="A32" s="18"/>
      <c r="B32" s="46" t="s">
        <v>6</v>
      </c>
      <c r="C32" s="47">
        <v>100</v>
      </c>
      <c r="D32" s="48">
        <f>SUM(D6:D31)</f>
        <v>1552284.7371519676</v>
      </c>
      <c r="E32" s="49">
        <f>SUM(E6:E31)</f>
        <v>-1552284.7371519671</v>
      </c>
      <c r="F32" s="49">
        <f>SUM(F6:F31)</f>
        <v>-2273024.6635956084</v>
      </c>
      <c r="G32" s="49">
        <f>SUM(G6:G31)</f>
        <v>-2273024.6635956066</v>
      </c>
      <c r="H32" s="50">
        <f>SUM(H6:H31)</f>
        <v>-3825309.4007475744</v>
      </c>
      <c r="I32" s="51"/>
      <c r="J32" s="52">
        <f t="shared" ref="J32:R32" si="6">SUM(J6:J31)</f>
        <v>-362933.01001450157</v>
      </c>
      <c r="K32" s="49">
        <f t="shared" si="6"/>
        <v>-241955.34000966791</v>
      </c>
      <c r="L32" s="49">
        <f t="shared" si="6"/>
        <v>-120977.6700048341</v>
      </c>
      <c r="M32" s="53">
        <f t="shared" si="6"/>
        <v>-725866.02002900362</v>
      </c>
      <c r="N32" s="54">
        <f t="shared" si="6"/>
        <v>-2998890.6836246108</v>
      </c>
      <c r="O32" s="52">
        <f t="shared" si="6"/>
        <v>119645.785</v>
      </c>
      <c r="P32" s="49">
        <f t="shared" si="6"/>
        <v>-358937.36199999996</v>
      </c>
      <c r="Q32" s="53">
        <f t="shared" si="6"/>
        <v>-239291.57700000002</v>
      </c>
      <c r="R32" s="55">
        <f t="shared" si="6"/>
        <v>-3238182.2606246099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24" ht="27" customHeight="1" x14ac:dyDescent="0.3">
      <c r="B33" s="74" t="s">
        <v>39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56"/>
      <c r="T33" s="56"/>
      <c r="U33" s="56"/>
      <c r="V33" s="56"/>
      <c r="W33" s="56"/>
      <c r="X33" s="56"/>
    </row>
    <row r="34" spans="1:24" ht="22.5" customHeight="1" x14ac:dyDescent="0.25"/>
    <row r="35" spans="1:24" s="17" customFormat="1" x14ac:dyDescent="0.25">
      <c r="A35" s="18"/>
      <c r="B35" s="57"/>
      <c r="C35" s="58"/>
      <c r="D35" s="59" t="s">
        <v>40</v>
      </c>
      <c r="E35" s="60" t="s">
        <v>41</v>
      </c>
      <c r="F35" s="58"/>
      <c r="G35" s="59" t="s">
        <v>42</v>
      </c>
      <c r="H35" s="60" t="s">
        <v>43</v>
      </c>
      <c r="I35" s="59" t="s">
        <v>44</v>
      </c>
      <c r="J35" s="60" t="s">
        <v>45</v>
      </c>
      <c r="K35" s="60"/>
      <c r="L35" s="60"/>
      <c r="M35" s="59" t="s">
        <v>46</v>
      </c>
      <c r="N35" s="60" t="s">
        <v>47</v>
      </c>
      <c r="O35" s="60"/>
      <c r="P35" s="60"/>
      <c r="Q35" s="59" t="s">
        <v>48</v>
      </c>
      <c r="R35" s="61">
        <v>2015</v>
      </c>
    </row>
  </sheetData>
  <mergeCells count="15">
    <mergeCell ref="B1:R1"/>
    <mergeCell ref="B33:R33"/>
    <mergeCell ref="K4:K5"/>
    <mergeCell ref="L4:L5"/>
    <mergeCell ref="J4:J5"/>
    <mergeCell ref="M4:M5"/>
    <mergeCell ref="C3:C5"/>
    <mergeCell ref="I3:I5"/>
    <mergeCell ref="N3:N5"/>
    <mergeCell ref="R3:R5"/>
    <mergeCell ref="G4:H4"/>
    <mergeCell ref="D4:E4"/>
    <mergeCell ref="O3:Q4"/>
    <mergeCell ref="D3:H3"/>
    <mergeCell ref="J3:M3"/>
  </mergeCells>
  <conditionalFormatting sqref="C6:F31">
    <cfRule type="expression" dxfId="8" priority="1" stopIfTrue="1">
      <formula>ISBLANK(C6)</formula>
    </cfRule>
  </conditionalFormatting>
  <conditionalFormatting sqref="I6:L31">
    <cfRule type="expression" dxfId="7" priority="2" stopIfTrue="1">
      <formula>ISBLANK(I6)</formula>
    </cfRule>
  </conditionalFormatting>
  <conditionalFormatting sqref="O6:P31">
    <cfRule type="expression" dxfId="6" priority="3" stopIfTrue="1">
      <formula>ISBLANK(O6)</formula>
    </cfRule>
  </conditionalFormatting>
  <conditionalFormatting sqref="E35">
    <cfRule type="expression" dxfId="5" priority="4" stopIfTrue="1">
      <formula>ISBLANK(E35)</formula>
    </cfRule>
  </conditionalFormatting>
  <conditionalFormatting sqref="H35">
    <cfRule type="expression" dxfId="4" priority="5" stopIfTrue="1">
      <formula>ISBLANK(H35)</formula>
    </cfRule>
  </conditionalFormatting>
  <conditionalFormatting sqref="J35">
    <cfRule type="expression" dxfId="3" priority="6" stopIfTrue="1">
      <formula>ISBLANK(J35)</formula>
    </cfRule>
  </conditionalFormatting>
  <conditionalFormatting sqref="N35">
    <cfRule type="expression" dxfId="2" priority="7" stopIfTrue="1">
      <formula>ISBLANK(N35)</formula>
    </cfRule>
  </conditionalFormatting>
  <conditionalFormatting sqref="R35">
    <cfRule type="expression" dxfId="1" priority="8" stopIfTrue="1">
      <formula>ISBLANK(R35)</formula>
    </cfRule>
  </conditionalFormatting>
  <printOptions horizontalCentered="1"/>
  <pageMargins left="0.59055118110236227" right="0.59055118110236227" top="0.98425196850393704" bottom="0.86614173228346458" header="0.51181102362204722" footer="0.51181102362204722"/>
  <pageSetup paperSize="9" scale="82" orientation="landscape" r:id="rId1"/>
  <headerFooter>
    <oddHeader>&amp;L&amp;F&amp;R&amp;A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Zahlungen_pro_Kopf</vt:lpstr>
      <vt:lpstr>Zahlungen</vt:lpstr>
      <vt:lpstr>Druckbereich</vt:lpstr>
    </vt:vector>
  </TitlesOfParts>
  <Company>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Utz Pascal EFV</dc:creator>
  <cp:lastModifiedBy>tgdbepe4</cp:lastModifiedBy>
  <cp:lastPrinted>2013-03-07T14:31:35Z</cp:lastPrinted>
  <dcterms:created xsi:type="dcterms:W3CDTF">2007-03-30T08:04:01Z</dcterms:created>
  <dcterms:modified xsi:type="dcterms:W3CDTF">2019-07-16T07:05:54Z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-1801161574</vt:i4>
  </property>
  <property fmtid="{D5CDD505-2E9C-101B-9397-08002B2CF9AE}" pid="3" name="_EmailSubject">
    <vt:lpwstr>Templates</vt:lpwstr>
  </property>
  <property fmtid="{D5CDD505-2E9C-101B-9397-08002B2CF9AE}" pid="4" name="_AuthorEmail">
    <vt:lpwstr>pascal.utz@efv.admin.ch</vt:lpwstr>
  </property>
  <property fmtid="{D5CDD505-2E9C-101B-9397-08002B2CF9AE}" pid="5" name="_AuthorEmailDisplayName">
    <vt:lpwstr>Utz Pascal EFV</vt:lpwstr>
  </property>
  <property fmtid="{D5CDD505-2E9C-101B-9397-08002B2CF9AE}" pid="6" name="_ReviewingToolsShownOnce">
    <vt:lpwstr/>
  </property>
  <property fmtid="{D5CDD505-2E9C-101B-9397-08002B2CF9AE}" pid="7" name="ContentTypeId">
    <vt:lpwstr>0x010100E30D380D957B59469852DA09B4612C42</vt:lpwstr>
  </property>
</Properties>
</file>