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<sst xmlns="http://schemas.openxmlformats.org/spreadsheetml/2006/main" count="264" uniqueCount="171">
  <si>
    <t xml:space="preserve">Simple Mode 
Chart Display</t>
  </si>
  <si>
    <t xml:space="preserve">Expert Mode 
Chart Display</t>
  </si>
  <si>
    <t xml:space="preserve">Output Chart Group</t>
  </si>
  <si>
    <t xml:space="preserve">Display Name</t>
  </si>
  <si>
    <t xml:space="preserve">Input Display Group</t>
  </si>
  <si>
    <t xml:space="preserve">Reference #</t>
  </si>
  <si>
    <t xml:space="preserve">Variable</t>
  </si>
  <si>
    <t xml:space="preserve">description</t>
  </si>
  <si>
    <t xml:space="preserve">Shared Value</t>
  </si>
  <si>
    <t xml:space="preserve">Value Pt 1</t>
  </si>
  <si>
    <t xml:space="preserve">Value Pt 2</t>
  </si>
  <si>
    <t xml:space="preserve">Unit</t>
  </si>
  <si>
    <t xml:space="preserve">Category</t>
  </si>
  <si>
    <t xml:space="preserve">Normal range</t>
  </si>
  <si>
    <t xml:space="preserve">Default value</t>
  </si>
  <si>
    <t xml:space="preserve">Patient #</t>
  </si>
  <si>
    <t xml:space="preserve">Height</t>
  </si>
  <si>
    <t xml:space="preserve">1.0.; 2.0. Patient Characteristics</t>
  </si>
  <si>
    <t xml:space="preserve">1.1.1</t>
  </si>
  <si>
    <t xml:space="preserve">H</t>
  </si>
  <si>
    <t xml:space="preserve">cm</t>
  </si>
  <si>
    <t xml:space="preserve">Patient Characteristics</t>
  </si>
  <si>
    <t xml:space="preserve">Weight</t>
  </si>
  <si>
    <t xml:space="preserve">1.1.2</t>
  </si>
  <si>
    <t xml:space="preserve">W</t>
  </si>
  <si>
    <t xml:space="preserve">Kg</t>
  </si>
  <si>
    <t xml:space="preserve">Compliance</t>
  </si>
  <si>
    <t xml:space="preserve">1.1.3</t>
  </si>
  <si>
    <t xml:space="preserve">Cr</t>
  </si>
  <si>
    <t xml:space="preserve">Lung Compliance</t>
  </si>
  <si>
    <t xml:space="preserve">ml/cmH2O</t>
  </si>
  <si>
    <t xml:space="preserve">PaO2:FiO2</t>
  </si>
  <si>
    <t xml:space="preserve">1.1.4</t>
  </si>
  <si>
    <t xml:space="preserve">PF</t>
  </si>
  <si>
    <t xml:space="preserve">Arterial PaO2:FiO2 ratio</t>
  </si>
  <si>
    <t xml:space="preserve">&gt; 300</t>
  </si>
  <si>
    <t xml:space="preserve">Pbar</t>
  </si>
  <si>
    <t xml:space="preserve">Barometric Pressure</t>
  </si>
  <si>
    <t xml:space="preserve">mmHg</t>
  </si>
  <si>
    <t xml:space="preserve">Environmental Parameter Setting</t>
  </si>
  <si>
    <t xml:space="preserve">Pdry</t>
  </si>
  <si>
    <t xml:space="preserve">Barometric Pressure – vapour pressure</t>
  </si>
  <si>
    <t xml:space="preserve">Environmental Parameter Calculated</t>
  </si>
  <si>
    <t xml:space="preserve">PIO2</t>
  </si>
  <si>
    <t xml:space="preserve">Partial Pressure of Inspired Oxygen in Air</t>
  </si>
  <si>
    <t xml:space="preserve">Primary Vent</t>
  </si>
  <si>
    <t xml:space="preserve">PC</t>
  </si>
  <si>
    <t xml:space="preserve">0. Primary Ventilator Setting</t>
  </si>
  <si>
    <t xml:space="preserve">1.2.1.1</t>
  </si>
  <si>
    <t xml:space="preserve">Pressure Control Level</t>
  </si>
  <si>
    <t xml:space="preserve">cmH2O</t>
  </si>
  <si>
    <t xml:space="preserve">Primary Ventilator Settings</t>
  </si>
  <si>
    <t xml:space="preserve">5-60</t>
  </si>
  <si>
    <t xml:space="preserve">PEEP</t>
  </si>
  <si>
    <t xml:space="preserve">1.2.1.2</t>
  </si>
  <si>
    <t xml:space="preserve">PEEP0</t>
  </si>
  <si>
    <t xml:space="preserve">Positive End-Expiratory Pressure Level (PEEP0): </t>
  </si>
  <si>
    <t xml:space="preserve">Should always be set to 0 and somehow *gently* highlighted. Setting this above zero is a common error.</t>
  </si>
  <si>
    <t xml:space="preserve">RR</t>
  </si>
  <si>
    <t xml:space="preserve">1.2.1.3</t>
  </si>
  <si>
    <t xml:space="preserve">Respiratory Rate</t>
  </si>
  <si>
    <t xml:space="preserve">b/min</t>
  </si>
  <si>
    <t xml:space="preserve">5-35</t>
  </si>
  <si>
    <t xml:space="preserve">I Time</t>
  </si>
  <si>
    <t xml:space="preserve">1.2.1.4</t>
  </si>
  <si>
    <t xml:space="preserve">IT</t>
  </si>
  <si>
    <t xml:space="preserve">Inspiratory Time (IT): 0.5 – (0.6/Ttot) s </t>
  </si>
  <si>
    <t xml:space="preserve">s</t>
  </si>
  <si>
    <t xml:space="preserve">Calculated based on I:E</t>
  </si>
  <si>
    <t xml:space="preserve">(That is inspiration should be no more than 60% of the respiratory cycle)</t>
  </si>
  <si>
    <t xml:space="preserve">I:E</t>
  </si>
  <si>
    <t xml:space="preserve">1.2.1.5</t>
  </si>
  <si>
    <t xml:space="preserve">IER</t>
  </si>
  <si>
    <t xml:space="preserve">Inspiratory Time:Expiratory Time Ratio (I:E): </t>
  </si>
  <si>
    <t xml:space="preserve">unitless</t>
  </si>
  <si>
    <t xml:space="preserve">Primary Ventilator Calculated</t>
  </si>
  <si>
    <t xml:space="preserve">2:1 – 1:4</t>
  </si>
  <si>
    <t xml:space="preserve">“1:2”</t>
  </si>
  <si>
    <t xml:space="preserve">VT0</t>
  </si>
  <si>
    <t xml:space="preserve">Tidal volume of primary ventilator</t>
  </si>
  <si>
    <t xml:space="preserve">ml</t>
  </si>
  <si>
    <t xml:space="preserve">Not relevant</t>
  </si>
  <si>
    <t xml:space="preserve">Ttot</t>
  </si>
  <si>
    <t xml:space="preserve">Duration of respiratory cycle</t>
  </si>
  <si>
    <t xml:space="preserve">Secondary #</t>
  </si>
  <si>
    <t xml:space="preserve">Oxygen</t>
  </si>
  <si>
    <t xml:space="preserve">1.1.; 2.1. Secondary circuit settings</t>
  </si>
  <si>
    <t xml:space="preserve">1.2.2.1</t>
  </si>
  <si>
    <t xml:space="preserve">FGFO</t>
  </si>
  <si>
    <t xml:space="preserve">Fresh Gas Flow – Oxygen</t>
  </si>
  <si>
    <t xml:space="preserve">L/min</t>
  </si>
  <si>
    <t xml:space="preserve">Secondary Circuit Settings</t>
  </si>
  <si>
    <t xml:space="preserve">0-15</t>
  </si>
  <si>
    <t xml:space="preserve">Air</t>
  </si>
  <si>
    <t xml:space="preserve">1.2.2.2</t>
  </si>
  <si>
    <t xml:space="preserve">FGFA</t>
  </si>
  <si>
    <t xml:space="preserve">Fresh Gas Flow – Air</t>
  </si>
  <si>
    <t xml:space="preserve">FGF Total</t>
  </si>
  <si>
    <t xml:space="preserve">FGFtot</t>
  </si>
  <si>
    <t xml:space="preserve">Secondary Circuit Calculated</t>
  </si>
  <si>
    <t xml:space="preserve">0-30</t>
  </si>
  <si>
    <t xml:space="preserve">PIP</t>
  </si>
  <si>
    <t xml:space="preserve">2.2.1</t>
  </si>
  <si>
    <t xml:space="preserve">Peak Inspiratory pressure </t>
  </si>
  <si>
    <t xml:space="preserve">&lt; 40</t>
  </si>
  <si>
    <t xml:space="preserve">range 0-40 cm H2O; Assumed to be twice MIP n:  circuit includes a pop-of valve at 40 so pressure can never go above that; calculating this is the challenge</t>
  </si>
  <si>
    <t xml:space="preserve">VT</t>
  </si>
  <si>
    <t xml:space="preserve">2.2.3</t>
  </si>
  <si>
    <t xml:space="preserve">Patient Tidal Volume</t>
  </si>
  <si>
    <t xml:space="preserve">4-8 ml/kg of weight</t>
  </si>
  <si>
    <t xml:space="preserve">This is only related to primary ventilator tidal volume when the reservoir for each patient is not completely emptied with each inspiration. When, as is most common, it is emptied, it is equivalent to the volume of the fille bag at end expiration during which time the bag is filling from the FGF.</t>
  </si>
  <si>
    <t xml:space="preserve">MIP</t>
  </si>
  <si>
    <t xml:space="preserve">Mean Inspiratory Pressure</t>
  </si>
  <si>
    <t xml:space="preserve">FiO2</t>
  </si>
  <si>
    <t xml:space="preserve">2.2.4</t>
  </si>
  <si>
    <t xml:space="preserve">FIO2</t>
  </si>
  <si>
    <t xml:space="preserve">Fraction of Inspired Oxygen </t>
  </si>
  <si>
    <t xml:space="preserve">1.2.2.3</t>
  </si>
  <si>
    <t xml:space="preserve">PEEP Valve Setting on Secondary Circuit</t>
  </si>
  <si>
    <t xml:space="preserve">0-25</t>
  </si>
  <si>
    <t xml:space="preserve">FGF PEEP</t>
  </si>
  <si>
    <t xml:space="preserve">PEEPInt</t>
  </si>
  <si>
    <t xml:space="preserve">Intrinsic PEEP from FGF</t>
  </si>
  <si>
    <t xml:space="preserve">Intrinsic PEEP (from FGF) Crude model: PEEPInt[i] = 0 if FGFtot[i] &lt; 7LPM; 3 + (FGFtot[i] – 7)*0.6</t>
  </si>
  <si>
    <t xml:space="preserve">Total PEEP</t>
  </si>
  <si>
    <t xml:space="preserve">2.2.2</t>
  </si>
  <si>
    <t xml:space="preserve">APEEP</t>
  </si>
  <si>
    <t xml:space="preserve">Actual PEEP at Patient Y</t>
  </si>
  <si>
    <t xml:space="preserve">APEEP[i] = PEEP0 + PEEPInt[i] + PEEP[i]</t>
  </si>
  <si>
    <t xml:space="preserve">VCO2</t>
  </si>
  <si>
    <t xml:space="preserve">CO2 Production rate</t>
  </si>
  <si>
    <t xml:space="preserve">ml/s</t>
  </si>
  <si>
    <t xml:space="preserve">Patient Characteristics Calculated</t>
  </si>
  <si>
    <t xml:space="preserve">VO2</t>
  </si>
  <si>
    <t xml:space="preserve">Oxygen Consumption</t>
  </si>
  <si>
    <t xml:space="preserve">3.1.1</t>
  </si>
  <si>
    <t xml:space="preserve">ADS</t>
  </si>
  <si>
    <t xml:space="preserve">Anatomic Deadspace</t>
  </si>
  <si>
    <t xml:space="preserve">3.1.2</t>
  </si>
  <si>
    <t xml:space="preserve">CC</t>
  </si>
  <si>
    <t xml:space="preserve">Secondary Circuit Compliance</t>
  </si>
  <si>
    <t xml:space="preserve">Can disregard. For 22 mm tubing the volume lost due to gas compression is approx 3.6 ml per cmH2O per cm Tubing</t>
  </si>
  <si>
    <t xml:space="preserve">Alveolar VT</t>
  </si>
  <si>
    <t xml:space="preserve">3.1.3</t>
  </si>
  <si>
    <t xml:space="preserve">AVT</t>
  </si>
  <si>
    <t xml:space="preserve">Alveolar Tidal Volume</t>
  </si>
  <si>
    <t xml:space="preserve">Prev “VAP” = VT[i] – ( MIP[i]/CC ) - ADS[i]</t>
  </si>
  <si>
    <t xml:space="preserve">PaO2</t>
  </si>
  <si>
    <t xml:space="preserve">2.1.3</t>
  </si>
  <si>
    <t xml:space="preserve">Arterial partial pressure of Oxygen</t>
  </si>
  <si>
    <t xml:space="preserve">80-200</t>
  </si>
  <si>
    <t xml:space="preserve">PaCO2</t>
  </si>
  <si>
    <t xml:space="preserve">2.1.2</t>
  </si>
  <si>
    <t xml:space="preserve">Arterial partial pressure of CO2</t>
  </si>
  <si>
    <t xml:space="preserve">30-50</t>
  </si>
  <si>
    <t xml:space="preserve">CaCO2</t>
  </si>
  <si>
    <t xml:space="preserve">Arterial concentration of CO2</t>
  </si>
  <si>
    <t xml:space="preserve">ml/ml</t>
  </si>
  <si>
    <t xml:space="preserve">HCO3</t>
  </si>
  <si>
    <t xml:space="preserve">2.1.4</t>
  </si>
  <si>
    <t xml:space="preserve">Arterial bicarbonate concentration</t>
  </si>
  <si>
    <t xml:space="preserve">mM/L</t>
  </si>
  <si>
    <t xml:space="preserve">Patient Characteristics Setting</t>
  </si>
  <si>
    <t xml:space="preserve">20-28</t>
  </si>
  <si>
    <t xml:space="preserve">[H+]</t>
  </si>
  <si>
    <t xml:space="preserve">Arterial hydrogen ion concentration</t>
  </si>
  <si>
    <t xml:space="preserve">nM/L</t>
  </si>
  <si>
    <t xml:space="preserve">pH</t>
  </si>
  <si>
    <t xml:space="preserve">2.1.1</t>
  </si>
  <si>
    <t xml:space="preserve">Arterial blood acidity</t>
  </si>
  <si>
    <t xml:space="preserve">7.3-7.4</t>
  </si>
</sst>
</file>

<file path=xl/styles.xml><?xml version="1.0" encoding="utf-8"?>
<styleSheet xmlns="http://schemas.openxmlformats.org/spreadsheetml/2006/main">
  <numFmts count="3">
    <numFmt numFmtId="164" formatCode="General"/>
    <numFmt numFmtId="165" formatCode="0.00"/>
    <numFmt numFmtId="166" formatCode="HH:MM:SS"/>
  </numFmts>
  <fonts count="16">
    <font>
      <sz val="11"/>
      <color rgb="FF000000"/>
      <name val="Calibri"/>
      <family val="2"/>
      <charset val="1"/>
    </font>
    <font>
      <sz val="10"/>
      <name val="Arial"/>
      <family val="0"/>
    </font>
    <font>
      <sz val="10"/>
      <name val="Arial"/>
      <family val="0"/>
    </font>
    <font>
      <sz val="10"/>
      <name val="Arial"/>
      <family val="0"/>
    </font>
    <font>
      <sz val="11"/>
      <color rgb="FF808080"/>
      <name val="Calibri"/>
      <family val="2"/>
      <charset val="1"/>
    </font>
    <font>
      <sz val="11"/>
      <name val="Calibri"/>
      <family val="2"/>
      <charset val="1"/>
    </font>
    <font>
      <b val="true"/>
      <sz val="11"/>
      <color rgb="FF808080"/>
      <name val="Calibri"/>
      <family val="2"/>
      <charset val="1"/>
    </font>
    <font>
      <b val="true"/>
      <sz val="11"/>
      <color rgb="FF0066B3"/>
      <name val="Calibri"/>
      <family val="2"/>
      <charset val="1"/>
    </font>
    <font>
      <sz val="11"/>
      <color rgb="FFB2B2B2"/>
      <name val="Calibri"/>
      <family val="2"/>
      <charset val="1"/>
    </font>
    <font>
      <sz val="11"/>
      <color rgb="FFFF0000"/>
      <name val="Calibri"/>
      <family val="2"/>
      <charset val="1"/>
    </font>
    <font>
      <sz val="11"/>
      <name val="Ubuntu"/>
      <family val="0"/>
      <charset val="1"/>
    </font>
    <font>
      <sz val="11"/>
      <color rgb="FFED1C24"/>
      <name val="Calibri"/>
      <family val="2"/>
      <charset val="1"/>
    </font>
    <font>
      <sz val="11"/>
      <color rgb="FFFCD3C1"/>
      <name val="Calibri"/>
      <family val="2"/>
      <charset val="1"/>
    </font>
    <font>
      <sz val="11"/>
      <color rgb="FF0070C0"/>
      <name val="Calibri"/>
      <family val="2"/>
      <charset val="1"/>
    </font>
    <font>
      <b val="true"/>
      <sz val="11"/>
      <color rgb="FFED1C24"/>
      <name val="Calibri"/>
      <family val="2"/>
      <charset val="1"/>
    </font>
    <font>
      <sz val="11"/>
      <color rgb="FFCCCCCC"/>
      <name val="Calibri"/>
      <family val="2"/>
      <charset val="1"/>
    </font>
  </fonts>
  <fills count="5">
    <fill>
      <patternFill patternType="none"/>
    </fill>
    <fill>
      <patternFill patternType="gray125"/>
    </fill>
    <fill>
      <patternFill patternType="solid">
        <fgColor rgb="FFFFFBCC"/>
        <bgColor rgb="FFFFFFFF"/>
      </patternFill>
    </fill>
    <fill>
      <patternFill patternType="solid">
        <fgColor rgb="FF000000"/>
        <bgColor rgb="FF003300"/>
      </patternFill>
    </fill>
    <fill>
      <patternFill patternType="solid">
        <fgColor rgb="FFB2B2B2"/>
        <bgColor rgb="FFCCCCCC"/>
      </patternFill>
    </fill>
  </fills>
  <borders count="5">
    <border diagonalUp="false" diagonalDown="false">
      <left/>
      <right/>
      <top/>
      <bottom/>
      <diagonal/>
    </border>
    <border diagonalUp="false" diagonalDown="false">
      <left/>
      <right/>
      <top style="hair"/>
      <bottom style="hair"/>
      <diagonal/>
    </border>
    <border diagonalUp="false" diagonalDown="false">
      <left/>
      <right/>
      <top style="hair">
        <color rgb="FFED1C24"/>
      </top>
      <bottom style="hair">
        <color rgb="FFED1C24"/>
      </bottom>
      <diagonal/>
    </border>
    <border diagonalUp="false" diagonalDown="false">
      <left style="hair">
        <color rgb="FFED1C24"/>
      </left>
      <right/>
      <top style="hair">
        <color rgb="FFED1C24"/>
      </top>
      <bottom style="hair">
        <color rgb="FFED1C24"/>
      </bottom>
      <diagonal/>
    </border>
    <border diagonalUp="false" diagonalDown="false">
      <left/>
      <right style="hair">
        <color rgb="FFED1C24"/>
      </right>
      <top style="hair">
        <color rgb="FFED1C24"/>
      </top>
      <bottom style="hair">
        <color rgb="FFED1C24"/>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2" borderId="0" xfId="0" applyFont="true" applyBorder="fals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center" vertical="center" textRotation="0" wrapText="true" indent="0" shrinkToFit="false"/>
      <protection locked="true" hidden="false"/>
    </xf>
    <xf numFmtId="165" fontId="7" fillId="2"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5" fontId="0" fillId="3"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5" fontId="8" fillId="0" borderId="0" xfId="0" applyFont="true" applyBorder="false" applyAlignment="true" applyProtection="false">
      <alignment horizontal="left" vertical="center" textRotation="0" wrapText="true" indent="0" shrinkToFit="false"/>
      <protection locked="true" hidden="false"/>
    </xf>
    <xf numFmtId="165" fontId="8" fillId="3" borderId="0" xfId="0" applyFont="true" applyBorder="false" applyAlignment="true" applyProtection="false">
      <alignment horizontal="right"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center" vertical="center" textRotation="0" wrapText="fals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right" vertical="center" textRotation="0" wrapText="false" indent="0" shrinkToFit="false"/>
      <protection locked="true" hidden="false"/>
    </xf>
    <xf numFmtId="164" fontId="5" fillId="4" borderId="1" xfId="0" applyFont="true" applyBorder="true" applyAlignment="true" applyProtection="false">
      <alignment horizontal="general" vertical="center" textRotation="0" wrapText="false" indent="0" shrinkToFit="false"/>
      <protection locked="true" hidden="false"/>
    </xf>
    <xf numFmtId="164" fontId="5" fillId="4" borderId="1" xfId="0" applyFont="true" applyBorder="true" applyAlignment="true" applyProtection="false">
      <alignment horizontal="general" vertical="center" textRotation="0" wrapText="true" indent="0" shrinkToFit="false"/>
      <protection locked="true" hidden="false"/>
    </xf>
    <xf numFmtId="165" fontId="5" fillId="4" borderId="1" xfId="0" applyFont="true" applyBorder="true" applyAlignment="true" applyProtection="false">
      <alignment horizontal="general"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5" fontId="9" fillId="3"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5" fontId="5" fillId="3"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5" fontId="11" fillId="0" borderId="0" xfId="0" applyFont="true" applyBorder="false" applyAlignment="true" applyProtection="false">
      <alignment horizontal="general" vertical="center" textRotation="0" wrapText="false" indent="0" shrinkToFit="false"/>
      <protection locked="true" hidden="false"/>
    </xf>
    <xf numFmtId="165" fontId="11" fillId="3"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6" fontId="11"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5" fontId="8" fillId="0" borderId="0" xfId="0" applyFont="true" applyBorder="false" applyAlignment="true" applyProtection="false">
      <alignment horizontal="general" vertical="center" textRotation="0" wrapText="false" indent="0" shrinkToFit="false"/>
      <protection locked="true" hidden="false"/>
    </xf>
    <xf numFmtId="165" fontId="8" fillId="3"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0" fillId="4" borderId="1" xfId="0" applyFont="true" applyBorder="true" applyAlignment="true" applyProtection="false">
      <alignment horizontal="right" vertical="center" textRotation="0" wrapText="false" indent="0" shrinkToFit="false"/>
      <protection locked="true" hidden="false"/>
    </xf>
    <xf numFmtId="164" fontId="0" fillId="4" borderId="1" xfId="0" applyFont="true" applyBorder="true" applyAlignment="true" applyProtection="false">
      <alignment horizontal="general" vertical="center" textRotation="0" wrapText="false" indent="0" shrinkToFit="false"/>
      <protection locked="true" hidden="false"/>
    </xf>
    <xf numFmtId="164" fontId="0" fillId="4" borderId="1" xfId="0" applyFont="true" applyBorder="true" applyAlignment="true" applyProtection="false">
      <alignment horizontal="general" vertical="center" textRotation="0" wrapText="true" indent="0" shrinkToFit="false"/>
      <protection locked="true" hidden="false"/>
    </xf>
    <xf numFmtId="165" fontId="9" fillId="4" borderId="1" xfId="0" applyFont="true" applyBorder="true" applyAlignment="true" applyProtection="false">
      <alignment horizontal="general" vertical="center" textRotation="0" wrapText="false" indent="0" shrinkToFit="false"/>
      <protection locked="true" hidden="false"/>
    </xf>
    <xf numFmtId="165" fontId="0" fillId="4" borderId="1" xfId="0" applyFont="true" applyBorder="true" applyAlignment="true" applyProtection="false">
      <alignment horizontal="general" vertical="center" textRotation="0" wrapText="false" indent="0" shrinkToFit="false"/>
      <protection locked="true" hidden="false"/>
    </xf>
    <xf numFmtId="164" fontId="0" fillId="4" borderId="1" xfId="0" applyFont="true" applyBorder="true" applyAlignment="true" applyProtection="false">
      <alignment horizontal="center" vertical="center" textRotation="0" wrapText="false" indent="0" shrinkToFit="false"/>
      <protection locked="true" hidden="false"/>
    </xf>
    <xf numFmtId="165" fontId="13" fillId="3"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14" fillId="0" borderId="3" xfId="0" applyFont="true" applyBorder="true" applyAlignment="true" applyProtection="false">
      <alignment horizontal="right" vertical="center" textRotation="0" wrapText="true" indent="0" shrinkToFit="false"/>
      <protection locked="true" hidden="false"/>
    </xf>
    <xf numFmtId="164" fontId="14" fillId="0" borderId="2" xfId="0" applyFont="true" applyBorder="true" applyAlignment="true" applyProtection="false">
      <alignment horizontal="left" vertical="center" textRotation="0" wrapText="true" indent="0" shrinkToFit="false"/>
      <protection locked="true" hidden="false"/>
    </xf>
    <xf numFmtId="165" fontId="14" fillId="3" borderId="2" xfId="0" applyFont="true" applyBorder="true" applyAlignment="true" applyProtection="false">
      <alignment horizontal="left" vertical="center" textRotation="0" wrapText="true" indent="0" shrinkToFit="false"/>
      <protection locked="true" hidden="false"/>
    </xf>
    <xf numFmtId="165" fontId="14" fillId="0" borderId="2" xfId="0" applyFont="true" applyBorder="true" applyAlignment="true" applyProtection="false">
      <alignment horizontal="right" vertical="center" textRotation="0" wrapText="true" indent="0" shrinkToFit="false"/>
      <protection locked="true" hidden="false"/>
    </xf>
    <xf numFmtId="164" fontId="14" fillId="0" borderId="4" xfId="0" applyFont="true" applyBorder="true" applyAlignment="true" applyProtection="false">
      <alignment horizontal="left"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right" vertical="center" textRotation="0" wrapText="tru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5" fontId="11" fillId="3" borderId="0" xfId="0" applyFont="true" applyBorder="false" applyAlignment="true" applyProtection="false">
      <alignment horizontal="left" vertical="center" textRotation="0" wrapText="true" indent="0" shrinkToFit="false"/>
      <protection locked="true" hidden="false"/>
    </xf>
    <xf numFmtId="165" fontId="11" fillId="0" borderId="0" xfId="0" applyFont="true" applyBorder="false" applyAlignment="true" applyProtection="false">
      <alignment horizontal="righ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right" vertical="center" textRotation="0" wrapText="true" indent="0" shrinkToFit="false"/>
      <protection locked="true" hidden="false"/>
    </xf>
    <xf numFmtId="165" fontId="0" fillId="3" borderId="0" xfId="0" applyFont="true" applyBorder="false" applyAlignment="true" applyProtection="false">
      <alignment horizontal="left" vertical="center" textRotation="0" wrapText="true" indent="0" shrinkToFit="false"/>
      <protection locked="true" hidden="false"/>
    </xf>
    <xf numFmtId="165" fontId="0" fillId="0" borderId="0" xfId="0" applyFont="true" applyBorder="false" applyAlignment="true" applyProtection="false">
      <alignment horizontal="righ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CCCCC"/>
      <rgbColor rgb="FF808080"/>
      <rgbColor rgb="FF9999FF"/>
      <rgbColor rgb="FF993366"/>
      <rgbColor rgb="FFFFFBCC"/>
      <rgbColor rgb="FFCCFFFF"/>
      <rgbColor rgb="FF660066"/>
      <rgbColor rgb="FFFF8080"/>
      <rgbColor rgb="FF0066B3"/>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3C1"/>
      <rgbColor rgb="FF3366FF"/>
      <rgbColor rgb="FF33CCCC"/>
      <rgbColor rgb="FF99CC00"/>
      <rgbColor rgb="FFFFCC00"/>
      <rgbColor rgb="FFFF9900"/>
      <rgbColor rgb="FFFF6600"/>
      <rgbColor rgb="FF666699"/>
      <rgbColor rgb="FFB2B2B2"/>
      <rgbColor rgb="FF003366"/>
      <rgbColor rgb="FF339966"/>
      <rgbColor rgb="FF003300"/>
      <rgbColor rgb="FF333300"/>
      <rgbColor rgb="FFED1C24"/>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3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 activeCellId="0" sqref="C1"/>
    </sheetView>
  </sheetViews>
  <sheetFormatPr defaultRowHeight="13.8" zeroHeight="false" outlineLevelRow="0" outlineLevelCol="0"/>
  <cols>
    <col collapsed="false" customWidth="true" hidden="false" outlineLevel="0" max="2" min="1" style="1" width="12.37"/>
    <col collapsed="false" customWidth="true" hidden="false" outlineLevel="0" max="4" min="3" style="2" width="12.37"/>
    <col collapsed="false" customWidth="true" hidden="false" outlineLevel="0" max="5" min="5" style="2" width="14.03"/>
    <col collapsed="false" customWidth="true" hidden="false" outlineLevel="0" max="6" min="6" style="3" width="18.61"/>
    <col collapsed="false" customWidth="true" hidden="false" outlineLevel="0" max="7" min="7" style="4" width="13.06"/>
    <col collapsed="false" customWidth="true" hidden="false" outlineLevel="0" max="8" min="8" style="5" width="24.73"/>
    <col collapsed="false" customWidth="true" hidden="false" outlineLevel="0" max="9" min="9" style="6" width="13.74"/>
    <col collapsed="false" customWidth="true" hidden="false" outlineLevel="0" max="11" min="10" style="6" width="9.16"/>
    <col collapsed="false" customWidth="true" hidden="false" outlineLevel="0" max="12" min="12" style="4" width="13.63"/>
    <col collapsed="false" customWidth="true" hidden="false" outlineLevel="0" max="13" min="13" style="4" width="35.15"/>
    <col collapsed="false" customWidth="true" hidden="false" outlineLevel="0" max="15" min="14" style="7" width="30.01"/>
    <col collapsed="false" customWidth="true" hidden="false" outlineLevel="0" max="16" min="16" style="8" width="95.04"/>
    <col collapsed="false" customWidth="true" hidden="false" outlineLevel="0" max="17" min="17" style="4" width="8.67"/>
    <col collapsed="false" customWidth="true" hidden="false" outlineLevel="0" max="18" min="18" style="4" width="71.69"/>
    <col collapsed="false" customWidth="true" hidden="false" outlineLevel="0" max="1022" min="19" style="4" width="8.67"/>
    <col collapsed="false" customWidth="true" hidden="false" outlineLevel="0" max="1025" min="1023" style="0" width="8.67"/>
  </cols>
  <sheetData>
    <row r="1" s="10" customFormat="true" ht="30.75" hidden="false" customHeight="true" outlineLevel="0" collapsed="false">
      <c r="A1" s="9" t="s">
        <v>0</v>
      </c>
      <c r="B1" s="9" t="s">
        <v>1</v>
      </c>
      <c r="C1" s="9" t="s">
        <v>2</v>
      </c>
      <c r="D1" s="9" t="s">
        <v>3</v>
      </c>
      <c r="E1" s="9" t="s">
        <v>4</v>
      </c>
      <c r="F1" s="10" t="s">
        <v>5</v>
      </c>
      <c r="G1" s="10" t="s">
        <v>6</v>
      </c>
      <c r="H1" s="10" t="s">
        <v>7</v>
      </c>
      <c r="I1" s="11" t="s">
        <v>8</v>
      </c>
      <c r="J1" s="11" t="s">
        <v>9</v>
      </c>
      <c r="K1" s="11" t="s">
        <v>10</v>
      </c>
      <c r="L1" s="10" t="s">
        <v>11</v>
      </c>
      <c r="M1" s="10" t="s">
        <v>12</v>
      </c>
      <c r="N1" s="10" t="s">
        <v>13</v>
      </c>
      <c r="O1" s="10" t="s">
        <v>14</v>
      </c>
      <c r="P1" s="12"/>
      <c r="AMI1" s="0"/>
      <c r="AMJ1" s="0"/>
    </row>
    <row r="2" customFormat="false" ht="30.75" hidden="false" customHeight="true" outlineLevel="0" collapsed="false">
      <c r="A2" s="1" t="n">
        <v>1</v>
      </c>
      <c r="B2" s="1" t="n">
        <v>1</v>
      </c>
      <c r="C2" s="2" t="s">
        <v>15</v>
      </c>
      <c r="D2" s="2" t="s">
        <v>16</v>
      </c>
      <c r="E2" s="2" t="s">
        <v>17</v>
      </c>
      <c r="F2" s="3" t="s">
        <v>18</v>
      </c>
      <c r="G2" s="4" t="s">
        <v>19</v>
      </c>
      <c r="H2" s="5" t="s">
        <v>16</v>
      </c>
      <c r="I2" s="13"/>
      <c r="J2" s="6" t="n">
        <v>140</v>
      </c>
      <c r="K2" s="14" t="n">
        <v>180</v>
      </c>
      <c r="L2" s="4" t="s">
        <v>20</v>
      </c>
      <c r="M2" s="4" t="s">
        <v>21</v>
      </c>
      <c r="P2" s="15"/>
    </row>
    <row r="3" customFormat="false" ht="30.75" hidden="false" customHeight="true" outlineLevel="0" collapsed="false">
      <c r="A3" s="1" t="n">
        <v>1</v>
      </c>
      <c r="B3" s="1" t="n">
        <v>1</v>
      </c>
      <c r="C3" s="2" t="s">
        <v>15</v>
      </c>
      <c r="D3" s="2" t="s">
        <v>22</v>
      </c>
      <c r="E3" s="2" t="s">
        <v>17</v>
      </c>
      <c r="F3" s="3" t="s">
        <v>23</v>
      </c>
      <c r="G3" s="4" t="s">
        <v>24</v>
      </c>
      <c r="H3" s="5" t="s">
        <v>22</v>
      </c>
      <c r="I3" s="13"/>
      <c r="J3" s="6" t="n">
        <v>55</v>
      </c>
      <c r="K3" s="14" t="n">
        <v>70</v>
      </c>
      <c r="L3" s="4" t="s">
        <v>25</v>
      </c>
      <c r="M3" s="4" t="s">
        <v>21</v>
      </c>
      <c r="P3" s="15"/>
    </row>
    <row r="4" customFormat="false" ht="30.75" hidden="false" customHeight="true" outlineLevel="0" collapsed="false">
      <c r="A4" s="1" t="n">
        <v>1</v>
      </c>
      <c r="B4" s="1" t="n">
        <v>1</v>
      </c>
      <c r="C4" s="2" t="s">
        <v>15</v>
      </c>
      <c r="D4" s="2" t="s">
        <v>26</v>
      </c>
      <c r="E4" s="2" t="s">
        <v>17</v>
      </c>
      <c r="F4" s="3" t="s">
        <v>27</v>
      </c>
      <c r="G4" s="4" t="s">
        <v>28</v>
      </c>
      <c r="H4" s="5" t="s">
        <v>29</v>
      </c>
      <c r="I4" s="13"/>
      <c r="J4" s="6" t="n">
        <v>15</v>
      </c>
      <c r="K4" s="14" t="n">
        <v>50</v>
      </c>
      <c r="L4" s="4" t="s">
        <v>30</v>
      </c>
      <c r="M4" s="4" t="s">
        <v>21</v>
      </c>
      <c r="P4" s="15"/>
    </row>
    <row r="5" customFormat="false" ht="30.75" hidden="false" customHeight="true" outlineLevel="0" collapsed="false">
      <c r="A5" s="1" t="n">
        <v>1</v>
      </c>
      <c r="B5" s="1" t="n">
        <v>1</v>
      </c>
      <c r="C5" s="2" t="s">
        <v>15</v>
      </c>
      <c r="D5" s="2" t="s">
        <v>31</v>
      </c>
      <c r="E5" s="2" t="s">
        <v>17</v>
      </c>
      <c r="F5" s="3" t="s">
        <v>32</v>
      </c>
      <c r="G5" s="4" t="s">
        <v>33</v>
      </c>
      <c r="H5" s="5" t="s">
        <v>34</v>
      </c>
      <c r="I5" s="13"/>
      <c r="J5" s="6" t="n">
        <v>100</v>
      </c>
      <c r="K5" s="14" t="n">
        <v>300</v>
      </c>
      <c r="M5" s="4" t="s">
        <v>21</v>
      </c>
      <c r="N5" s="7" t="s">
        <v>35</v>
      </c>
      <c r="P5" s="15"/>
    </row>
    <row r="6" customFormat="false" ht="30.75" hidden="false" customHeight="true" outlineLevel="0" collapsed="false">
      <c r="A6" s="1" t="n">
        <v>0</v>
      </c>
      <c r="B6" s="1" t="n">
        <v>0</v>
      </c>
      <c r="G6" s="16" t="s">
        <v>36</v>
      </c>
      <c r="H6" s="16" t="s">
        <v>37</v>
      </c>
      <c r="I6" s="17" t="n">
        <v>760</v>
      </c>
      <c r="J6" s="18"/>
      <c r="K6" s="18"/>
      <c r="L6" s="16" t="s">
        <v>38</v>
      </c>
      <c r="M6" s="16" t="s">
        <v>39</v>
      </c>
      <c r="N6" s="19"/>
      <c r="O6" s="19"/>
      <c r="P6" s="15"/>
    </row>
    <row r="7" customFormat="false" ht="30.75" hidden="false" customHeight="true" outlineLevel="0" collapsed="false">
      <c r="A7" s="1" t="n">
        <v>0</v>
      </c>
      <c r="B7" s="1" t="n">
        <v>0</v>
      </c>
      <c r="G7" s="16" t="s">
        <v>40</v>
      </c>
      <c r="H7" s="16" t="s">
        <v>41</v>
      </c>
      <c r="I7" s="17" t="n">
        <f aca="false">I6-47</f>
        <v>713</v>
      </c>
      <c r="J7" s="18"/>
      <c r="K7" s="18"/>
      <c r="L7" s="16" t="s">
        <v>38</v>
      </c>
      <c r="M7" s="16" t="s">
        <v>42</v>
      </c>
      <c r="N7" s="19"/>
      <c r="O7" s="19"/>
      <c r="P7" s="15"/>
    </row>
    <row r="8" customFormat="false" ht="30.75" hidden="false" customHeight="true" outlineLevel="0" collapsed="false">
      <c r="A8" s="1" t="n">
        <v>0</v>
      </c>
      <c r="B8" s="1" t="n">
        <v>0</v>
      </c>
      <c r="G8" s="16" t="s">
        <v>43</v>
      </c>
      <c r="H8" s="16" t="s">
        <v>44</v>
      </c>
      <c r="I8" s="17" t="n">
        <f aca="false">K24*(713)</f>
        <v>212.315555555556</v>
      </c>
      <c r="J8" s="18"/>
      <c r="K8" s="18"/>
      <c r="L8" s="16" t="s">
        <v>38</v>
      </c>
      <c r="M8" s="16" t="s">
        <v>42</v>
      </c>
      <c r="N8" s="19"/>
      <c r="O8" s="19"/>
      <c r="P8" s="15"/>
    </row>
    <row r="9" s="23" customFormat="true" ht="18.75" hidden="false" customHeight="true" outlineLevel="0" collapsed="false">
      <c r="A9" s="20"/>
      <c r="B9" s="20"/>
      <c r="C9" s="21"/>
      <c r="D9" s="21"/>
      <c r="E9" s="21"/>
      <c r="F9" s="22"/>
      <c r="H9" s="24"/>
      <c r="I9" s="25"/>
      <c r="J9" s="25"/>
      <c r="K9" s="25"/>
      <c r="N9" s="26"/>
      <c r="O9" s="26"/>
      <c r="P9" s="24"/>
      <c r="AMI9" s="0"/>
      <c r="AMJ9" s="0"/>
    </row>
    <row r="10" customFormat="false" ht="30.75" hidden="false" customHeight="true" outlineLevel="0" collapsed="false">
      <c r="A10" s="1" t="n">
        <v>1</v>
      </c>
      <c r="B10" s="1" t="n">
        <v>1</v>
      </c>
      <c r="C10" s="2" t="s">
        <v>45</v>
      </c>
      <c r="D10" s="2" t="s">
        <v>46</v>
      </c>
      <c r="E10" s="2" t="s">
        <v>47</v>
      </c>
      <c r="F10" s="3" t="s">
        <v>48</v>
      </c>
      <c r="G10" s="4" t="s">
        <v>46</v>
      </c>
      <c r="H10" s="5" t="s">
        <v>49</v>
      </c>
      <c r="I10" s="6" t="n">
        <v>40</v>
      </c>
      <c r="J10" s="13"/>
      <c r="K10" s="27"/>
      <c r="L10" s="4" t="s">
        <v>50</v>
      </c>
      <c r="M10" s="4" t="s">
        <v>51</v>
      </c>
      <c r="N10" s="7" t="s">
        <v>52</v>
      </c>
      <c r="O10" s="7" t="n">
        <v>60</v>
      </c>
      <c r="P10" s="15"/>
    </row>
    <row r="11" customFormat="false" ht="30.75" hidden="false" customHeight="true" outlineLevel="0" collapsed="false">
      <c r="A11" s="1" t="n">
        <v>1</v>
      </c>
      <c r="B11" s="1" t="n">
        <v>1</v>
      </c>
      <c r="C11" s="2" t="s">
        <v>45</v>
      </c>
      <c r="D11" s="2" t="s">
        <v>53</v>
      </c>
      <c r="E11" s="2" t="s">
        <v>47</v>
      </c>
      <c r="F11" s="3" t="s">
        <v>54</v>
      </c>
      <c r="G11" s="4" t="s">
        <v>55</v>
      </c>
      <c r="H11" s="5" t="s">
        <v>56</v>
      </c>
      <c r="I11" s="14" t="n">
        <v>5</v>
      </c>
      <c r="J11" s="13"/>
      <c r="K11" s="13"/>
      <c r="L11" s="4" t="s">
        <v>50</v>
      </c>
      <c r="M11" s="4" t="s">
        <v>51</v>
      </c>
      <c r="N11" s="7" t="n">
        <v>0</v>
      </c>
      <c r="O11" s="7" t="n">
        <v>0</v>
      </c>
      <c r="P11" s="8" t="s">
        <v>57</v>
      </c>
    </row>
    <row r="12" customFormat="false" ht="30.75" hidden="false" customHeight="true" outlineLevel="0" collapsed="false">
      <c r="A12" s="1" t="n">
        <v>1</v>
      </c>
      <c r="B12" s="1" t="n">
        <v>1</v>
      </c>
      <c r="C12" s="2" t="s">
        <v>45</v>
      </c>
      <c r="D12" s="2" t="s">
        <v>58</v>
      </c>
      <c r="E12" s="2" t="s">
        <v>47</v>
      </c>
      <c r="F12" s="3" t="s">
        <v>59</v>
      </c>
      <c r="G12" s="4" t="s">
        <v>58</v>
      </c>
      <c r="H12" s="5" t="s">
        <v>60</v>
      </c>
      <c r="I12" s="14" t="n">
        <v>18</v>
      </c>
      <c r="J12" s="13"/>
      <c r="K12" s="13"/>
      <c r="L12" s="4" t="s">
        <v>61</v>
      </c>
      <c r="M12" s="4" t="s">
        <v>51</v>
      </c>
      <c r="N12" s="7" t="s">
        <v>62</v>
      </c>
      <c r="O12" s="7" t="n">
        <v>15</v>
      </c>
    </row>
    <row r="13" s="29" customFormat="true" ht="30.75" hidden="false" customHeight="true" outlineLevel="0" collapsed="false">
      <c r="A13" s="1" t="n">
        <v>1</v>
      </c>
      <c r="B13" s="1" t="n">
        <v>1</v>
      </c>
      <c r="C13" s="2" t="s">
        <v>45</v>
      </c>
      <c r="D13" s="2" t="s">
        <v>63</v>
      </c>
      <c r="E13" s="2" t="s">
        <v>47</v>
      </c>
      <c r="F13" s="28" t="s">
        <v>64</v>
      </c>
      <c r="G13" s="29" t="s">
        <v>65</v>
      </c>
      <c r="H13" s="8" t="s">
        <v>66</v>
      </c>
      <c r="I13" s="14" t="n">
        <v>1</v>
      </c>
      <c r="J13" s="30"/>
      <c r="K13" s="30"/>
      <c r="L13" s="29" t="s">
        <v>67</v>
      </c>
      <c r="M13" s="29" t="s">
        <v>51</v>
      </c>
      <c r="N13" s="31"/>
      <c r="O13" s="31" t="s">
        <v>68</v>
      </c>
      <c r="P13" s="32" t="s">
        <v>69</v>
      </c>
      <c r="AMI13" s="0"/>
      <c r="AMJ13" s="0"/>
    </row>
    <row r="14" s="34" customFormat="true" ht="30.75" hidden="false" customHeight="true" outlineLevel="0" collapsed="false">
      <c r="A14" s="1" t="n">
        <v>1</v>
      </c>
      <c r="B14" s="1" t="n">
        <v>1</v>
      </c>
      <c r="C14" s="2" t="s">
        <v>45</v>
      </c>
      <c r="D14" s="2" t="s">
        <v>70</v>
      </c>
      <c r="E14" s="2" t="s">
        <v>47</v>
      </c>
      <c r="F14" s="33" t="s">
        <v>71</v>
      </c>
      <c r="G14" s="34" t="s">
        <v>72</v>
      </c>
      <c r="H14" s="35" t="s">
        <v>73</v>
      </c>
      <c r="I14" s="36" t="n">
        <f aca="false">I13/(I16-I13)</f>
        <v>0.428571428571429</v>
      </c>
      <c r="J14" s="37"/>
      <c r="K14" s="37"/>
      <c r="L14" s="34" t="s">
        <v>74</v>
      </c>
      <c r="M14" s="34" t="s">
        <v>75</v>
      </c>
      <c r="N14" s="38" t="s">
        <v>76</v>
      </c>
      <c r="O14" s="39" t="s">
        <v>77</v>
      </c>
      <c r="P14" s="15"/>
      <c r="AMI14" s="0"/>
      <c r="AMJ14" s="0"/>
    </row>
    <row r="15" s="46" customFormat="true" ht="30.75" hidden="false" customHeight="true" outlineLevel="0" collapsed="false">
      <c r="A15" s="1" t="n">
        <v>0</v>
      </c>
      <c r="B15" s="1" t="n">
        <v>0</v>
      </c>
      <c r="C15" s="2"/>
      <c r="D15" s="2"/>
      <c r="E15" s="2"/>
      <c r="F15" s="40"/>
      <c r="G15" s="41" t="s">
        <v>78</v>
      </c>
      <c r="H15" s="42" t="s">
        <v>79</v>
      </c>
      <c r="I15" s="43" t="n">
        <v>500</v>
      </c>
      <c r="J15" s="44"/>
      <c r="K15" s="44"/>
      <c r="L15" s="41" t="s">
        <v>80</v>
      </c>
      <c r="M15" s="41" t="s">
        <v>75</v>
      </c>
      <c r="N15" s="45"/>
      <c r="O15" s="45"/>
      <c r="P15" s="16" t="s">
        <v>81</v>
      </c>
      <c r="AMI15" s="0"/>
      <c r="AMJ15" s="0"/>
    </row>
    <row r="16" s="34" customFormat="true" ht="30.75" hidden="false" customHeight="true" outlineLevel="0" collapsed="false">
      <c r="A16" s="1" t="n">
        <v>0</v>
      </c>
      <c r="B16" s="1" t="n">
        <v>0</v>
      </c>
      <c r="C16" s="2"/>
      <c r="D16" s="2"/>
      <c r="E16" s="2"/>
      <c r="F16" s="33"/>
      <c r="G16" s="35" t="s">
        <v>82</v>
      </c>
      <c r="H16" s="34" t="s">
        <v>83</v>
      </c>
      <c r="I16" s="36" t="n">
        <f aca="false">60/I12</f>
        <v>3.33333333333333</v>
      </c>
      <c r="J16" s="37"/>
      <c r="K16" s="37"/>
      <c r="L16" s="34" t="s">
        <v>67</v>
      </c>
      <c r="M16" s="34" t="s">
        <v>75</v>
      </c>
      <c r="N16" s="38"/>
      <c r="O16" s="38"/>
      <c r="P16" s="15"/>
      <c r="AMI16" s="0"/>
      <c r="AMJ16" s="0"/>
    </row>
    <row r="17" s="48" customFormat="true" ht="18.75" hidden="false" customHeight="true" outlineLevel="0" collapsed="false">
      <c r="A17" s="20"/>
      <c r="B17" s="20"/>
      <c r="C17" s="21"/>
      <c r="D17" s="21"/>
      <c r="E17" s="21"/>
      <c r="F17" s="47"/>
      <c r="H17" s="49"/>
      <c r="I17" s="50"/>
      <c r="J17" s="51"/>
      <c r="K17" s="51"/>
      <c r="N17" s="52"/>
      <c r="O17" s="52"/>
      <c r="P17" s="24"/>
      <c r="AMI17" s="0"/>
      <c r="AMJ17" s="0"/>
    </row>
    <row r="18" customFormat="false" ht="30.75" hidden="false" customHeight="true" outlineLevel="0" collapsed="false">
      <c r="A18" s="1" t="n">
        <v>0</v>
      </c>
      <c r="B18" s="1" t="n">
        <v>1</v>
      </c>
      <c r="C18" s="2" t="s">
        <v>84</v>
      </c>
      <c r="D18" s="2" t="s">
        <v>85</v>
      </c>
      <c r="E18" s="2" t="s">
        <v>86</v>
      </c>
      <c r="F18" s="3" t="s">
        <v>87</v>
      </c>
      <c r="G18" s="4" t="s">
        <v>88</v>
      </c>
      <c r="H18" s="5" t="s">
        <v>89</v>
      </c>
      <c r="I18" s="53"/>
      <c r="J18" s="6" t="n">
        <v>8</v>
      </c>
      <c r="K18" s="6" t="n">
        <v>1</v>
      </c>
      <c r="L18" s="4" t="s">
        <v>90</v>
      </c>
      <c r="M18" s="4" t="s">
        <v>91</v>
      </c>
      <c r="N18" s="7" t="s">
        <v>92</v>
      </c>
      <c r="O18" s="7" t="n">
        <v>2</v>
      </c>
      <c r="P18" s="15"/>
    </row>
    <row r="19" customFormat="false" ht="30.75" hidden="false" customHeight="true" outlineLevel="0" collapsed="false">
      <c r="A19" s="1" t="n">
        <v>0</v>
      </c>
      <c r="B19" s="1" t="n">
        <v>1</v>
      </c>
      <c r="C19" s="2" t="s">
        <v>84</v>
      </c>
      <c r="D19" s="2" t="s">
        <v>93</v>
      </c>
      <c r="E19" s="2" t="s">
        <v>86</v>
      </c>
      <c r="F19" s="3" t="s">
        <v>94</v>
      </c>
      <c r="G19" s="4" t="s">
        <v>95</v>
      </c>
      <c r="H19" s="54" t="s">
        <v>96</v>
      </c>
      <c r="I19" s="53"/>
      <c r="J19" s="6" t="n">
        <v>2</v>
      </c>
      <c r="K19" s="6" t="n">
        <v>8</v>
      </c>
      <c r="L19" s="4" t="s">
        <v>90</v>
      </c>
      <c r="M19" s="4" t="s">
        <v>91</v>
      </c>
      <c r="N19" s="7" t="s">
        <v>92</v>
      </c>
      <c r="O19" s="7" t="n">
        <v>3</v>
      </c>
      <c r="P19" s="15"/>
    </row>
    <row r="20" s="34" customFormat="true" ht="30.75" hidden="false" customHeight="true" outlineLevel="0" collapsed="false">
      <c r="A20" s="1" t="n">
        <v>1</v>
      </c>
      <c r="B20" s="1" t="n">
        <v>1</v>
      </c>
      <c r="C20" s="2" t="s">
        <v>84</v>
      </c>
      <c r="D20" s="2" t="s">
        <v>97</v>
      </c>
      <c r="E20" s="2"/>
      <c r="F20" s="33"/>
      <c r="G20" s="34" t="s">
        <v>98</v>
      </c>
      <c r="H20" s="35" t="s">
        <v>97</v>
      </c>
      <c r="I20" s="37"/>
      <c r="J20" s="36" t="n">
        <f aca="false">J19+J18</f>
        <v>10</v>
      </c>
      <c r="K20" s="36" t="n">
        <f aca="false">K19+K18</f>
        <v>9</v>
      </c>
      <c r="L20" s="34" t="s">
        <v>90</v>
      </c>
      <c r="M20" s="34" t="s">
        <v>99</v>
      </c>
      <c r="N20" s="38" t="s">
        <v>100</v>
      </c>
      <c r="O20" s="38" t="n">
        <v>5</v>
      </c>
      <c r="P20" s="15"/>
      <c r="AMI20" s="0"/>
      <c r="AMJ20" s="0"/>
    </row>
    <row r="21" s="34" customFormat="true" ht="30.75" hidden="false" customHeight="true" outlineLevel="0" collapsed="false">
      <c r="A21" s="1" t="n">
        <v>0</v>
      </c>
      <c r="B21" s="1" t="n">
        <v>1</v>
      </c>
      <c r="C21" s="2" t="s">
        <v>15</v>
      </c>
      <c r="D21" s="2" t="s">
        <v>101</v>
      </c>
      <c r="E21" s="2"/>
      <c r="F21" s="33" t="s">
        <v>102</v>
      </c>
      <c r="G21" s="34" t="s">
        <v>101</v>
      </c>
      <c r="H21" s="35" t="s">
        <v>103</v>
      </c>
      <c r="I21" s="37"/>
      <c r="J21" s="36" t="n">
        <f aca="false">2*J23</f>
        <v>74.0740740740741</v>
      </c>
      <c r="K21" s="36" t="n">
        <f aca="false">2*K23</f>
        <v>20</v>
      </c>
      <c r="L21" s="34" t="s">
        <v>50</v>
      </c>
      <c r="M21" s="34" t="s">
        <v>99</v>
      </c>
      <c r="N21" s="38" t="s">
        <v>104</v>
      </c>
      <c r="O21" s="38"/>
      <c r="P21" s="15" t="s">
        <v>105</v>
      </c>
      <c r="AMI21" s="0"/>
      <c r="AMJ21" s="0"/>
    </row>
    <row r="22" s="34" customFormat="true" ht="30.75" hidden="false" customHeight="true" outlineLevel="0" collapsed="false">
      <c r="A22" s="1" t="n">
        <v>1</v>
      </c>
      <c r="B22" s="1" t="n">
        <v>1</v>
      </c>
      <c r="C22" s="2" t="s">
        <v>15</v>
      </c>
      <c r="D22" s="55" t="s">
        <v>106</v>
      </c>
      <c r="E22" s="55"/>
      <c r="F22" s="56" t="s">
        <v>107</v>
      </c>
      <c r="G22" s="57" t="s">
        <v>106</v>
      </c>
      <c r="H22" s="57" t="s">
        <v>108</v>
      </c>
      <c r="I22" s="58"/>
      <c r="J22" s="59" t="n">
        <f aca="false">J20*1000*$I16/60</f>
        <v>555.555555555556</v>
      </c>
      <c r="K22" s="59" t="n">
        <f aca="false">K20*1000*$I16/60</f>
        <v>500</v>
      </c>
      <c r="L22" s="57" t="s">
        <v>80</v>
      </c>
      <c r="M22" s="60" t="s">
        <v>99</v>
      </c>
      <c r="N22" s="61" t="s">
        <v>109</v>
      </c>
      <c r="O22" s="61"/>
      <c r="P22" s="62" t="s">
        <v>110</v>
      </c>
      <c r="AMI22" s="0"/>
      <c r="AMJ22" s="0"/>
    </row>
    <row r="23" s="34" customFormat="true" ht="30.75" hidden="false" customHeight="true" outlineLevel="0" collapsed="false">
      <c r="A23" s="1" t="n">
        <v>0</v>
      </c>
      <c r="B23" s="1" t="n">
        <v>1</v>
      </c>
      <c r="C23" s="2" t="s">
        <v>15</v>
      </c>
      <c r="D23" s="2" t="s">
        <v>111</v>
      </c>
      <c r="E23" s="2"/>
      <c r="F23" s="33"/>
      <c r="G23" s="35" t="s">
        <v>111</v>
      </c>
      <c r="H23" s="34" t="s">
        <v>112</v>
      </c>
      <c r="I23" s="37"/>
      <c r="J23" s="36" t="n">
        <f aca="false">J22/J4</f>
        <v>37.037037037037</v>
      </c>
      <c r="K23" s="36" t="n">
        <f aca="false">K22/K4</f>
        <v>10</v>
      </c>
      <c r="L23" s="34" t="s">
        <v>50</v>
      </c>
      <c r="M23" s="34" t="s">
        <v>99</v>
      </c>
      <c r="N23" s="38"/>
      <c r="O23" s="38"/>
      <c r="P23" s="15"/>
      <c r="AMI23" s="0"/>
      <c r="AMJ23" s="0"/>
    </row>
    <row r="24" s="34" customFormat="true" ht="30.75" hidden="false" customHeight="true" outlineLevel="0" collapsed="false">
      <c r="A24" s="1" t="n">
        <v>1</v>
      </c>
      <c r="B24" s="1" t="n">
        <v>1</v>
      </c>
      <c r="C24" s="2" t="s">
        <v>15</v>
      </c>
      <c r="D24" s="2" t="s">
        <v>113</v>
      </c>
      <c r="E24" s="2"/>
      <c r="F24" s="33" t="s">
        <v>114</v>
      </c>
      <c r="G24" s="35" t="s">
        <v>115</v>
      </c>
      <c r="H24" s="34" t="s">
        <v>116</v>
      </c>
      <c r="I24" s="37"/>
      <c r="J24" s="36" t="n">
        <f aca="false">(J19*0.21 + J18) / J20</f>
        <v>0.842</v>
      </c>
      <c r="K24" s="36" t="n">
        <f aca="false">(K19*0.21 + K18) / K20</f>
        <v>0.297777777777778</v>
      </c>
      <c r="L24" s="34" t="s">
        <v>74</v>
      </c>
      <c r="M24" s="34" t="s">
        <v>99</v>
      </c>
      <c r="N24" s="38"/>
      <c r="O24" s="38"/>
      <c r="P24" s="15"/>
      <c r="AMI24" s="0"/>
      <c r="AMJ24" s="0"/>
    </row>
    <row r="25" s="29" customFormat="true" ht="30.75" hidden="false" customHeight="true" outlineLevel="0" collapsed="false">
      <c r="A25" s="1" t="n">
        <v>1</v>
      </c>
      <c r="B25" s="1" t="n">
        <v>1</v>
      </c>
      <c r="C25" s="2" t="s">
        <v>84</v>
      </c>
      <c r="D25" s="2" t="s">
        <v>53</v>
      </c>
      <c r="E25" s="2" t="s">
        <v>86</v>
      </c>
      <c r="F25" s="28" t="s">
        <v>117</v>
      </c>
      <c r="G25" s="8" t="s">
        <v>53</v>
      </c>
      <c r="H25" s="8" t="s">
        <v>118</v>
      </c>
      <c r="I25" s="13"/>
      <c r="J25" s="14" t="n">
        <v>5</v>
      </c>
      <c r="K25" s="14" t="n">
        <v>5</v>
      </c>
      <c r="L25" s="29" t="s">
        <v>50</v>
      </c>
      <c r="M25" s="29" t="s">
        <v>91</v>
      </c>
      <c r="N25" s="31" t="s">
        <v>119</v>
      </c>
      <c r="O25" s="31" t="n">
        <v>5</v>
      </c>
      <c r="P25" s="15"/>
      <c r="AMI25" s="0"/>
      <c r="AMJ25" s="0"/>
    </row>
    <row r="26" s="34" customFormat="true" ht="30.75" hidden="false" customHeight="true" outlineLevel="0" collapsed="false">
      <c r="A26" s="1" t="n">
        <v>0</v>
      </c>
      <c r="B26" s="1" t="n">
        <v>1</v>
      </c>
      <c r="C26" s="2" t="s">
        <v>84</v>
      </c>
      <c r="D26" s="2" t="s">
        <v>120</v>
      </c>
      <c r="E26" s="2"/>
      <c r="F26" s="33"/>
      <c r="G26" s="35" t="s">
        <v>121</v>
      </c>
      <c r="H26" s="34" t="s">
        <v>122</v>
      </c>
      <c r="I26" s="37"/>
      <c r="J26" s="36" t="n">
        <f aca="false">_xlfn.SWITCH(J20,7,0,3+(J20-7)*0.6)</f>
        <v>4.8</v>
      </c>
      <c r="K26" s="36" t="n">
        <f aca="false">_xlfn.SWITCH(K20,7,0,3+(K20-7)*0.6)</f>
        <v>4.2</v>
      </c>
      <c r="L26" s="34" t="s">
        <v>50</v>
      </c>
      <c r="M26" s="34" t="s">
        <v>99</v>
      </c>
      <c r="N26" s="38"/>
      <c r="O26" s="38"/>
      <c r="P26" s="15" t="s">
        <v>123</v>
      </c>
      <c r="AMI26" s="0"/>
      <c r="AMJ26" s="0"/>
    </row>
    <row r="27" s="34" customFormat="true" ht="30.75" hidden="false" customHeight="true" outlineLevel="0" collapsed="false">
      <c r="A27" s="1" t="n">
        <v>1</v>
      </c>
      <c r="B27" s="1" t="n">
        <v>1</v>
      </c>
      <c r="C27" s="2" t="s">
        <v>84</v>
      </c>
      <c r="D27" s="2" t="s">
        <v>124</v>
      </c>
      <c r="E27" s="2"/>
      <c r="F27" s="33" t="s">
        <v>125</v>
      </c>
      <c r="G27" s="35" t="s">
        <v>126</v>
      </c>
      <c r="H27" s="34" t="s">
        <v>127</v>
      </c>
      <c r="I27" s="37"/>
      <c r="J27" s="36" t="n">
        <f aca="false">J26+J25+$I11</f>
        <v>14.8</v>
      </c>
      <c r="K27" s="36" t="n">
        <f aca="false">K26+K25+$I11</f>
        <v>14.2</v>
      </c>
      <c r="L27" s="34" t="s">
        <v>50</v>
      </c>
      <c r="M27" s="34" t="s">
        <v>99</v>
      </c>
      <c r="N27" s="38" t="s">
        <v>119</v>
      </c>
      <c r="O27" s="38"/>
      <c r="P27" s="15" t="s">
        <v>128</v>
      </c>
      <c r="AMI27" s="0"/>
      <c r="AMJ27" s="0"/>
    </row>
    <row r="28" s="34" customFormat="true" ht="30.75" hidden="false" customHeight="true" outlineLevel="0" collapsed="false">
      <c r="A28" s="1" t="n">
        <v>0</v>
      </c>
      <c r="B28" s="1" t="n">
        <v>1</v>
      </c>
      <c r="C28" s="2" t="s">
        <v>15</v>
      </c>
      <c r="D28" s="2" t="s">
        <v>129</v>
      </c>
      <c r="E28" s="2"/>
      <c r="F28" s="33" t="n">
        <v>3.2</v>
      </c>
      <c r="G28" s="35" t="s">
        <v>129</v>
      </c>
      <c r="H28" s="34" t="s">
        <v>130</v>
      </c>
      <c r="I28" s="37"/>
      <c r="J28" s="36" t="n">
        <f aca="false">(0.4+0.2*J3/70)*(1000/(60*1.964))</f>
        <v>4.72796043060809</v>
      </c>
      <c r="K28" s="36" t="n">
        <f aca="false">(0.4+0.2*K3/70)*(1000/(60*1.964))</f>
        <v>5.09164969450102</v>
      </c>
      <c r="L28" s="34" t="s">
        <v>131</v>
      </c>
      <c r="M28" s="34" t="s">
        <v>132</v>
      </c>
      <c r="N28" s="38"/>
      <c r="O28" s="38"/>
      <c r="P28" s="15"/>
      <c r="AMI28" s="0"/>
      <c r="AMJ28" s="0"/>
    </row>
    <row r="29" s="34" customFormat="true" ht="30.75" hidden="false" customHeight="true" outlineLevel="0" collapsed="false">
      <c r="A29" s="1" t="n">
        <v>0</v>
      </c>
      <c r="B29" s="1" t="n">
        <v>0</v>
      </c>
      <c r="C29" s="2"/>
      <c r="D29" s="2"/>
      <c r="E29" s="2"/>
      <c r="F29" s="33"/>
      <c r="G29" s="35" t="s">
        <v>133</v>
      </c>
      <c r="H29" s="34" t="s">
        <v>134</v>
      </c>
      <c r="I29" s="37"/>
      <c r="J29" s="36" t="n">
        <f aca="false">J28/0.8</f>
        <v>5.90995053826011</v>
      </c>
      <c r="K29" s="36" t="n">
        <f aca="false">K28/0.8</f>
        <v>6.36456211812627</v>
      </c>
      <c r="L29" s="34" t="s">
        <v>131</v>
      </c>
      <c r="M29" s="34" t="s">
        <v>132</v>
      </c>
      <c r="N29" s="38"/>
      <c r="O29" s="38"/>
      <c r="P29" s="15"/>
      <c r="AMI29" s="0"/>
      <c r="AMJ29" s="0"/>
    </row>
    <row r="30" s="34" customFormat="true" ht="30.75" hidden="false" customHeight="true" outlineLevel="0" collapsed="false">
      <c r="A30" s="1" t="n">
        <v>0</v>
      </c>
      <c r="B30" s="1" t="n">
        <v>0</v>
      </c>
      <c r="C30" s="2"/>
      <c r="D30" s="2"/>
      <c r="E30" s="2"/>
      <c r="F30" s="33" t="s">
        <v>135</v>
      </c>
      <c r="G30" s="34" t="s">
        <v>136</v>
      </c>
      <c r="H30" s="35" t="s">
        <v>137</v>
      </c>
      <c r="I30" s="37"/>
      <c r="J30" s="36" t="n">
        <f aca="false">J3/0.45</f>
        <v>122.222222222222</v>
      </c>
      <c r="K30" s="36" t="n">
        <f aca="false">K3/0.45</f>
        <v>155.555555555556</v>
      </c>
      <c r="M30" s="34" t="s">
        <v>132</v>
      </c>
      <c r="N30" s="38"/>
      <c r="O30" s="38"/>
      <c r="P30" s="15"/>
      <c r="R30" s="63"/>
      <c r="AMI30" s="0"/>
      <c r="AMJ30" s="0"/>
    </row>
    <row r="31" s="65" customFormat="true" ht="30.75" hidden="false" customHeight="true" outlineLevel="0" collapsed="false">
      <c r="A31" s="1" t="n">
        <v>0</v>
      </c>
      <c r="B31" s="1" t="n">
        <v>0</v>
      </c>
      <c r="C31" s="2"/>
      <c r="D31" s="2"/>
      <c r="E31" s="2"/>
      <c r="F31" s="64" t="s">
        <v>138</v>
      </c>
      <c r="G31" s="41" t="s">
        <v>139</v>
      </c>
      <c r="H31" s="42" t="s">
        <v>140</v>
      </c>
      <c r="I31" s="44"/>
      <c r="J31" s="43" t="n">
        <v>4</v>
      </c>
      <c r="K31" s="43" t="n">
        <v>4</v>
      </c>
      <c r="L31" s="41" t="s">
        <v>30</v>
      </c>
      <c r="M31" s="41" t="s">
        <v>91</v>
      </c>
      <c r="N31" s="45"/>
      <c r="O31" s="45"/>
      <c r="P31" s="16" t="s">
        <v>141</v>
      </c>
      <c r="AMI31" s="0"/>
      <c r="AMJ31" s="0"/>
    </row>
    <row r="32" s="70" customFormat="true" ht="30.75" hidden="false" customHeight="true" outlineLevel="0" collapsed="false">
      <c r="A32" s="2" t="n">
        <v>0</v>
      </c>
      <c r="B32" s="2" t="n">
        <v>1</v>
      </c>
      <c r="C32" s="2" t="s">
        <v>15</v>
      </c>
      <c r="D32" s="2" t="s">
        <v>142</v>
      </c>
      <c r="E32" s="2"/>
      <c r="F32" s="66" t="s">
        <v>143</v>
      </c>
      <c r="G32" s="67" t="s">
        <v>144</v>
      </c>
      <c r="H32" s="67" t="s">
        <v>145</v>
      </c>
      <c r="I32" s="68"/>
      <c r="J32" s="69" t="n">
        <f aca="false">J22-J30</f>
        <v>433.333333333334</v>
      </c>
      <c r="K32" s="69" t="n">
        <f aca="false">K22-K30</f>
        <v>344.444444444444</v>
      </c>
      <c r="L32" s="67" t="s">
        <v>80</v>
      </c>
      <c r="M32" s="34" t="s">
        <v>132</v>
      </c>
      <c r="N32" s="38"/>
      <c r="O32" s="38"/>
      <c r="P32" s="15" t="s">
        <v>146</v>
      </c>
      <c r="AMI32" s="0"/>
      <c r="AMJ32" s="0"/>
    </row>
    <row r="33" s="71" customFormat="true" ht="30.75" hidden="false" customHeight="true" outlineLevel="0" collapsed="false">
      <c r="A33" s="2" t="n">
        <v>1</v>
      </c>
      <c r="B33" s="2" t="n">
        <v>1</v>
      </c>
      <c r="C33" s="2" t="s">
        <v>15</v>
      </c>
      <c r="D33" s="2" t="s">
        <v>147</v>
      </c>
      <c r="E33" s="2"/>
      <c r="F33" s="66" t="s">
        <v>148</v>
      </c>
      <c r="G33" s="67" t="s">
        <v>147</v>
      </c>
      <c r="H33" s="67" t="s">
        <v>149</v>
      </c>
      <c r="I33" s="68"/>
      <c r="J33" s="69" t="n">
        <f aca="false">J24*J5</f>
        <v>84.2</v>
      </c>
      <c r="K33" s="69" t="n">
        <f aca="false">K24*K5</f>
        <v>89.3333333333333</v>
      </c>
      <c r="L33" s="67" t="s">
        <v>38</v>
      </c>
      <c r="M33" s="34" t="s">
        <v>132</v>
      </c>
      <c r="N33" s="38" t="s">
        <v>150</v>
      </c>
      <c r="O33" s="38"/>
      <c r="P33" s="15"/>
      <c r="AMI33" s="0"/>
      <c r="AMJ33" s="0"/>
    </row>
    <row r="34" s="71" customFormat="true" ht="30.75" hidden="false" customHeight="true" outlineLevel="0" collapsed="false">
      <c r="A34" s="2" t="n">
        <v>1</v>
      </c>
      <c r="B34" s="2" t="n">
        <v>1</v>
      </c>
      <c r="C34" s="2" t="s">
        <v>15</v>
      </c>
      <c r="D34" s="2" t="s">
        <v>151</v>
      </c>
      <c r="E34" s="2"/>
      <c r="F34" s="66" t="s">
        <v>152</v>
      </c>
      <c r="G34" s="67" t="s">
        <v>151</v>
      </c>
      <c r="H34" s="67" t="s">
        <v>153</v>
      </c>
      <c r="I34" s="68"/>
      <c r="J34" s="69" t="n">
        <f aca="false">I7*J28*I16/J32</f>
        <v>25.9310445155659</v>
      </c>
      <c r="K34" s="69" t="n">
        <f aca="false">I7*K28*I16/K32</f>
        <v>35.1323828920571</v>
      </c>
      <c r="L34" s="67" t="s">
        <v>38</v>
      </c>
      <c r="M34" s="34" t="s">
        <v>132</v>
      </c>
      <c r="N34" s="38" t="s">
        <v>154</v>
      </c>
      <c r="O34" s="38"/>
      <c r="P34" s="15"/>
      <c r="AMI34" s="0"/>
      <c r="AMJ34" s="0"/>
    </row>
    <row r="35" s="71" customFormat="true" ht="30.75" hidden="false" customHeight="true" outlineLevel="0" collapsed="false">
      <c r="A35" s="2" t="n">
        <v>0</v>
      </c>
      <c r="B35" s="2" t="n">
        <v>0</v>
      </c>
      <c r="C35" s="2"/>
      <c r="D35" s="2"/>
      <c r="E35" s="2"/>
      <c r="F35" s="66"/>
      <c r="G35" s="67" t="s">
        <v>155</v>
      </c>
      <c r="H35" s="67" t="s">
        <v>156</v>
      </c>
      <c r="I35" s="68"/>
      <c r="J35" s="69" t="n">
        <f aca="false">0.107*POWER(J34,0.415)</f>
        <v>0.413160773801139</v>
      </c>
      <c r="K35" s="69" t="n">
        <f aca="false">0.107*POWER(K34,0.415)</f>
        <v>0.468654115025345</v>
      </c>
      <c r="L35" s="67" t="s">
        <v>157</v>
      </c>
      <c r="M35" s="34" t="s">
        <v>132</v>
      </c>
      <c r="N35" s="38"/>
      <c r="O35" s="38"/>
      <c r="P35" s="15"/>
      <c r="AMI35" s="0"/>
      <c r="AMJ35" s="0"/>
    </row>
    <row r="36" s="71" customFormat="true" ht="30.75" hidden="false" customHeight="true" outlineLevel="0" collapsed="false">
      <c r="A36" s="2" t="n">
        <v>1</v>
      </c>
      <c r="B36" s="2" t="n">
        <v>1</v>
      </c>
      <c r="C36" s="2" t="s">
        <v>15</v>
      </c>
      <c r="D36" s="2" t="s">
        <v>158</v>
      </c>
      <c r="E36" s="2" t="s">
        <v>17</v>
      </c>
      <c r="F36" s="72" t="s">
        <v>159</v>
      </c>
      <c r="G36" s="54" t="s">
        <v>158</v>
      </c>
      <c r="H36" s="54" t="s">
        <v>160</v>
      </c>
      <c r="I36" s="73"/>
      <c r="J36" s="74" t="n">
        <v>24</v>
      </c>
      <c r="K36" s="74" t="n">
        <v>24</v>
      </c>
      <c r="L36" s="54" t="s">
        <v>161</v>
      </c>
      <c r="M36" s="54" t="s">
        <v>162</v>
      </c>
      <c r="N36" s="71" t="s">
        <v>163</v>
      </c>
      <c r="O36" s="71" t="n">
        <v>24</v>
      </c>
      <c r="P36" s="15"/>
      <c r="AMI36" s="0"/>
      <c r="AMJ36" s="0"/>
    </row>
    <row r="37" s="71" customFormat="true" ht="30.75" hidden="false" customHeight="true" outlineLevel="0" collapsed="false">
      <c r="A37" s="2" t="n">
        <v>0</v>
      </c>
      <c r="B37" s="2" t="n">
        <v>0</v>
      </c>
      <c r="C37" s="2"/>
      <c r="D37" s="2"/>
      <c r="E37" s="2"/>
      <c r="F37" s="66"/>
      <c r="G37" s="67" t="s">
        <v>164</v>
      </c>
      <c r="H37" s="67" t="s">
        <v>165</v>
      </c>
      <c r="I37" s="68"/>
      <c r="J37" s="69" t="n">
        <f aca="false">24*J34/J36</f>
        <v>25.9310445155659</v>
      </c>
      <c r="K37" s="69" t="n">
        <f aca="false">24*K34/K36</f>
        <v>35.1323828920571</v>
      </c>
      <c r="L37" s="67" t="s">
        <v>166</v>
      </c>
      <c r="M37" s="34" t="s">
        <v>132</v>
      </c>
      <c r="N37" s="38"/>
      <c r="O37" s="38"/>
      <c r="P37" s="15"/>
      <c r="AMI37" s="0"/>
      <c r="AMJ37" s="0"/>
    </row>
    <row r="38" s="71" customFormat="true" ht="30.75" hidden="false" customHeight="true" outlineLevel="0" collapsed="false">
      <c r="A38" s="2" t="n">
        <v>1</v>
      </c>
      <c r="B38" s="2" t="n">
        <v>1</v>
      </c>
      <c r="C38" s="2" t="s">
        <v>15</v>
      </c>
      <c r="D38" s="2" t="s">
        <v>167</v>
      </c>
      <c r="E38" s="2"/>
      <c r="F38" s="66" t="s">
        <v>168</v>
      </c>
      <c r="G38" s="67" t="s">
        <v>167</v>
      </c>
      <c r="H38" s="67" t="s">
        <v>169</v>
      </c>
      <c r="I38" s="68"/>
      <c r="J38" s="69" t="n">
        <f aca="false">-LOG(J37*0.000000001)</f>
        <v>7.5861799892773</v>
      </c>
      <c r="K38" s="69" t="n">
        <f aca="false">-LOG(K37*0.000000001)</f>
        <v>7.45429239271367</v>
      </c>
      <c r="L38" s="67"/>
      <c r="M38" s="34" t="s">
        <v>132</v>
      </c>
      <c r="N38" s="38" t="s">
        <v>170</v>
      </c>
      <c r="O38" s="38"/>
      <c r="P38" s="15"/>
      <c r="AMI38" s="0"/>
      <c r="AMJ38" s="0"/>
    </row>
    <row r="39" customFormat="false" ht="30" hidden="false" customHeight="true" outlineLevel="0" collapsed="false"/>
    <row r="40" customFormat="false" ht="30" hidden="false" customHeight="true" outlineLevel="0" collapsed="false"/>
    <row r="41" customFormat="false" ht="30"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806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2020-04-11T17:16:53Z</dcterms:created>
  <dc:creator>James Duffin</dc:creator>
  <dc:description/>
  <dc:language>en-CA</dc:language>
  <cp:lastModifiedBy/>
  <dcterms:modified xsi:type="dcterms:W3CDTF">2020-04-19T22:24:38Z</dcterms:modified>
  <cp:revision>23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