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rive\Documents\Statistics II Final Project\"/>
    </mc:Choice>
  </mc:AlternateContent>
  <xr:revisionPtr revIDLastSave="0" documentId="13_ncr:1_{30B63082-82B6-4B49-BF27-E447CE29CAA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Set" sheetId="1" r:id="rId1"/>
    <sheet name="Part IA" sheetId="2" r:id="rId2"/>
    <sheet name="Part IB" sheetId="3" r:id="rId3"/>
    <sheet name="Part II" sheetId="4" r:id="rId4"/>
    <sheet name="Part III" sheetId="5" r:id="rId5"/>
    <sheet name="Part IV" sheetId="6" r:id="rId6"/>
    <sheet name="Part V " sheetId="8" r:id="rId7"/>
    <sheet name="Part VI" sheetId="7" r:id="rId8"/>
  </sheets>
  <definedNames>
    <definedName name="_xlchart.v1.0" hidden="1">'Part IA'!$D$4:$D$12</definedName>
    <definedName name="_xlchart.v1.1" hidden="1">'Part IA'!$D$13:$D$17</definedName>
    <definedName name="_xlchart.v1.2" hidden="1">'Part IA'!$D$18:$D$24</definedName>
    <definedName name="_xlchart.v1.3" hidden="1">'Part IA'!$D$25:$D$31</definedName>
    <definedName name="_xlchart.v1.4" hidden="1">'Part III'!$E$19:$E$32</definedName>
    <definedName name="_xlchart.v1.5" hidden="1">'Part III'!$E$4:$E$17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9" i="7" l="1"/>
  <c r="I19" i="7"/>
  <c r="J19" i="7"/>
  <c r="G19" i="7"/>
  <c r="D44" i="8"/>
  <c r="G39" i="8"/>
  <c r="G38" i="8"/>
  <c r="G36" i="8"/>
  <c r="G35" i="8"/>
  <c r="G34" i="8"/>
  <c r="E32" i="8"/>
  <c r="D32" i="8"/>
  <c r="F3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4" i="8"/>
  <c r="H32" i="8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4" i="8"/>
  <c r="G32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4" i="8"/>
  <c r="O24" i="8"/>
  <c r="J21" i="6"/>
  <c r="J20" i="6"/>
  <c r="D6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4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9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4" i="5"/>
  <c r="L22" i="5"/>
  <c r="L21" i="5"/>
  <c r="L20" i="5"/>
  <c r="L9" i="5"/>
  <c r="L8" i="5"/>
  <c r="L7" i="5"/>
  <c r="D44" i="4"/>
  <c r="D43" i="4"/>
  <c r="D42" i="4"/>
  <c r="D4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4" i="4"/>
  <c r="E5" i="4"/>
  <c r="E6" i="4"/>
  <c r="F6" i="4" s="1"/>
  <c r="E7" i="4"/>
  <c r="E8" i="4"/>
  <c r="E9" i="4"/>
  <c r="E10" i="4"/>
  <c r="E11" i="4"/>
  <c r="F11" i="4" s="1"/>
  <c r="E12" i="4"/>
  <c r="F12" i="4" s="1"/>
  <c r="E13" i="4"/>
  <c r="E14" i="4"/>
  <c r="F14" i="4" s="1"/>
  <c r="E15" i="4"/>
  <c r="E16" i="4"/>
  <c r="E17" i="4"/>
  <c r="E18" i="4"/>
  <c r="E19" i="4"/>
  <c r="E20" i="4"/>
  <c r="E21" i="4"/>
  <c r="E22" i="4"/>
  <c r="F22" i="4" s="1"/>
  <c r="E23" i="4"/>
  <c r="E24" i="4"/>
  <c r="E25" i="4"/>
  <c r="E26" i="4"/>
  <c r="F26" i="4" s="1"/>
  <c r="E27" i="4"/>
  <c r="F27" i="4" s="1"/>
  <c r="E28" i="4"/>
  <c r="F28" i="4" s="1"/>
  <c r="E29" i="4"/>
  <c r="E30" i="4"/>
  <c r="F30" i="4" s="1"/>
  <c r="E31" i="4"/>
  <c r="E4" i="4"/>
  <c r="F4" i="4" s="1"/>
  <c r="F9" i="4"/>
  <c r="F17" i="4"/>
  <c r="F20" i="4"/>
  <c r="F25" i="4"/>
  <c r="F5" i="4"/>
  <c r="F7" i="4"/>
  <c r="F8" i="4"/>
  <c r="F10" i="4"/>
  <c r="F13" i="4"/>
  <c r="F15" i="4"/>
  <c r="F16" i="4"/>
  <c r="F18" i="4"/>
  <c r="F19" i="4"/>
  <c r="F21" i="4"/>
  <c r="F23" i="4"/>
  <c r="F24" i="4"/>
  <c r="F29" i="4"/>
  <c r="F31" i="4"/>
  <c r="D37" i="4"/>
  <c r="D36" i="4"/>
  <c r="D35" i="4"/>
  <c r="D34" i="4"/>
  <c r="D33" i="4"/>
  <c r="G30" i="2"/>
  <c r="G23" i="2"/>
  <c r="G15" i="2"/>
  <c r="G8" i="2"/>
  <c r="G29" i="2"/>
  <c r="G22" i="2"/>
  <c r="G14" i="2"/>
  <c r="G7" i="2"/>
  <c r="G28" i="2"/>
  <c r="G21" i="2"/>
  <c r="G13" i="2"/>
  <c r="G6" i="2"/>
  <c r="G27" i="2"/>
  <c r="G20" i="2"/>
  <c r="G12" i="2"/>
  <c r="G5" i="2"/>
  <c r="G26" i="2"/>
  <c r="G19" i="2"/>
  <c r="G11" i="2"/>
  <c r="G4" i="2"/>
</calcChain>
</file>

<file path=xl/sharedStrings.xml><?xml version="1.0" encoding="utf-8"?>
<sst xmlns="http://schemas.openxmlformats.org/spreadsheetml/2006/main" count="585" uniqueCount="179">
  <si>
    <t>Make</t>
  </si>
  <si>
    <t>Model</t>
  </si>
  <si>
    <t>Type</t>
  </si>
  <si>
    <t>LowPrice</t>
  </si>
  <si>
    <t>HighPrice</t>
  </si>
  <si>
    <t>Drive</t>
  </si>
  <si>
    <t>CityMPG</t>
  </si>
  <si>
    <t>HwyMPG</t>
  </si>
  <si>
    <t>FuelCap</t>
  </si>
  <si>
    <t>Length</t>
  </si>
  <si>
    <t>Width</t>
  </si>
  <si>
    <t>Wheelbase</t>
  </si>
  <si>
    <t>Height</t>
  </si>
  <si>
    <t>UTurn</t>
  </si>
  <si>
    <t>Weight</t>
  </si>
  <si>
    <t>Acc030</t>
  </si>
  <si>
    <t>Acc060</t>
  </si>
  <si>
    <t>QtrMile</t>
  </si>
  <si>
    <t>PageNum</t>
  </si>
  <si>
    <t>Size</t>
  </si>
  <si>
    <t>Chevrolet</t>
  </si>
  <si>
    <t>Spark</t>
  </si>
  <si>
    <t>Hatchback</t>
  </si>
  <si>
    <t>FWD</t>
  </si>
  <si>
    <t>Small</t>
  </si>
  <si>
    <t>Hyundai</t>
  </si>
  <si>
    <t>Accent</t>
  </si>
  <si>
    <t>Dodge</t>
  </si>
  <si>
    <t>Dart</t>
  </si>
  <si>
    <t>Sedan</t>
  </si>
  <si>
    <t xml:space="preserve">Chevrolet </t>
  </si>
  <si>
    <t>Cruze LS</t>
  </si>
  <si>
    <t>Toyoto</t>
  </si>
  <si>
    <t>Yaris</t>
  </si>
  <si>
    <t>Elantra</t>
  </si>
  <si>
    <t>Malibu</t>
  </si>
  <si>
    <t>Midsized</t>
  </si>
  <si>
    <t>Camry</t>
  </si>
  <si>
    <t>Sonata</t>
  </si>
  <si>
    <t>Impala</t>
  </si>
  <si>
    <t>Large</t>
  </si>
  <si>
    <t xml:space="preserve">Dodge </t>
  </si>
  <si>
    <t>Charger</t>
  </si>
  <si>
    <t>Equus</t>
  </si>
  <si>
    <t>AWD</t>
  </si>
  <si>
    <t>Azera</t>
  </si>
  <si>
    <t>Camaro</t>
  </si>
  <si>
    <t>Sporty</t>
  </si>
  <si>
    <t>RWD</t>
  </si>
  <si>
    <t>Corvette</t>
  </si>
  <si>
    <t>Challenger</t>
  </si>
  <si>
    <t>Genesis</t>
  </si>
  <si>
    <t>Venza</t>
  </si>
  <si>
    <t>Wagon</t>
  </si>
  <si>
    <t>4Runner</t>
  </si>
  <si>
    <t>SUV</t>
  </si>
  <si>
    <t>Suburban</t>
  </si>
  <si>
    <t>Durango</t>
  </si>
  <si>
    <t>Traverse</t>
  </si>
  <si>
    <t>Grand Caravan</t>
  </si>
  <si>
    <t>7Pass</t>
  </si>
  <si>
    <t>Sienna</t>
  </si>
  <si>
    <t>Tahoe</t>
  </si>
  <si>
    <t>Highlander</t>
  </si>
  <si>
    <t>Sequioa</t>
  </si>
  <si>
    <t>Santa Fe</t>
  </si>
  <si>
    <t>Mean</t>
  </si>
  <si>
    <t xml:space="preserve">Median </t>
  </si>
  <si>
    <t>Mode</t>
  </si>
  <si>
    <t>S.d.</t>
  </si>
  <si>
    <t>Variance</t>
  </si>
  <si>
    <t>Chevy:</t>
  </si>
  <si>
    <t>Dodge:</t>
  </si>
  <si>
    <t>Hyundai:</t>
  </si>
  <si>
    <t>Toyota:</t>
  </si>
  <si>
    <t>Median</t>
  </si>
  <si>
    <t>Stdev</t>
  </si>
  <si>
    <t>99% CI</t>
  </si>
  <si>
    <t>i</t>
  </si>
  <si>
    <t>(i-0.5)/n</t>
  </si>
  <si>
    <t>Z score</t>
  </si>
  <si>
    <t>Standard X</t>
  </si>
  <si>
    <t>Remarks On ScatterPlot?QQ Plot:</t>
  </si>
  <si>
    <t>The data is not normally dsitributed because ithe points do not lie close to a straight line</t>
  </si>
  <si>
    <t>Hence, we will have to use t interval to find the 99% CI</t>
  </si>
  <si>
    <t>T-Value</t>
  </si>
  <si>
    <t>MOE</t>
  </si>
  <si>
    <t>Lower Bound:</t>
  </si>
  <si>
    <t xml:space="preserve">Upper Bound: </t>
  </si>
  <si>
    <t>Remarks:</t>
  </si>
  <si>
    <t>We are 99% confident that the true average highway mileage falls between 25.58 mpg to 31.066 mpg.</t>
  </si>
  <si>
    <t>St Dev</t>
  </si>
  <si>
    <t>Count</t>
  </si>
  <si>
    <t>p_i</t>
  </si>
  <si>
    <t xml:space="preserve">Remarks on the scatter plot: No, The populations do no look normally distributed. </t>
  </si>
  <si>
    <t xml:space="preserve">So, we cannot use </t>
  </si>
  <si>
    <t>Paired Differences</t>
  </si>
  <si>
    <t>Assumptions Satisfied:</t>
  </si>
  <si>
    <t>SRS</t>
  </si>
  <si>
    <t>Same Shape pops</t>
  </si>
  <si>
    <t>Independent Samples</t>
  </si>
  <si>
    <t>Mann Whitney Test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</si>
  <si>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</si>
  <si>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</si>
  <si>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u0 = u1</t>
  </si>
  <si>
    <t>u0 != u1</t>
  </si>
  <si>
    <t>x1</t>
  </si>
  <si>
    <t>Combined Rank</t>
  </si>
  <si>
    <t>x2</t>
  </si>
  <si>
    <t>Sum:</t>
  </si>
  <si>
    <t>M= 135.5</t>
  </si>
  <si>
    <t>Mcrit R = 139</t>
  </si>
  <si>
    <t>Mcrit L = 14(14+14+1)-139 = 267</t>
  </si>
  <si>
    <t>Since 135.5 falls outside the critical values</t>
  </si>
  <si>
    <t>Reject Ho</t>
  </si>
  <si>
    <t>At 1% significance level, there is enough evidence to support that u1 != U2.</t>
  </si>
  <si>
    <t>\</t>
  </si>
  <si>
    <t>Weight = X</t>
  </si>
  <si>
    <t>CityMPG = y</t>
  </si>
  <si>
    <t>Corrrelation Coefficient</t>
  </si>
  <si>
    <t>Correlation Determinationn</t>
  </si>
  <si>
    <t>Since correlation coefficient is close to -1, it indicates that there is a strong negative relationship.</t>
  </si>
  <si>
    <t>Regression Equation: y = -0.0043x + 36.968</t>
  </si>
  <si>
    <t>R^2 = 0.7444</t>
  </si>
  <si>
    <t>Part a)</t>
  </si>
  <si>
    <t>Part b)</t>
  </si>
  <si>
    <t>Part d)</t>
  </si>
  <si>
    <t xml:space="preserve">Part c) </t>
  </si>
  <si>
    <t>Predict for x = 3800</t>
  </si>
  <si>
    <t>An R^2 value indicates that approximately 74.44% of the variation in CityMPG can be explained by the variation in Weight. This suggest a strong relationship between these two variables.</t>
  </si>
  <si>
    <t>Part e)</t>
  </si>
  <si>
    <t>Assumptions:</t>
  </si>
  <si>
    <t>Linearity</t>
  </si>
  <si>
    <t>data is independent</t>
  </si>
  <si>
    <t>equal st.dev</t>
  </si>
  <si>
    <t>normal pops</t>
  </si>
  <si>
    <t>H0 : b1 =0</t>
  </si>
  <si>
    <t>xi^2</t>
  </si>
  <si>
    <t>yi^2</t>
  </si>
  <si>
    <t>xiyi</t>
  </si>
  <si>
    <t>sxx</t>
  </si>
  <si>
    <t>syy</t>
  </si>
  <si>
    <t>sxy</t>
  </si>
  <si>
    <t xml:space="preserve">SSE </t>
  </si>
  <si>
    <t xml:space="preserve">se </t>
  </si>
  <si>
    <t>t</t>
  </si>
  <si>
    <t>Ha = b1 &lt; 0</t>
  </si>
  <si>
    <t>df</t>
  </si>
  <si>
    <t xml:space="preserve">alpha </t>
  </si>
  <si>
    <t>tcrit</t>
  </si>
  <si>
    <t>H0​:μChevrolet​=μDodge​=μHyundai​=μToyota​</t>
  </si>
  <si>
    <t>H1​:At least two means are different</t>
  </si>
  <si>
    <t>u1</t>
  </si>
  <si>
    <t>u2</t>
  </si>
  <si>
    <t>u3</t>
  </si>
  <si>
    <t>u4</t>
  </si>
  <si>
    <t>At 1% aignificance level, there is sufficient evidence to support that Ha may be true</t>
  </si>
  <si>
    <t xml:space="preserve">Means: </t>
  </si>
  <si>
    <t>Anova: Single Factor</t>
  </si>
  <si>
    <t>SUMMARY</t>
  </si>
  <si>
    <t>Groups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</si>
  <si>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</si>
  <si>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</si>
  <si>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</si>
  <si>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</si>
  <si>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</si>
  <si>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</si>
  <si>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</si>
  <si>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</si>
  <si>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</si>
  <si>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</si>
  <si>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</si>
  <si>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</si>
  <si>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Stat</t>
  </si>
  <si>
    <t>P -Val</t>
  </si>
  <si>
    <t>Do not reject Ho</t>
  </si>
  <si>
    <t>There is not sufficient evidence to support that at least two means are different</t>
  </si>
  <si>
    <t>Frequency:</t>
  </si>
  <si>
    <t>Drive: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</si>
</sst>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Aptos Narrow"/>
      <family val="2"/>
    </font>
    <font>
      <sz val="11"/>
      <color theme="1"/>
      <name val="Aptos Narrow"/>
      <family val="2"/>
    </font>
    <font>
      <sz val="9"/>
      <color rgb="FF595959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2" fontId="0" fillId="0" borderId="0" xfId="0" applyNumberFormat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readingOrder="1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4-4E6A-B3CB-DFAE4A37DE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4-4E6A-B3CB-DFAE4A37DE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4-4E6A-B3CB-DFAE4A37DE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4-4E6A-B3CB-DFAE4A37DE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F4-4E6A-B3CB-DFAE4A37DE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F4-4E6A-B3CB-DFAE4A37DE67}"/>
              </c:ext>
            </c:extLst>
          </c:dPt>
          <c:cat>
            <c:strRef>
              <c:f>'Part IB'!$G$5:$G$10</c:f>
              <c:strCache>
                <c:ptCount val="6"/>
                <c:pt idx="0">
                  <c:v>7Pass</c:v>
                </c:pt>
                <c:pt idx="1">
                  <c:v>Hatchback</c:v>
                </c:pt>
                <c:pt idx="2">
                  <c:v>Sedan</c:v>
                </c:pt>
                <c:pt idx="3">
                  <c:v>Sporty</c:v>
                </c:pt>
                <c:pt idx="4">
                  <c:v>SUV</c:v>
                </c:pt>
                <c:pt idx="5">
                  <c:v>Wagon</c:v>
                </c:pt>
              </c:strCache>
            </c:strRef>
          </c:cat>
          <c:val>
            <c:numRef>
              <c:f>'Part IB'!$H$5:$H$10</c:f>
              <c:numCache>
                <c:formatCode>0.0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4B29-AA37-4FD6EE85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 on 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IB'!$G$13:$G$15</c:f>
              <c:strCache>
                <c:ptCount val="3"/>
                <c:pt idx="0">
                  <c:v>AWD</c:v>
                </c:pt>
                <c:pt idx="1">
                  <c:v>FWD</c:v>
                </c:pt>
                <c:pt idx="2">
                  <c:v>RWD</c:v>
                </c:pt>
              </c:strCache>
            </c:strRef>
          </c:cat>
          <c:val>
            <c:numRef>
              <c:f>'Part IB'!$H$13:$H$15</c:f>
              <c:numCache>
                <c:formatCode>0.0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06C-8FF0-E239B4F8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617775"/>
        <c:axId val="1608116927"/>
      </c:barChart>
      <c:catAx>
        <c:axId val="161761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6927"/>
        <c:crosses val="autoZero"/>
        <c:auto val="1"/>
        <c:lblAlgn val="ctr"/>
        <c:lblOffset val="100"/>
        <c:noMultiLvlLbl val="0"/>
      </c:catAx>
      <c:valAx>
        <c:axId val="1608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II'!$F$4:$F$31</c:f>
              <c:strCache>
                <c:ptCount val="28"/>
                <c:pt idx="0">
                  <c:v>-2.100165493</c:v>
                </c:pt>
                <c:pt idx="1">
                  <c:v>-1.611169162</c:v>
                </c:pt>
                <c:pt idx="2">
                  <c:v>-1.345166634</c:v>
                </c:pt>
                <c:pt idx="3">
                  <c:v>-1.15034938</c:v>
                </c:pt>
                <c:pt idx="4">
                  <c:v>-0.991526475</c:v>
                </c:pt>
                <c:pt idx="5">
                  <c:v>-0.854447399</c:v>
                </c:pt>
                <c:pt idx="6">
                  <c:v>-0.731808084</c:v>
                </c:pt>
                <c:pt idx="7">
                  <c:v>-0.61930677</c:v>
                </c:pt>
                <c:pt idx="8">
                  <c:v>-0.514156101</c:v>
                </c:pt>
                <c:pt idx="9">
                  <c:v>-0.41441333</c:v>
                </c:pt>
                <c:pt idx="10">
                  <c:v>-0.318639364</c:v>
                </c:pt>
                <c:pt idx="11">
                  <c:v>-0.225707954</c:v>
                </c:pt>
                <c:pt idx="12">
                  <c:v>-0.134689794</c:v>
                </c:pt>
                <c:pt idx="13">
                  <c:v>-0.044776177</c:v>
                </c:pt>
                <c:pt idx="14">
                  <c:v>0.044776177</c:v>
                </c:pt>
                <c:pt idx="15">
                  <c:v>0.134689794</c:v>
                </c:pt>
                <c:pt idx="16">
                  <c:v>0.225707954</c:v>
                </c:pt>
                <c:pt idx="17">
                  <c:v>0.318639364</c:v>
                </c:pt>
                <c:pt idx="18">
                  <c:v>0.41441333</c:v>
                </c:pt>
                <c:pt idx="19">
                  <c:v>0.514156101</c:v>
                </c:pt>
                <c:pt idx="20">
                  <c:v>0.61930677</c:v>
                </c:pt>
                <c:pt idx="21">
                  <c:v>0.731808084</c:v>
                </c:pt>
                <c:pt idx="22">
                  <c:v>0.854447399</c:v>
                </c:pt>
                <c:pt idx="23">
                  <c:v>0.991526475</c:v>
                </c:pt>
                <c:pt idx="24">
                  <c:v>1.15034938</c:v>
                </c:pt>
                <c:pt idx="25">
                  <c:v>1.345166634</c:v>
                </c:pt>
                <c:pt idx="26">
                  <c:v>1.611169162</c:v>
                </c:pt>
                <c:pt idx="27">
                  <c:v>2.100165493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II'!$F$4:$F$31</c:f>
              <c:numCache>
                <c:formatCode>General</c:formatCode>
                <c:ptCount val="28"/>
                <c:pt idx="0">
                  <c:v>-2.1001654928444697</c:v>
                </c:pt>
                <c:pt idx="1">
                  <c:v>-1.6111691623526765</c:v>
                </c:pt>
                <c:pt idx="2">
                  <c:v>-1.3451666341766386</c:v>
                </c:pt>
                <c:pt idx="3">
                  <c:v>-1.1503493803760083</c:v>
                </c:pt>
                <c:pt idx="4">
                  <c:v>-0.99152647467733057</c:v>
                </c:pt>
                <c:pt idx="5">
                  <c:v>-0.85444739869598973</c:v>
                </c:pt>
                <c:pt idx="6">
                  <c:v>-0.73180808385961749</c:v>
                </c:pt>
                <c:pt idx="7">
                  <c:v>-0.61930676950877617</c:v>
                </c:pt>
                <c:pt idx="8">
                  <c:v>-0.51415610074453411</c:v>
                </c:pt>
                <c:pt idx="9">
                  <c:v>-0.41441332960007643</c:v>
                </c:pt>
                <c:pt idx="10">
                  <c:v>-0.3186393639643752</c:v>
                </c:pt>
                <c:pt idx="11">
                  <c:v>-0.2257079538601594</c:v>
                </c:pt>
                <c:pt idx="12">
                  <c:v>-0.13468979400891959</c:v>
                </c:pt>
                <c:pt idx="13">
                  <c:v>-4.477617669551625E-2</c:v>
                </c:pt>
                <c:pt idx="14">
                  <c:v>4.4776176695516381E-2</c:v>
                </c:pt>
                <c:pt idx="15">
                  <c:v>0.13468979400891973</c:v>
                </c:pt>
                <c:pt idx="16">
                  <c:v>0.2257079538601594</c:v>
                </c:pt>
                <c:pt idx="17">
                  <c:v>0.3186393639643752</c:v>
                </c:pt>
                <c:pt idx="18">
                  <c:v>0.41441332960007643</c:v>
                </c:pt>
                <c:pt idx="19">
                  <c:v>0.51415610074453411</c:v>
                </c:pt>
                <c:pt idx="20">
                  <c:v>0.61930676950877606</c:v>
                </c:pt>
                <c:pt idx="21">
                  <c:v>0.73180808385961771</c:v>
                </c:pt>
                <c:pt idx="22">
                  <c:v>0.85444739869598973</c:v>
                </c:pt>
                <c:pt idx="23">
                  <c:v>0.99152647467733057</c:v>
                </c:pt>
                <c:pt idx="24">
                  <c:v>1.1503493803760083</c:v>
                </c:pt>
                <c:pt idx="25">
                  <c:v>1.3451666341766386</c:v>
                </c:pt>
                <c:pt idx="26">
                  <c:v>1.6111691623526765</c:v>
                </c:pt>
                <c:pt idx="27">
                  <c:v>2.100165492844468</c:v>
                </c:pt>
              </c:numCache>
            </c:numRef>
          </c:xVal>
          <c:yVal>
            <c:numRef>
              <c:f>'Part II'!$D$4:$D$31</c:f>
              <c:numCache>
                <c:formatCode>General</c:formatCode>
                <c:ptCount val="28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3-42C7-BF7B-FAAA2B49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63"/>
        <c:axId val="220722623"/>
      </c:scatterChart>
      <c:valAx>
        <c:axId val="22072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2623"/>
        <c:crosses val="autoZero"/>
        <c:crossBetween val="midCat"/>
      </c:valAx>
      <c:valAx>
        <c:axId val="2207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First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III'!$H$4:$H$17</c:f>
              <c:strCache>
                <c:ptCount val="14"/>
                <c:pt idx="0">
                  <c:v>-1.802743091</c:v>
                </c:pt>
                <c:pt idx="1">
                  <c:v>-1.241866792</c:v>
                </c:pt>
                <c:pt idx="2">
                  <c:v>-0.920822976</c:v>
                </c:pt>
                <c:pt idx="3">
                  <c:v>-0.67448975</c:v>
                </c:pt>
                <c:pt idx="4">
                  <c:v>-0.463707751</c:v>
                </c:pt>
                <c:pt idx="5">
                  <c:v>-0.271880005</c:v>
                </c:pt>
                <c:pt idx="6">
                  <c:v>-0.089642351</c:v>
                </c:pt>
                <c:pt idx="7">
                  <c:v>0.089642351</c:v>
                </c:pt>
                <c:pt idx="8">
                  <c:v>0.271880005</c:v>
                </c:pt>
                <c:pt idx="9">
                  <c:v>0.463707751</c:v>
                </c:pt>
                <c:pt idx="10">
                  <c:v>0.67448975</c:v>
                </c:pt>
                <c:pt idx="11">
                  <c:v>0.920822976</c:v>
                </c:pt>
                <c:pt idx="12">
                  <c:v>1.241866792</c:v>
                </c:pt>
                <c:pt idx="13">
                  <c:v>1.802743091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III'!$H$4:$H$17</c:f>
              <c:numCache>
                <c:formatCode>General</c:formatCode>
                <c:ptCount val="14"/>
                <c:pt idx="0">
                  <c:v>-1.8027430907391901</c:v>
                </c:pt>
                <c:pt idx="1">
                  <c:v>-1.2418667918433208</c:v>
                </c:pt>
                <c:pt idx="2">
                  <c:v>-0.9208229763683794</c:v>
                </c:pt>
                <c:pt idx="3">
                  <c:v>-0.67448975019608193</c:v>
                </c:pt>
                <c:pt idx="4">
                  <c:v>-0.46370775145717902</c:v>
                </c:pt>
                <c:pt idx="5">
                  <c:v>-0.27188000539926088</c:v>
                </c:pt>
                <c:pt idx="6">
                  <c:v>-8.9642351075762544E-2</c:v>
                </c:pt>
                <c:pt idx="7">
                  <c:v>8.9642351075762544E-2</c:v>
                </c:pt>
                <c:pt idx="8">
                  <c:v>0.27188000539926077</c:v>
                </c:pt>
                <c:pt idx="9">
                  <c:v>0.46370775145717918</c:v>
                </c:pt>
                <c:pt idx="10">
                  <c:v>0.67448975019608193</c:v>
                </c:pt>
                <c:pt idx="11">
                  <c:v>0.9208229763683794</c:v>
                </c:pt>
                <c:pt idx="12">
                  <c:v>1.2418667918433208</c:v>
                </c:pt>
                <c:pt idx="13">
                  <c:v>1.8027430907391906</c:v>
                </c:pt>
              </c:numCache>
            </c:numRef>
          </c:xVal>
          <c:yVal>
            <c:numRef>
              <c:f>'Part III'!$E$4:$E$17</c:f>
              <c:numCache>
                <c:formatCode>General</c:formatCode>
                <c:ptCount val="14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72-4B52-98BB-F43A2C62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6607"/>
        <c:axId val="149177567"/>
      </c:scatterChart>
      <c:valAx>
        <c:axId val="1491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567"/>
        <c:crosses val="autoZero"/>
        <c:crossBetween val="midCat"/>
      </c:valAx>
      <c:valAx>
        <c:axId val="1491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Second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III'!$H$19:$H$32</c:f>
              <c:numCache>
                <c:formatCode>General</c:formatCode>
                <c:ptCount val="14"/>
                <c:pt idx="0">
                  <c:v>-1.8027430907391901</c:v>
                </c:pt>
                <c:pt idx="1">
                  <c:v>-1.2418667918433208</c:v>
                </c:pt>
                <c:pt idx="2">
                  <c:v>-0.9208229763683794</c:v>
                </c:pt>
                <c:pt idx="3">
                  <c:v>-0.67448975019608193</c:v>
                </c:pt>
                <c:pt idx="4">
                  <c:v>-0.46370775145717902</c:v>
                </c:pt>
                <c:pt idx="5">
                  <c:v>-0.27188000539926088</c:v>
                </c:pt>
                <c:pt idx="6">
                  <c:v>-8.9642351075762544E-2</c:v>
                </c:pt>
                <c:pt idx="7">
                  <c:v>8.9642351075762544E-2</c:v>
                </c:pt>
                <c:pt idx="8">
                  <c:v>0.27188000539926077</c:v>
                </c:pt>
                <c:pt idx="9">
                  <c:v>0.46370775145717918</c:v>
                </c:pt>
                <c:pt idx="10">
                  <c:v>0.67448975019608193</c:v>
                </c:pt>
                <c:pt idx="11">
                  <c:v>0.9208229763683794</c:v>
                </c:pt>
                <c:pt idx="12">
                  <c:v>1.2418667918433208</c:v>
                </c:pt>
                <c:pt idx="13">
                  <c:v>1.8027430907391906</c:v>
                </c:pt>
              </c:numCache>
            </c:numRef>
          </c:xVal>
          <c:yVal>
            <c:numRef>
              <c:f>'Part III'!$E$19:$E$32</c:f>
              <c:numCache>
                <c:formatCode>General</c:formatCode>
                <c:ptCount val="14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40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9-41DA-821F-3C4C0B43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56815"/>
        <c:axId val="255055375"/>
      </c:scatterChart>
      <c:valAx>
        <c:axId val="2550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55375"/>
        <c:crosses val="autoZero"/>
        <c:crossBetween val="midCat"/>
      </c:valAx>
      <c:valAx>
        <c:axId val="255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Vs. CityMPG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IV'!$D$4:$D$31</c:f>
              <c:numCache>
                <c:formatCode>General</c:formatCode>
                <c:ptCount val="28"/>
                <c:pt idx="0">
                  <c:v>2345</c:v>
                </c:pt>
                <c:pt idx="1">
                  <c:v>2550</c:v>
                </c:pt>
                <c:pt idx="2">
                  <c:v>3260</c:v>
                </c:pt>
                <c:pt idx="3">
                  <c:v>3140</c:v>
                </c:pt>
                <c:pt idx="4">
                  <c:v>2385</c:v>
                </c:pt>
                <c:pt idx="5">
                  <c:v>2770</c:v>
                </c:pt>
                <c:pt idx="6">
                  <c:v>3455</c:v>
                </c:pt>
                <c:pt idx="7">
                  <c:v>3155</c:v>
                </c:pt>
                <c:pt idx="8">
                  <c:v>3315</c:v>
                </c:pt>
                <c:pt idx="9">
                  <c:v>3855</c:v>
                </c:pt>
                <c:pt idx="10">
                  <c:v>4015</c:v>
                </c:pt>
                <c:pt idx="11">
                  <c:v>4570</c:v>
                </c:pt>
                <c:pt idx="12">
                  <c:v>3795</c:v>
                </c:pt>
                <c:pt idx="13">
                  <c:v>3900</c:v>
                </c:pt>
                <c:pt idx="14">
                  <c:v>3470</c:v>
                </c:pt>
                <c:pt idx="15">
                  <c:v>4195</c:v>
                </c:pt>
                <c:pt idx="16">
                  <c:v>3460</c:v>
                </c:pt>
                <c:pt idx="17">
                  <c:v>4125</c:v>
                </c:pt>
                <c:pt idx="18">
                  <c:v>4665</c:v>
                </c:pt>
                <c:pt idx="19">
                  <c:v>5945</c:v>
                </c:pt>
                <c:pt idx="20">
                  <c:v>5105</c:v>
                </c:pt>
                <c:pt idx="21">
                  <c:v>4975</c:v>
                </c:pt>
                <c:pt idx="22">
                  <c:v>4685</c:v>
                </c:pt>
                <c:pt idx="23">
                  <c:v>4445</c:v>
                </c:pt>
                <c:pt idx="24">
                  <c:v>5635</c:v>
                </c:pt>
                <c:pt idx="25">
                  <c:v>4490</c:v>
                </c:pt>
                <c:pt idx="26">
                  <c:v>6025</c:v>
                </c:pt>
                <c:pt idx="27">
                  <c:v>4210</c:v>
                </c:pt>
              </c:numCache>
            </c:numRef>
          </c:xVal>
          <c:yVal>
            <c:numRef>
              <c:f>'Part IV'!$E$4:$E$31</c:f>
              <c:numCache>
                <c:formatCode>General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28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12</c:v>
                </c:pt>
                <c:pt idx="2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779-4D93-B13E-26FA461A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0431"/>
        <c:axId val="1609253055"/>
      </c:scatterChart>
      <c:valAx>
        <c:axId val="1408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53055"/>
        <c:crosses val="autoZero"/>
        <c:crossBetween val="midCat"/>
      </c:valAx>
      <c:valAx>
        <c:axId val="16092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Vs. CityMPG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V '!$D$4:$D$31</c:f>
              <c:numCache>
                <c:formatCode>General</c:formatCode>
                <c:ptCount val="28"/>
                <c:pt idx="0">
                  <c:v>2345</c:v>
                </c:pt>
                <c:pt idx="1">
                  <c:v>2550</c:v>
                </c:pt>
                <c:pt idx="2">
                  <c:v>3260</c:v>
                </c:pt>
                <c:pt idx="3">
                  <c:v>3140</c:v>
                </c:pt>
                <c:pt idx="4">
                  <c:v>2385</c:v>
                </c:pt>
                <c:pt idx="5">
                  <c:v>2770</c:v>
                </c:pt>
                <c:pt idx="6">
                  <c:v>3455</c:v>
                </c:pt>
                <c:pt idx="7">
                  <c:v>3155</c:v>
                </c:pt>
                <c:pt idx="8">
                  <c:v>3315</c:v>
                </c:pt>
                <c:pt idx="9">
                  <c:v>3855</c:v>
                </c:pt>
                <c:pt idx="10">
                  <c:v>4015</c:v>
                </c:pt>
                <c:pt idx="11">
                  <c:v>4570</c:v>
                </c:pt>
                <c:pt idx="12">
                  <c:v>3795</c:v>
                </c:pt>
                <c:pt idx="13">
                  <c:v>3900</c:v>
                </c:pt>
                <c:pt idx="14">
                  <c:v>3470</c:v>
                </c:pt>
                <c:pt idx="15">
                  <c:v>4195</c:v>
                </c:pt>
                <c:pt idx="16">
                  <c:v>3460</c:v>
                </c:pt>
                <c:pt idx="17">
                  <c:v>4125</c:v>
                </c:pt>
                <c:pt idx="18">
                  <c:v>4665</c:v>
                </c:pt>
                <c:pt idx="19">
                  <c:v>5945</c:v>
                </c:pt>
                <c:pt idx="20">
                  <c:v>5105</c:v>
                </c:pt>
                <c:pt idx="21">
                  <c:v>4975</c:v>
                </c:pt>
                <c:pt idx="22">
                  <c:v>4685</c:v>
                </c:pt>
                <c:pt idx="23">
                  <c:v>4445</c:v>
                </c:pt>
                <c:pt idx="24">
                  <c:v>5635</c:v>
                </c:pt>
                <c:pt idx="25">
                  <c:v>4490</c:v>
                </c:pt>
                <c:pt idx="26">
                  <c:v>6025</c:v>
                </c:pt>
                <c:pt idx="27">
                  <c:v>4210</c:v>
                </c:pt>
              </c:numCache>
            </c:numRef>
          </c:xVal>
          <c:yVal>
            <c:numRef>
              <c:f>'Part V '!$E$4:$E$31</c:f>
              <c:numCache>
                <c:formatCode>General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28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12</c:v>
                </c:pt>
                <c:pt idx="2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A-4EEE-8BD1-2DE2AE2E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0431"/>
        <c:axId val="1609253055"/>
      </c:scatterChart>
      <c:valAx>
        <c:axId val="1408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53055"/>
        <c:crosses val="autoZero"/>
        <c:crossBetween val="midCat"/>
      </c:valAx>
      <c:valAx>
        <c:axId val="16092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for Cheverlot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Cheverlot</a:t>
          </a:r>
        </a:p>
      </cx:txPr>
    </cx:title>
    <cx:plotArea>
      <cx:plotAreaRegion>
        <cx:series layoutId="boxWhisker" uniqueId="{917A0D91-1AF6-4491-B920-43BAB0CC946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for Dodge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Dodge</a:t>
          </a:r>
        </a:p>
      </cx:txPr>
    </cx:title>
    <cx:plotArea>
      <cx:plotAreaRegion>
        <cx:series layoutId="boxWhisker" uniqueId="{6141778E-256E-4717-9790-D5CFB4993A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 for Hyundai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Hyundai</a:t>
          </a:r>
        </a:p>
      </cx:txPr>
    </cx:title>
    <cx:plotArea>
      <cx:plotAreaRegion>
        <cx:series layoutId="boxWhisker" uniqueId="{48B50E2C-6FD6-429F-8E17-AC57256454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for Toyota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Toyota</a:t>
          </a:r>
        </a:p>
      </cx:txPr>
    </cx:title>
    <cx:plotArea>
      <cx:plotAreaRegion>
        <cx:series layoutId="boxWhisker" uniqueId="{31CB8FC4-9D52-477B-8538-5B03C2414DA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for first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Histogram for first</a:t>
          </a:r>
        </a:p>
      </cx:txPr>
    </cx:title>
    <cx:plotArea>
      <cx:plotAreaRegion>
        <cx:series layoutId="clusteredColumn" uniqueId="{67CD8AF2-A5A6-46CC-8948-A8091410CACB}">
          <cx:dataId val="0"/>
          <cx:layoutPr>
            <cx:binning intervalClosed="r"/>
          </cx:layoutPr>
          <cx:axisId val="1"/>
        </cx:series>
        <cx:series layoutId="paretoLine" ownerIdx="0" uniqueId="{2CB8EB8C-2F9E-40A2-800F-53BAF6F48B49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for Second Plot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Histogram for Second Plot</a:t>
          </a:r>
        </a:p>
      </cx:txPr>
    </cx:title>
    <cx:plotArea>
      <cx:plotAreaRegion>
        <cx:series layoutId="clusteredColumn" uniqueId="{48DC65CB-9297-4EAA-B8E0-804B487EB014}">
          <cx:dataId val="0"/>
          <cx:layoutPr>
            <cx:binning intervalClosed="r"/>
          </cx:layoutPr>
          <cx:axisId val="1"/>
        </cx:series>
        <cx:series layoutId="paretoLine" ownerIdx="0" uniqueId="{9628DFF4-194E-43D3-9C4D-70992A1721BB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187037</xdr:colOff>
      <xdr:row>1</xdr:row>
      <xdr:rowOff>20781</xdr:rowOff>
    </xdr:from>
    <xdr:to>
      <xdr:col>15</xdr:col>
      <xdr:colOff>256309</xdr:colOff>
      <xdr:row>15</xdr:row>
      <xdr:rowOff>145472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0D2D166-E2C5-1DA8-AA62-5BA2B3EE9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5857" y="203661"/>
              <a:ext cx="4565072" cy="2738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214746</xdr:colOff>
      <xdr:row>1</xdr:row>
      <xdr:rowOff>76201</xdr:rowOff>
    </xdr:from>
    <xdr:to>
      <xdr:col>23</xdr:col>
      <xdr:colOff>394855</xdr:colOff>
      <xdr:row>16</xdr:row>
      <xdr:rowOff>20783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39AD08-31FD-AFEC-2CF5-5BEF5374B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5146" y="259081"/>
              <a:ext cx="4569229" cy="2741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367145</xdr:colOff>
      <xdr:row>17</xdr:row>
      <xdr:rowOff>173182</xdr:rowOff>
    </xdr:from>
    <xdr:to>
      <xdr:col>19</xdr:col>
      <xdr:colOff>228600</xdr:colOff>
      <xdr:row>32</xdr:row>
      <xdr:rowOff>131618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CC9ACD5-9010-A135-A0DE-A7E9795DD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0985" y="3343102"/>
              <a:ext cx="4555375" cy="2747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339436</xdr:colOff>
      <xdr:row>17</xdr:row>
      <xdr:rowOff>173182</xdr:rowOff>
    </xdr:from>
    <xdr:to>
      <xdr:col>27</xdr:col>
      <xdr:colOff>408709</xdr:colOff>
      <xdr:row>32</xdr:row>
      <xdr:rowOff>131618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4A19508-8CCD-5FAC-6A45-6E259E6C4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6316" y="3343102"/>
              <a:ext cx="4580313" cy="2747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250123</xdr:colOff>
      <xdr:row>0</xdr:row>
      <xdr:rowOff>69745</xdr:rowOff>
    </xdr:from>
    <xdr:to>
      <xdr:col>15</xdr:col>
      <xdr:colOff>531731</xdr:colOff>
      <xdr:row>15</xdr:row>
      <xdr:rowOff>79684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6946D-BB30-FC68-3D41-61074799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323385</xdr:colOff>
      <xdr:row>17</xdr:row>
      <xdr:rowOff>120097</xdr:rowOff>
    </xdr:from>
    <xdr:to>
      <xdr:col>14</xdr:col>
      <xdr:colOff>35931</xdr:colOff>
      <xdr:row>32</xdr:row>
      <xdr:rowOff>75492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0D127E-6257-AE89-C2A4-FCE1B103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296869</xdr:colOff>
      <xdr:row>7</xdr:row>
      <xdr:rowOff>27867</xdr:rowOff>
    </xdr:from>
    <xdr:to>
      <xdr:col>15</xdr:col>
      <xdr:colOff>604982</xdr:colOff>
      <xdr:row>22</xdr:row>
      <xdr:rowOff>81656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F065A-9468-9242-C384-CD89D981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0</xdr:row>
      <xdr:rowOff>0</xdr:rowOff>
    </xdr:from>
    <xdr:to>
      <xdr:col>19</xdr:col>
      <xdr:colOff>444501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996DB-3F9B-19EC-1502-8EC1AE49E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148167</xdr:colOff>
      <xdr:row>15</xdr:row>
      <xdr:rowOff>125942</xdr:rowOff>
    </xdr:from>
    <xdr:to>
      <xdr:col>19</xdr:col>
      <xdr:colOff>423334</xdr:colOff>
      <xdr:row>30</xdr:row>
      <xdr:rowOff>170392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B1868-D0FE-2CF4-7DE8-4BD09B08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417287</xdr:colOff>
      <xdr:row>40</xdr:row>
      <xdr:rowOff>88899</xdr:rowOff>
    </xdr:from>
    <xdr:to>
      <xdr:col>15</xdr:col>
      <xdr:colOff>54430</xdr:colOff>
      <xdr:row>55</xdr:row>
      <xdr:rowOff>110671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51EC38-CEC3-7031-2A56-8C2C088AC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9387" y="7404099"/>
              <a:ext cx="4513943" cy="2795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519043</xdr:colOff>
      <xdr:row>40</xdr:row>
      <xdr:rowOff>146878</xdr:rowOff>
    </xdr:from>
    <xdr:to>
      <xdr:col>23</xdr:col>
      <xdr:colOff>231913</xdr:colOff>
      <xdr:row>55</xdr:row>
      <xdr:rowOff>73991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9E07D44-8D42-9AE5-779B-D0A2DA033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7943" y="7462078"/>
              <a:ext cx="4589670" cy="2700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257894</xdr:colOff>
      <xdr:row>1</xdr:row>
      <xdr:rowOff>113502</xdr:rowOff>
    </xdr:from>
    <xdr:to>
      <xdr:col>13</xdr:col>
      <xdr:colOff>539179</xdr:colOff>
      <xdr:row>16</xdr:row>
      <xdr:rowOff>123441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BFECAF-3F91-F9D7-35AF-69AFF3FF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299457</xdr:colOff>
      <xdr:row>2</xdr:row>
      <xdr:rowOff>141211</xdr:rowOff>
    </xdr:from>
    <xdr:to>
      <xdr:col>20</xdr:col>
      <xdr:colOff>234379</xdr:colOff>
      <xdr:row>17</xdr:row>
      <xdr:rowOff>151149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BDDF-1986-4D1D-B65D-BC91D1BAB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31"/>
  <sheetViews>
    <sheetView topLeftCell="A2" zoomScale="87" workbookViewId="0">
      <selection activeCell="C3" sqref="C3:V31"/>
    </sheetView>
  </sheetViews>
  <sheetFormatPr defaultRowHeight="14.4" x14ac:dyDescent="0.3"/>
  <sheetData>
    <row r="3" spans="3:22" x14ac:dyDescent="0.3">
      <c r="C3" t="s">
        <v>0</v>
      </c>
      <c r="D3" t="s">
        <v>1</v>
      </c>
      <c r="E3" t="s">
        <v>2</v>
      </c>
      <c r="F3" s="1" t="s">
        <v>3</v>
      </c>
      <c r="G3" s="1" t="s">
        <v>4</v>
      </c>
      <c r="H3" s="2" t="s">
        <v>5</v>
      </c>
      <c r="I3" t="s">
        <v>6</v>
      </c>
      <c r="J3" t="s">
        <v>7</v>
      </c>
      <c r="K3" s="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s="3" t="s">
        <v>15</v>
      </c>
      <c r="S3" s="3" t="s">
        <v>16</v>
      </c>
      <c r="T3" s="3" t="s">
        <v>17</v>
      </c>
      <c r="U3" t="s">
        <v>18</v>
      </c>
      <c r="V3" t="s">
        <v>19</v>
      </c>
    </row>
    <row r="4" spans="3:22" x14ac:dyDescent="0.3">
      <c r="C4" t="s">
        <v>20</v>
      </c>
      <c r="D4" t="s">
        <v>21</v>
      </c>
      <c r="E4" t="s">
        <v>22</v>
      </c>
      <c r="F4" s="1">
        <v>12.27</v>
      </c>
      <c r="G4" s="1">
        <v>25.56</v>
      </c>
      <c r="H4" s="2" t="s">
        <v>23</v>
      </c>
      <c r="I4">
        <v>30</v>
      </c>
      <c r="J4">
        <v>39</v>
      </c>
      <c r="K4" s="3">
        <v>9</v>
      </c>
      <c r="L4">
        <v>145</v>
      </c>
      <c r="M4">
        <v>63</v>
      </c>
      <c r="N4">
        <v>94</v>
      </c>
      <c r="O4">
        <v>61</v>
      </c>
      <c r="P4">
        <v>34</v>
      </c>
      <c r="Q4">
        <v>2345</v>
      </c>
      <c r="R4" s="3">
        <v>4.4000000000000004</v>
      </c>
      <c r="S4" s="3">
        <v>12.8</v>
      </c>
      <c r="T4" s="3">
        <v>19.399999999999999</v>
      </c>
      <c r="U4">
        <v>123</v>
      </c>
      <c r="V4" t="s">
        <v>24</v>
      </c>
    </row>
    <row r="5" spans="3:22" x14ac:dyDescent="0.3">
      <c r="C5" t="s">
        <v>25</v>
      </c>
      <c r="D5" t="s">
        <v>26</v>
      </c>
      <c r="E5" t="s">
        <v>22</v>
      </c>
      <c r="F5" s="1">
        <v>14.744999999999999</v>
      </c>
      <c r="G5" s="1">
        <v>17.495000000000001</v>
      </c>
      <c r="H5" s="2" t="s">
        <v>23</v>
      </c>
      <c r="I5">
        <v>28</v>
      </c>
      <c r="J5">
        <v>37</v>
      </c>
      <c r="K5" s="3">
        <v>11.4</v>
      </c>
      <c r="L5">
        <v>172</v>
      </c>
      <c r="M5">
        <v>67</v>
      </c>
      <c r="N5">
        <v>101</v>
      </c>
      <c r="O5">
        <v>57</v>
      </c>
      <c r="P5">
        <v>37</v>
      </c>
      <c r="Q5">
        <v>2550</v>
      </c>
      <c r="R5" s="3">
        <v>3.7</v>
      </c>
      <c r="S5" s="3">
        <v>10.3</v>
      </c>
      <c r="T5" s="3">
        <v>17.8</v>
      </c>
      <c r="U5">
        <v>148</v>
      </c>
      <c r="V5" t="s">
        <v>24</v>
      </c>
    </row>
    <row r="6" spans="3:22" x14ac:dyDescent="0.3">
      <c r="C6" t="s">
        <v>27</v>
      </c>
      <c r="D6" t="s">
        <v>28</v>
      </c>
      <c r="E6" t="s">
        <v>29</v>
      </c>
      <c r="F6" s="1">
        <v>16.495000000000001</v>
      </c>
      <c r="G6" s="1">
        <v>23.795000000000002</v>
      </c>
      <c r="H6" s="2" t="s">
        <v>23</v>
      </c>
      <c r="I6">
        <v>23</v>
      </c>
      <c r="J6">
        <v>35</v>
      </c>
      <c r="K6" s="3">
        <v>14.2</v>
      </c>
      <c r="L6">
        <v>184</v>
      </c>
      <c r="M6">
        <v>72</v>
      </c>
      <c r="N6">
        <v>106</v>
      </c>
      <c r="O6">
        <v>58</v>
      </c>
      <c r="P6">
        <v>38</v>
      </c>
      <c r="Q6">
        <v>3260</v>
      </c>
      <c r="R6" s="3">
        <v>3.4</v>
      </c>
      <c r="S6" s="3">
        <v>9.3000000000000007</v>
      </c>
      <c r="T6" s="3">
        <v>17.2</v>
      </c>
      <c r="U6">
        <v>128</v>
      </c>
      <c r="V6" t="s">
        <v>24</v>
      </c>
    </row>
    <row r="7" spans="3:22" x14ac:dyDescent="0.3">
      <c r="C7" t="s">
        <v>30</v>
      </c>
      <c r="D7" t="s">
        <v>31</v>
      </c>
      <c r="E7" t="s">
        <v>29</v>
      </c>
      <c r="F7" s="1">
        <v>16.170000000000002</v>
      </c>
      <c r="G7" s="1">
        <v>25.66</v>
      </c>
      <c r="H7" s="2" t="s">
        <v>23</v>
      </c>
      <c r="I7">
        <v>24</v>
      </c>
      <c r="J7">
        <v>36</v>
      </c>
      <c r="K7" s="3">
        <v>15.6</v>
      </c>
      <c r="L7">
        <v>181</v>
      </c>
      <c r="M7">
        <v>71</v>
      </c>
      <c r="N7">
        <v>106</v>
      </c>
      <c r="O7">
        <v>58</v>
      </c>
      <c r="P7">
        <v>38</v>
      </c>
      <c r="Q7">
        <v>3140</v>
      </c>
      <c r="R7" s="3">
        <v>3.7</v>
      </c>
      <c r="S7" s="3">
        <v>9.8000000000000007</v>
      </c>
      <c r="T7" s="3">
        <v>17.600000000000001</v>
      </c>
      <c r="U7">
        <v>119</v>
      </c>
      <c r="V7" t="s">
        <v>24</v>
      </c>
    </row>
    <row r="8" spans="3:22" x14ac:dyDescent="0.3">
      <c r="C8" t="s">
        <v>32</v>
      </c>
      <c r="D8" t="s">
        <v>33</v>
      </c>
      <c r="E8" t="s">
        <v>22</v>
      </c>
      <c r="F8" s="1">
        <v>14.845000000000001</v>
      </c>
      <c r="G8" s="1">
        <v>17.629000000000001</v>
      </c>
      <c r="H8" s="2" t="s">
        <v>23</v>
      </c>
      <c r="I8">
        <v>30</v>
      </c>
      <c r="J8">
        <v>35</v>
      </c>
      <c r="K8" s="3">
        <v>11.1</v>
      </c>
      <c r="L8">
        <v>154</v>
      </c>
      <c r="M8">
        <v>67</v>
      </c>
      <c r="N8">
        <v>99</v>
      </c>
      <c r="O8">
        <v>59</v>
      </c>
      <c r="P8">
        <v>34</v>
      </c>
      <c r="Q8">
        <v>2385</v>
      </c>
      <c r="R8" s="3">
        <v>3.9</v>
      </c>
      <c r="S8" s="3">
        <v>10.8</v>
      </c>
      <c r="T8" s="3">
        <v>18.3</v>
      </c>
      <c r="U8">
        <v>216</v>
      </c>
      <c r="V8" t="s">
        <v>24</v>
      </c>
    </row>
    <row r="9" spans="3:22" x14ac:dyDescent="0.3">
      <c r="C9" t="s">
        <v>25</v>
      </c>
      <c r="D9" t="s">
        <v>34</v>
      </c>
      <c r="E9" t="s">
        <v>29</v>
      </c>
      <c r="F9" s="1">
        <v>17.259</v>
      </c>
      <c r="G9" s="1">
        <v>22.6</v>
      </c>
      <c r="H9" s="2" t="s">
        <v>23</v>
      </c>
      <c r="I9">
        <v>28</v>
      </c>
      <c r="J9">
        <v>38</v>
      </c>
      <c r="K9" s="3">
        <v>12.8</v>
      </c>
      <c r="L9">
        <v>179</v>
      </c>
      <c r="M9">
        <v>70</v>
      </c>
      <c r="N9">
        <v>106</v>
      </c>
      <c r="O9">
        <v>56</v>
      </c>
      <c r="P9">
        <v>36</v>
      </c>
      <c r="Q9">
        <v>2770</v>
      </c>
      <c r="R9" s="3">
        <v>3.4</v>
      </c>
      <c r="S9" s="3">
        <v>9.5</v>
      </c>
      <c r="T9" s="3">
        <v>17.2</v>
      </c>
      <c r="U9">
        <v>149</v>
      </c>
      <c r="V9" t="s">
        <v>24</v>
      </c>
    </row>
    <row r="10" spans="3:22" x14ac:dyDescent="0.3">
      <c r="C10" t="s">
        <v>20</v>
      </c>
      <c r="D10" t="s">
        <v>35</v>
      </c>
      <c r="E10" t="s">
        <v>29</v>
      </c>
      <c r="F10" s="1">
        <v>22.465</v>
      </c>
      <c r="G10" s="1">
        <v>30.48</v>
      </c>
      <c r="H10" s="2" t="s">
        <v>23</v>
      </c>
      <c r="I10">
        <v>22</v>
      </c>
      <c r="J10">
        <v>34</v>
      </c>
      <c r="K10" s="3">
        <v>18.5</v>
      </c>
      <c r="L10">
        <v>192</v>
      </c>
      <c r="M10">
        <v>73</v>
      </c>
      <c r="N10">
        <v>108</v>
      </c>
      <c r="O10">
        <v>58</v>
      </c>
      <c r="P10">
        <v>38</v>
      </c>
      <c r="Q10">
        <v>3455</v>
      </c>
      <c r="R10" s="3">
        <v>3.2</v>
      </c>
      <c r="S10" s="3">
        <v>8.1</v>
      </c>
      <c r="T10" s="3">
        <v>16.399999999999999</v>
      </c>
      <c r="U10">
        <v>120</v>
      </c>
      <c r="V10" t="s">
        <v>36</v>
      </c>
    </row>
    <row r="11" spans="3:22" x14ac:dyDescent="0.3">
      <c r="C11" t="s">
        <v>32</v>
      </c>
      <c r="D11" t="s">
        <v>37</v>
      </c>
      <c r="E11" t="s">
        <v>29</v>
      </c>
      <c r="F11" s="1">
        <v>22.97</v>
      </c>
      <c r="G11" s="1">
        <v>31.37</v>
      </c>
      <c r="H11" s="2" t="s">
        <v>23</v>
      </c>
      <c r="I11">
        <v>26</v>
      </c>
      <c r="J11">
        <v>35</v>
      </c>
      <c r="K11" s="3">
        <v>17</v>
      </c>
      <c r="L11">
        <v>189</v>
      </c>
      <c r="M11">
        <v>72</v>
      </c>
      <c r="N11">
        <v>109</v>
      </c>
      <c r="O11">
        <v>58</v>
      </c>
      <c r="P11">
        <v>38</v>
      </c>
      <c r="Q11">
        <v>3155</v>
      </c>
      <c r="R11" s="3">
        <v>3.3</v>
      </c>
      <c r="S11" s="3">
        <v>8.6</v>
      </c>
      <c r="T11" s="3">
        <v>16.7</v>
      </c>
      <c r="U11">
        <v>210</v>
      </c>
      <c r="V11" t="s">
        <v>36</v>
      </c>
    </row>
    <row r="12" spans="3:22" x14ac:dyDescent="0.3">
      <c r="C12" t="s">
        <v>25</v>
      </c>
      <c r="D12" t="s">
        <v>38</v>
      </c>
      <c r="E12" t="s">
        <v>29</v>
      </c>
      <c r="F12" s="1">
        <v>21.15</v>
      </c>
      <c r="G12" s="1">
        <v>33.524999999999999</v>
      </c>
      <c r="H12" s="2" t="s">
        <v>23</v>
      </c>
      <c r="I12">
        <v>25</v>
      </c>
      <c r="J12">
        <v>37</v>
      </c>
      <c r="K12" s="3">
        <v>18.5</v>
      </c>
      <c r="L12">
        <v>191</v>
      </c>
      <c r="M12">
        <v>73</v>
      </c>
      <c r="N12">
        <v>110</v>
      </c>
      <c r="O12">
        <v>58</v>
      </c>
      <c r="P12">
        <v>37</v>
      </c>
      <c r="Q12">
        <v>3315</v>
      </c>
      <c r="R12" s="3">
        <v>3.7</v>
      </c>
      <c r="S12" s="3">
        <v>9.1999999999999993</v>
      </c>
      <c r="T12" s="3">
        <v>17.2</v>
      </c>
      <c r="U12">
        <v>152</v>
      </c>
      <c r="V12" t="s">
        <v>36</v>
      </c>
    </row>
    <row r="13" spans="3:22" x14ac:dyDescent="0.3">
      <c r="C13" t="s">
        <v>20</v>
      </c>
      <c r="D13" t="s">
        <v>39</v>
      </c>
      <c r="E13" t="s">
        <v>29</v>
      </c>
      <c r="F13" s="1">
        <v>27.06</v>
      </c>
      <c r="G13" s="1">
        <v>40.659999999999997</v>
      </c>
      <c r="H13" s="2" t="s">
        <v>23</v>
      </c>
      <c r="I13">
        <v>18</v>
      </c>
      <c r="J13">
        <v>28</v>
      </c>
      <c r="K13" s="3">
        <v>18.5</v>
      </c>
      <c r="L13">
        <v>201</v>
      </c>
      <c r="M13">
        <v>73</v>
      </c>
      <c r="N13">
        <v>112</v>
      </c>
      <c r="O13">
        <v>59</v>
      </c>
      <c r="P13">
        <v>40</v>
      </c>
      <c r="Q13">
        <v>3855</v>
      </c>
      <c r="R13" s="3">
        <v>2.9</v>
      </c>
      <c r="S13" s="3">
        <v>6.9</v>
      </c>
      <c r="T13" s="3">
        <v>15.5</v>
      </c>
      <c r="U13">
        <v>120</v>
      </c>
      <c r="V13" t="s">
        <v>40</v>
      </c>
    </row>
    <row r="14" spans="3:22" x14ac:dyDescent="0.3">
      <c r="C14" t="s">
        <v>41</v>
      </c>
      <c r="D14" t="s">
        <v>42</v>
      </c>
      <c r="E14" t="s">
        <v>29</v>
      </c>
      <c r="F14" s="1">
        <v>27.995000000000001</v>
      </c>
      <c r="G14" s="1">
        <v>62.295000000000002</v>
      </c>
      <c r="H14" s="2" t="s">
        <v>23</v>
      </c>
      <c r="I14">
        <v>19</v>
      </c>
      <c r="J14">
        <v>31</v>
      </c>
      <c r="K14" s="3">
        <v>19</v>
      </c>
      <c r="L14">
        <v>198</v>
      </c>
      <c r="M14">
        <v>75</v>
      </c>
      <c r="N14">
        <v>120</v>
      </c>
      <c r="O14">
        <v>58</v>
      </c>
      <c r="P14">
        <v>40</v>
      </c>
      <c r="Q14">
        <v>4015</v>
      </c>
      <c r="R14" s="3">
        <v>3.2</v>
      </c>
      <c r="S14" s="3">
        <v>7.4</v>
      </c>
      <c r="T14" s="3">
        <v>15.8</v>
      </c>
      <c r="U14">
        <v>128</v>
      </c>
      <c r="V14" t="s">
        <v>40</v>
      </c>
    </row>
    <row r="15" spans="3:22" x14ac:dyDescent="0.3">
      <c r="C15" t="s">
        <v>25</v>
      </c>
      <c r="D15" t="s">
        <v>43</v>
      </c>
      <c r="E15" t="s">
        <v>29</v>
      </c>
      <c r="F15" s="1">
        <v>61.5</v>
      </c>
      <c r="G15" s="1">
        <v>68.75</v>
      </c>
      <c r="H15" s="2" t="s">
        <v>44</v>
      </c>
      <c r="I15">
        <v>16</v>
      </c>
      <c r="J15">
        <v>24</v>
      </c>
      <c r="K15" s="3">
        <v>20.3</v>
      </c>
      <c r="L15">
        <v>203</v>
      </c>
      <c r="M15">
        <v>74</v>
      </c>
      <c r="N15">
        <v>120</v>
      </c>
      <c r="O15">
        <v>59</v>
      </c>
      <c r="P15">
        <v>41</v>
      </c>
      <c r="Q15">
        <v>4570</v>
      </c>
      <c r="R15" s="3">
        <v>2.5</v>
      </c>
      <c r="S15" s="3">
        <v>6.5</v>
      </c>
      <c r="T15" s="3">
        <v>14.9</v>
      </c>
      <c r="U15">
        <v>149</v>
      </c>
      <c r="V15" t="s">
        <v>40</v>
      </c>
    </row>
    <row r="16" spans="3:22" x14ac:dyDescent="0.3">
      <c r="C16" t="s">
        <v>25</v>
      </c>
      <c r="D16" t="s">
        <v>45</v>
      </c>
      <c r="E16" t="s">
        <v>29</v>
      </c>
      <c r="F16" s="1">
        <v>34</v>
      </c>
      <c r="G16" s="1">
        <v>38.200000000000003</v>
      </c>
      <c r="H16" s="2" t="s">
        <v>23</v>
      </c>
      <c r="I16">
        <v>20</v>
      </c>
      <c r="J16">
        <v>28</v>
      </c>
      <c r="K16" s="3">
        <v>18.5</v>
      </c>
      <c r="L16">
        <v>194</v>
      </c>
      <c r="M16">
        <v>73</v>
      </c>
      <c r="N16">
        <v>112</v>
      </c>
      <c r="O16">
        <v>58</v>
      </c>
      <c r="P16">
        <v>39</v>
      </c>
      <c r="Q16">
        <v>3795</v>
      </c>
      <c r="R16" s="3">
        <v>3</v>
      </c>
      <c r="S16" s="3">
        <v>7.2</v>
      </c>
      <c r="T16" s="3">
        <v>15.7</v>
      </c>
      <c r="U16">
        <v>148</v>
      </c>
      <c r="V16" t="s">
        <v>36</v>
      </c>
    </row>
    <row r="17" spans="3:22" x14ac:dyDescent="0.3">
      <c r="C17" t="s">
        <v>20</v>
      </c>
      <c r="D17" t="s">
        <v>46</v>
      </c>
      <c r="E17" t="s">
        <v>47</v>
      </c>
      <c r="F17" s="1">
        <v>23.704999999999998</v>
      </c>
      <c r="G17" s="1">
        <v>72.305000000000007</v>
      </c>
      <c r="H17" s="2" t="s">
        <v>48</v>
      </c>
      <c r="I17">
        <v>16</v>
      </c>
      <c r="J17">
        <v>24</v>
      </c>
      <c r="K17" s="3">
        <v>18.8</v>
      </c>
      <c r="L17">
        <v>190</v>
      </c>
      <c r="M17">
        <v>76</v>
      </c>
      <c r="N17">
        <v>112</v>
      </c>
      <c r="O17">
        <v>54</v>
      </c>
      <c r="P17">
        <v>40</v>
      </c>
      <c r="Q17">
        <v>3900</v>
      </c>
      <c r="R17" s="3">
        <v>2.2999999999999998</v>
      </c>
      <c r="S17" s="3">
        <v>5.0999999999999996</v>
      </c>
      <c r="T17" s="3">
        <v>13.6</v>
      </c>
      <c r="U17">
        <v>117</v>
      </c>
      <c r="V17" t="s">
        <v>36</v>
      </c>
    </row>
    <row r="18" spans="3:22" x14ac:dyDescent="0.3">
      <c r="C18" t="s">
        <v>20</v>
      </c>
      <c r="D18" t="s">
        <v>49</v>
      </c>
      <c r="E18" t="s">
        <v>47</v>
      </c>
      <c r="F18" s="1">
        <v>55</v>
      </c>
      <c r="G18" s="1">
        <v>83</v>
      </c>
      <c r="H18" s="2" t="s">
        <v>48</v>
      </c>
      <c r="I18">
        <v>17</v>
      </c>
      <c r="J18">
        <v>29</v>
      </c>
      <c r="K18" s="3">
        <v>18</v>
      </c>
      <c r="L18">
        <v>177</v>
      </c>
      <c r="M18">
        <v>74</v>
      </c>
      <c r="N18">
        <v>107</v>
      </c>
      <c r="O18">
        <v>49</v>
      </c>
      <c r="P18">
        <v>38</v>
      </c>
      <c r="Q18">
        <v>3470</v>
      </c>
      <c r="R18" s="3">
        <v>2</v>
      </c>
      <c r="S18" s="3">
        <v>4.3</v>
      </c>
      <c r="T18" s="3">
        <v>12.6</v>
      </c>
      <c r="U18">
        <v>118</v>
      </c>
      <c r="V18" t="s">
        <v>24</v>
      </c>
    </row>
    <row r="19" spans="3:22" x14ac:dyDescent="0.3">
      <c r="C19" t="s">
        <v>41</v>
      </c>
      <c r="D19" t="s">
        <v>50</v>
      </c>
      <c r="E19" t="s">
        <v>47</v>
      </c>
      <c r="F19" s="1">
        <v>26.995000000000001</v>
      </c>
      <c r="G19" s="1">
        <v>58.295000000000002</v>
      </c>
      <c r="H19" s="2" t="s">
        <v>48</v>
      </c>
      <c r="I19">
        <v>15</v>
      </c>
      <c r="J19">
        <v>24</v>
      </c>
      <c r="K19" s="3">
        <v>18.5</v>
      </c>
      <c r="L19">
        <v>198</v>
      </c>
      <c r="M19">
        <v>76</v>
      </c>
      <c r="N19">
        <v>116</v>
      </c>
      <c r="O19">
        <v>57</v>
      </c>
      <c r="P19">
        <v>39</v>
      </c>
      <c r="Q19">
        <v>4195</v>
      </c>
      <c r="R19" s="3">
        <v>2.5</v>
      </c>
      <c r="S19" s="3">
        <v>6.5</v>
      </c>
      <c r="T19" s="3">
        <v>14.9</v>
      </c>
      <c r="U19">
        <v>127</v>
      </c>
      <c r="V19" t="s">
        <v>40</v>
      </c>
    </row>
    <row r="20" spans="3:22" x14ac:dyDescent="0.3">
      <c r="C20" t="s">
        <v>25</v>
      </c>
      <c r="D20" t="s">
        <v>51</v>
      </c>
      <c r="E20" t="s">
        <v>47</v>
      </c>
      <c r="F20" s="1">
        <v>26.75</v>
      </c>
      <c r="G20" s="1">
        <v>34.6</v>
      </c>
      <c r="H20" s="2" t="s">
        <v>48</v>
      </c>
      <c r="I20">
        <v>17</v>
      </c>
      <c r="J20">
        <v>26</v>
      </c>
      <c r="K20" s="3">
        <v>17.2</v>
      </c>
      <c r="L20">
        <v>182</v>
      </c>
      <c r="M20">
        <v>73</v>
      </c>
      <c r="N20">
        <v>111</v>
      </c>
      <c r="O20">
        <v>55</v>
      </c>
      <c r="P20">
        <v>40</v>
      </c>
      <c r="Q20">
        <v>3460</v>
      </c>
      <c r="R20" s="3">
        <v>2.5</v>
      </c>
      <c r="S20" s="3">
        <v>6.2</v>
      </c>
      <c r="T20" s="3">
        <v>14.6</v>
      </c>
      <c r="U20">
        <v>150</v>
      </c>
      <c r="V20" t="s">
        <v>24</v>
      </c>
    </row>
    <row r="21" spans="3:22" x14ac:dyDescent="0.3">
      <c r="C21" t="s">
        <v>32</v>
      </c>
      <c r="D21" t="s">
        <v>52</v>
      </c>
      <c r="E21" t="s">
        <v>53</v>
      </c>
      <c r="F21" s="1">
        <v>29.065000000000001</v>
      </c>
      <c r="G21" s="1">
        <v>39.94</v>
      </c>
      <c r="H21" s="2" t="s">
        <v>23</v>
      </c>
      <c r="I21">
        <v>18</v>
      </c>
      <c r="J21">
        <v>25</v>
      </c>
      <c r="K21" s="3">
        <v>17.7</v>
      </c>
      <c r="L21">
        <v>189</v>
      </c>
      <c r="M21">
        <v>75</v>
      </c>
      <c r="N21">
        <v>109</v>
      </c>
      <c r="O21">
        <v>63</v>
      </c>
      <c r="P21">
        <v>42</v>
      </c>
      <c r="Q21">
        <v>4125</v>
      </c>
      <c r="R21" s="3">
        <v>2.6</v>
      </c>
      <c r="S21" s="3">
        <v>6.9</v>
      </c>
      <c r="T21" s="3">
        <v>15.3</v>
      </c>
      <c r="U21">
        <v>216</v>
      </c>
      <c r="V21" t="s">
        <v>36</v>
      </c>
    </row>
    <row r="22" spans="3:22" x14ac:dyDescent="0.3">
      <c r="C22" t="s">
        <v>32</v>
      </c>
      <c r="D22" t="s">
        <v>54</v>
      </c>
      <c r="E22" t="s">
        <v>55</v>
      </c>
      <c r="F22" s="1">
        <v>33.21</v>
      </c>
      <c r="G22" s="1">
        <v>43.62</v>
      </c>
      <c r="H22" s="2" t="s">
        <v>48</v>
      </c>
      <c r="I22">
        <v>17</v>
      </c>
      <c r="J22">
        <v>22</v>
      </c>
      <c r="K22" s="3">
        <v>23</v>
      </c>
      <c r="L22">
        <v>190</v>
      </c>
      <c r="M22">
        <v>76</v>
      </c>
      <c r="N22">
        <v>110</v>
      </c>
      <c r="O22">
        <v>72</v>
      </c>
      <c r="P22">
        <v>45</v>
      </c>
      <c r="Q22">
        <v>4665</v>
      </c>
      <c r="R22" s="3">
        <v>3</v>
      </c>
      <c r="S22" s="3">
        <v>7.7</v>
      </c>
      <c r="T22" s="3">
        <v>16.100000000000001</v>
      </c>
      <c r="U22">
        <v>209</v>
      </c>
      <c r="V22" t="s">
        <v>36</v>
      </c>
    </row>
    <row r="23" spans="3:22" x14ac:dyDescent="0.3">
      <c r="C23" t="s">
        <v>20</v>
      </c>
      <c r="D23" t="s">
        <v>56</v>
      </c>
      <c r="E23" t="s">
        <v>55</v>
      </c>
      <c r="F23" s="1">
        <v>49</v>
      </c>
      <c r="G23" s="1">
        <v>66.784999999999997</v>
      </c>
      <c r="H23" s="2" t="s">
        <v>48</v>
      </c>
      <c r="I23">
        <v>15</v>
      </c>
      <c r="J23">
        <v>22</v>
      </c>
      <c r="K23" s="3">
        <v>26</v>
      </c>
      <c r="L23">
        <v>224</v>
      </c>
      <c r="M23">
        <v>81</v>
      </c>
      <c r="N23">
        <v>130</v>
      </c>
      <c r="O23">
        <v>74</v>
      </c>
      <c r="P23">
        <v>45</v>
      </c>
      <c r="Q23">
        <v>5945</v>
      </c>
      <c r="R23" s="3">
        <v>2.9</v>
      </c>
      <c r="S23" s="3">
        <v>7.9</v>
      </c>
      <c r="T23" s="3">
        <v>16.2</v>
      </c>
      <c r="U23">
        <v>123</v>
      </c>
      <c r="V23" t="s">
        <v>40</v>
      </c>
    </row>
    <row r="24" spans="3:22" x14ac:dyDescent="0.3">
      <c r="C24" t="s">
        <v>27</v>
      </c>
      <c r="D24" t="s">
        <v>57</v>
      </c>
      <c r="E24" t="s">
        <v>55</v>
      </c>
      <c r="F24" s="1">
        <v>30.495000000000001</v>
      </c>
      <c r="G24" s="1">
        <v>43.594999999999999</v>
      </c>
      <c r="H24" s="2" t="s">
        <v>48</v>
      </c>
      <c r="I24">
        <v>17</v>
      </c>
      <c r="J24">
        <v>24</v>
      </c>
      <c r="K24" s="3">
        <v>25</v>
      </c>
      <c r="L24">
        <v>200</v>
      </c>
      <c r="M24">
        <v>76</v>
      </c>
      <c r="N24">
        <v>120</v>
      </c>
      <c r="O24">
        <v>71</v>
      </c>
      <c r="P24">
        <v>41</v>
      </c>
      <c r="Q24">
        <v>5105</v>
      </c>
      <c r="R24" s="3">
        <v>3.1</v>
      </c>
      <c r="S24" s="3">
        <v>8.3000000000000007</v>
      </c>
      <c r="T24" s="3">
        <v>16.399999999999999</v>
      </c>
      <c r="U24">
        <v>129</v>
      </c>
      <c r="V24" t="s">
        <v>40</v>
      </c>
    </row>
    <row r="25" spans="3:22" x14ac:dyDescent="0.3">
      <c r="C25" t="s">
        <v>20</v>
      </c>
      <c r="D25" t="s">
        <v>58</v>
      </c>
      <c r="E25" t="s">
        <v>55</v>
      </c>
      <c r="F25" s="1">
        <v>30.995000000000001</v>
      </c>
      <c r="G25" s="1">
        <v>43.935000000000002</v>
      </c>
      <c r="H25" s="2" t="s">
        <v>23</v>
      </c>
      <c r="I25">
        <v>16</v>
      </c>
      <c r="J25">
        <v>23</v>
      </c>
      <c r="K25" s="3">
        <v>22</v>
      </c>
      <c r="L25">
        <v>204</v>
      </c>
      <c r="M25">
        <v>78</v>
      </c>
      <c r="N25">
        <v>119</v>
      </c>
      <c r="O25">
        <v>70</v>
      </c>
      <c r="P25">
        <v>42</v>
      </c>
      <c r="Q25">
        <v>4975</v>
      </c>
      <c r="R25" s="3">
        <v>3</v>
      </c>
      <c r="S25" s="3">
        <v>7.9</v>
      </c>
      <c r="T25" s="3">
        <v>16.2</v>
      </c>
      <c r="U25">
        <v>124</v>
      </c>
      <c r="V25" t="s">
        <v>40</v>
      </c>
    </row>
    <row r="26" spans="3:22" x14ac:dyDescent="0.3">
      <c r="C26" t="s">
        <v>41</v>
      </c>
      <c r="D26" t="s">
        <v>59</v>
      </c>
      <c r="E26" t="s">
        <v>60</v>
      </c>
      <c r="F26" s="1">
        <v>21.795000000000002</v>
      </c>
      <c r="G26" s="1">
        <v>30.995000000000001</v>
      </c>
      <c r="H26" s="2" t="s">
        <v>23</v>
      </c>
      <c r="I26">
        <v>17</v>
      </c>
      <c r="J26">
        <v>25</v>
      </c>
      <c r="K26" s="3">
        <v>20</v>
      </c>
      <c r="L26">
        <v>203</v>
      </c>
      <c r="M26">
        <v>79</v>
      </c>
      <c r="N26">
        <v>121</v>
      </c>
      <c r="O26">
        <v>68</v>
      </c>
      <c r="P26">
        <v>42</v>
      </c>
      <c r="Q26">
        <v>4685</v>
      </c>
      <c r="R26" s="3">
        <v>3.3</v>
      </c>
      <c r="S26" s="3">
        <v>8.1</v>
      </c>
      <c r="T26" s="3">
        <v>16.5</v>
      </c>
      <c r="U26">
        <v>129</v>
      </c>
      <c r="V26" t="s">
        <v>40</v>
      </c>
    </row>
    <row r="27" spans="3:22" x14ac:dyDescent="0.3">
      <c r="C27" t="s">
        <v>32</v>
      </c>
      <c r="D27" t="s">
        <v>61</v>
      </c>
      <c r="E27" t="s">
        <v>60</v>
      </c>
      <c r="F27" s="1">
        <v>28.6</v>
      </c>
      <c r="G27" s="1">
        <v>46.15</v>
      </c>
      <c r="H27" s="2" t="s">
        <v>23</v>
      </c>
      <c r="I27">
        <v>18</v>
      </c>
      <c r="J27">
        <v>24</v>
      </c>
      <c r="K27" s="3">
        <v>20.9</v>
      </c>
      <c r="L27">
        <v>200</v>
      </c>
      <c r="M27">
        <v>78</v>
      </c>
      <c r="N27">
        <v>119</v>
      </c>
      <c r="O27">
        <v>69</v>
      </c>
      <c r="P27">
        <v>40</v>
      </c>
      <c r="Q27">
        <v>4445</v>
      </c>
      <c r="R27" s="3">
        <v>3.5</v>
      </c>
      <c r="S27" s="3">
        <v>8.8000000000000007</v>
      </c>
      <c r="T27" s="3">
        <v>16.8</v>
      </c>
      <c r="U27">
        <v>214</v>
      </c>
      <c r="V27" t="s">
        <v>40</v>
      </c>
    </row>
    <row r="28" spans="3:22" x14ac:dyDescent="0.3">
      <c r="C28" t="s">
        <v>20</v>
      </c>
      <c r="D28" t="s">
        <v>62</v>
      </c>
      <c r="E28" t="s">
        <v>60</v>
      </c>
      <c r="F28" s="1">
        <v>46.3</v>
      </c>
      <c r="G28" s="1">
        <v>64.084999999999994</v>
      </c>
      <c r="H28" s="2" t="s">
        <v>48</v>
      </c>
      <c r="I28">
        <v>16</v>
      </c>
      <c r="J28">
        <v>22</v>
      </c>
      <c r="K28" s="3">
        <v>26</v>
      </c>
      <c r="L28">
        <v>204</v>
      </c>
      <c r="M28">
        <v>81</v>
      </c>
      <c r="N28">
        <v>116</v>
      </c>
      <c r="O28">
        <v>74</v>
      </c>
      <c r="P28">
        <v>41</v>
      </c>
      <c r="Q28">
        <v>5635</v>
      </c>
      <c r="R28" s="3">
        <v>2.8</v>
      </c>
      <c r="S28" s="3">
        <v>7.7</v>
      </c>
      <c r="T28" s="3">
        <v>15.9</v>
      </c>
      <c r="U28">
        <v>124</v>
      </c>
      <c r="V28" t="s">
        <v>40</v>
      </c>
    </row>
    <row r="29" spans="3:22" x14ac:dyDescent="0.3">
      <c r="C29" t="s">
        <v>32</v>
      </c>
      <c r="D29" t="s">
        <v>63</v>
      </c>
      <c r="E29" t="s">
        <v>60</v>
      </c>
      <c r="F29" s="1">
        <v>29.664999999999999</v>
      </c>
      <c r="G29" s="1">
        <v>50.24</v>
      </c>
      <c r="H29" s="2" t="s">
        <v>23</v>
      </c>
      <c r="I29">
        <v>18</v>
      </c>
      <c r="J29">
        <v>24</v>
      </c>
      <c r="K29" s="3">
        <v>19.2</v>
      </c>
      <c r="L29">
        <v>191</v>
      </c>
      <c r="M29">
        <v>76</v>
      </c>
      <c r="N29">
        <v>110</v>
      </c>
      <c r="O29">
        <v>68</v>
      </c>
      <c r="P29">
        <v>40</v>
      </c>
      <c r="Q29">
        <v>4490</v>
      </c>
      <c r="R29" s="3">
        <v>2.9</v>
      </c>
      <c r="S29" s="3">
        <v>7.5</v>
      </c>
      <c r="T29" s="3">
        <v>15.9</v>
      </c>
      <c r="U29">
        <v>211</v>
      </c>
      <c r="V29" t="s">
        <v>36</v>
      </c>
    </row>
    <row r="30" spans="3:22" x14ac:dyDescent="0.3">
      <c r="C30" t="s">
        <v>32</v>
      </c>
      <c r="D30" t="s">
        <v>64</v>
      </c>
      <c r="E30" t="s">
        <v>60</v>
      </c>
      <c r="F30" s="1">
        <v>44.395000000000003</v>
      </c>
      <c r="G30" s="1">
        <v>64.319999999999993</v>
      </c>
      <c r="H30" s="2" t="s">
        <v>48</v>
      </c>
      <c r="I30">
        <v>12</v>
      </c>
      <c r="J30">
        <v>18</v>
      </c>
      <c r="K30" s="3">
        <v>26.4</v>
      </c>
      <c r="L30">
        <v>205</v>
      </c>
      <c r="M30">
        <v>80</v>
      </c>
      <c r="N30">
        <v>122</v>
      </c>
      <c r="O30">
        <v>75</v>
      </c>
      <c r="P30">
        <v>42</v>
      </c>
      <c r="Q30">
        <v>6025</v>
      </c>
      <c r="R30" s="3">
        <v>2.7</v>
      </c>
      <c r="S30" s="3">
        <v>7.1</v>
      </c>
      <c r="T30" s="3">
        <v>15.6</v>
      </c>
      <c r="U30">
        <v>214</v>
      </c>
      <c r="V30" t="s">
        <v>40</v>
      </c>
    </row>
    <row r="31" spans="3:22" x14ac:dyDescent="0.3">
      <c r="C31" t="s">
        <v>25</v>
      </c>
      <c r="D31" t="s">
        <v>65</v>
      </c>
      <c r="E31" t="s">
        <v>60</v>
      </c>
      <c r="F31" s="1">
        <v>30.15</v>
      </c>
      <c r="G31" s="1">
        <v>36</v>
      </c>
      <c r="H31" s="2" t="s">
        <v>23</v>
      </c>
      <c r="I31">
        <v>18</v>
      </c>
      <c r="J31">
        <v>24</v>
      </c>
      <c r="K31" s="3">
        <v>19</v>
      </c>
      <c r="L31">
        <v>193</v>
      </c>
      <c r="M31">
        <v>74</v>
      </c>
      <c r="N31">
        <v>110</v>
      </c>
      <c r="O31">
        <v>67</v>
      </c>
      <c r="P31">
        <v>39</v>
      </c>
      <c r="Q31">
        <v>4210</v>
      </c>
      <c r="R31" s="3">
        <v>3</v>
      </c>
      <c r="S31" s="3">
        <v>7.6</v>
      </c>
      <c r="T31" s="3">
        <v>16.100000000000001</v>
      </c>
      <c r="U31">
        <v>151</v>
      </c>
      <c r="V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46C0-D025-4CB0-832C-3BF312AE5AAD}">
  <dimension ref="C2:G31"/>
  <sheetViews>
    <sheetView topLeftCell="B1" zoomScale="66" zoomScaleNormal="55" workbookViewId="0">
      <selection activeCell="S40" sqref="S40"/>
    </sheetView>
  </sheetViews>
  <sheetFormatPr defaultRowHeight="14.4" x14ac:dyDescent="0.3"/>
  <cols>
    <col min="3" max="3" width="11" bestFit="1" customWidth="1"/>
    <col min="4" max="4" width="16.33203125" bestFit="1" customWidth="1"/>
    <col min="5" max="5" width="11.5546875" bestFit="1" customWidth="1"/>
    <col min="6" max="6" width="10.33203125" bestFit="1" customWidth="1"/>
    <col min="7" max="7" width="11" bestFit="1" customWidth="1"/>
    <col min="8" max="8" width="6.5546875" bestFit="1" customWidth="1"/>
    <col min="9" max="9" width="10.109375" bestFit="1" customWidth="1"/>
    <col min="10" max="10" width="10.44140625" bestFit="1" customWidth="1"/>
    <col min="11" max="11" width="9.5546875" bestFit="1" customWidth="1"/>
    <col min="12" max="12" width="8.21875" bestFit="1" customWidth="1"/>
    <col min="13" max="13" width="7.21875" bestFit="1" customWidth="1"/>
    <col min="14" max="14" width="12.33203125" bestFit="1" customWidth="1"/>
    <col min="15" max="16" width="7.6640625" bestFit="1" customWidth="1"/>
    <col min="17" max="20" width="8.44140625" bestFit="1" customWidth="1"/>
    <col min="21" max="21" width="11" bestFit="1" customWidth="1"/>
    <col min="22" max="22" width="10.33203125" bestFit="1" customWidth="1"/>
  </cols>
  <sheetData>
    <row r="2" spans="3:7" ht="15" thickBot="1" x14ac:dyDescent="0.35"/>
    <row r="3" spans="3:7" ht="15" thickBot="1" x14ac:dyDescent="0.35">
      <c r="C3" s="9" t="s">
        <v>0</v>
      </c>
      <c r="D3" s="14" t="s">
        <v>15</v>
      </c>
      <c r="F3" s="11" t="s">
        <v>71</v>
      </c>
    </row>
    <row r="4" spans="3:7" x14ac:dyDescent="0.3">
      <c r="C4" s="5" t="s">
        <v>20</v>
      </c>
      <c r="D4" s="13">
        <v>4.4000000000000004</v>
      </c>
      <c r="F4" s="4" t="s">
        <v>66</v>
      </c>
      <c r="G4" s="12">
        <f>AVERAGE(D4:D12)</f>
        <v>3.0222222222222221</v>
      </c>
    </row>
    <row r="5" spans="3:7" x14ac:dyDescent="0.3">
      <c r="C5" s="5" t="s">
        <v>20</v>
      </c>
      <c r="D5" s="13">
        <v>3.2</v>
      </c>
      <c r="F5" s="5" t="s">
        <v>67</v>
      </c>
      <c r="G5" s="13">
        <f>MEDIAN(D4:D12)</f>
        <v>2.9</v>
      </c>
    </row>
    <row r="6" spans="3:7" x14ac:dyDescent="0.3">
      <c r="C6" s="5" t="s">
        <v>20</v>
      </c>
      <c r="D6" s="13">
        <v>2.9</v>
      </c>
      <c r="F6" s="5" t="s">
        <v>68</v>
      </c>
      <c r="G6" s="6">
        <f>MODE(D4:D12)</f>
        <v>2.9</v>
      </c>
    </row>
    <row r="7" spans="3:7" x14ac:dyDescent="0.3">
      <c r="C7" s="5" t="s">
        <v>20</v>
      </c>
      <c r="D7" s="13">
        <v>2.2999999999999998</v>
      </c>
      <c r="F7" s="5" t="s">
        <v>69</v>
      </c>
      <c r="G7" s="6">
        <f>_xlfn.STDEV.S(D4:D12)</f>
        <v>0.7102425250887523</v>
      </c>
    </row>
    <row r="8" spans="3:7" ht="15" thickBot="1" x14ac:dyDescent="0.35">
      <c r="C8" s="5" t="s">
        <v>20</v>
      </c>
      <c r="D8" s="13">
        <v>2</v>
      </c>
      <c r="F8" s="7" t="s">
        <v>70</v>
      </c>
      <c r="G8" s="8">
        <f>_xlfn.VAR.S(D4:D12)</f>
        <v>0.50444444444444692</v>
      </c>
    </row>
    <row r="9" spans="3:7" ht="15" thickBot="1" x14ac:dyDescent="0.35">
      <c r="C9" s="5" t="s">
        <v>20</v>
      </c>
      <c r="D9" s="13">
        <v>2.9</v>
      </c>
    </row>
    <row r="10" spans="3:7" ht="15" thickBot="1" x14ac:dyDescent="0.35">
      <c r="C10" s="5" t="s">
        <v>20</v>
      </c>
      <c r="D10" s="13">
        <v>3</v>
      </c>
      <c r="F10" s="10" t="s">
        <v>72</v>
      </c>
    </row>
    <row r="11" spans="3:7" x14ac:dyDescent="0.3">
      <c r="C11" s="5" t="s">
        <v>20</v>
      </c>
      <c r="D11" s="13">
        <v>2.8</v>
      </c>
      <c r="F11" s="4" t="s">
        <v>66</v>
      </c>
      <c r="G11" s="12">
        <f>AVERAGE(D13:D17)</f>
        <v>3.1</v>
      </c>
    </row>
    <row r="12" spans="3:7" ht="15" thickBot="1" x14ac:dyDescent="0.35">
      <c r="C12" s="7" t="s">
        <v>30</v>
      </c>
      <c r="D12" s="15">
        <v>3.7</v>
      </c>
      <c r="F12" s="5" t="s">
        <v>67</v>
      </c>
      <c r="G12" s="13">
        <f>MEDIAN(D13:D17)</f>
        <v>3.2</v>
      </c>
    </row>
    <row r="13" spans="3:7" x14ac:dyDescent="0.3">
      <c r="C13" s="4" t="s">
        <v>27</v>
      </c>
      <c r="D13" s="12">
        <v>3.4</v>
      </c>
      <c r="F13" s="5" t="s">
        <v>68</v>
      </c>
      <c r="G13" s="6" t="e">
        <f>MODE(D13:D17)</f>
        <v>#N/A</v>
      </c>
    </row>
    <row r="14" spans="3:7" x14ac:dyDescent="0.3">
      <c r="C14" s="5" t="s">
        <v>27</v>
      </c>
      <c r="D14" s="13">
        <v>3.1</v>
      </c>
      <c r="F14" s="5" t="s">
        <v>69</v>
      </c>
      <c r="G14" s="6">
        <f>_xlfn.STDEV.S(D13:D17)</f>
        <v>0.35355339059327628</v>
      </c>
    </row>
    <row r="15" spans="3:7" ht="15" thickBot="1" x14ac:dyDescent="0.35">
      <c r="C15" s="5" t="s">
        <v>41</v>
      </c>
      <c r="D15" s="13">
        <v>3.2</v>
      </c>
      <c r="F15" s="7" t="s">
        <v>70</v>
      </c>
      <c r="G15" s="8">
        <f>_xlfn.VAR.S(D13:D17)</f>
        <v>0.12500000000000178</v>
      </c>
    </row>
    <row r="16" spans="3:7" x14ac:dyDescent="0.3">
      <c r="C16" s="5" t="s">
        <v>41</v>
      </c>
      <c r="D16" s="13">
        <v>2.5</v>
      </c>
    </row>
    <row r="17" spans="3:7" ht="15" thickBot="1" x14ac:dyDescent="0.35">
      <c r="C17" s="7" t="s">
        <v>41</v>
      </c>
      <c r="D17" s="15">
        <v>3.3</v>
      </c>
    </row>
    <row r="18" spans="3:7" ht="15" thickBot="1" x14ac:dyDescent="0.35">
      <c r="C18" s="4" t="s">
        <v>25</v>
      </c>
      <c r="D18" s="12">
        <v>3.7</v>
      </c>
      <c r="F18" s="11" t="s">
        <v>73</v>
      </c>
    </row>
    <row r="19" spans="3:7" x14ac:dyDescent="0.3">
      <c r="C19" s="5" t="s">
        <v>25</v>
      </c>
      <c r="D19" s="13">
        <v>3.4</v>
      </c>
      <c r="F19" s="4" t="s">
        <v>66</v>
      </c>
      <c r="G19" s="12">
        <f>AVERAGE(D18:D24)</f>
        <v>3.1142857142857143</v>
      </c>
    </row>
    <row r="20" spans="3:7" x14ac:dyDescent="0.3">
      <c r="C20" s="5" t="s">
        <v>25</v>
      </c>
      <c r="D20" s="13">
        <v>3.7</v>
      </c>
      <c r="F20" s="5" t="s">
        <v>67</v>
      </c>
      <c r="G20" s="13">
        <f>MEDIAN(D18:D24)</f>
        <v>3</v>
      </c>
    </row>
    <row r="21" spans="3:7" x14ac:dyDescent="0.3">
      <c r="C21" s="5" t="s">
        <v>25</v>
      </c>
      <c r="D21" s="13">
        <v>2.5</v>
      </c>
      <c r="F21" s="5" t="s">
        <v>68</v>
      </c>
      <c r="G21" s="6">
        <f>MODE(D18:D24)</f>
        <v>3.7</v>
      </c>
    </row>
    <row r="22" spans="3:7" x14ac:dyDescent="0.3">
      <c r="C22" s="5" t="s">
        <v>25</v>
      </c>
      <c r="D22" s="13">
        <v>3</v>
      </c>
      <c r="F22" s="5" t="s">
        <v>69</v>
      </c>
      <c r="G22" s="6">
        <f>_xlfn.STDEV.S(D18:D24)</f>
        <v>0.50803074522634639</v>
      </c>
    </row>
    <row r="23" spans="3:7" ht="15" thickBot="1" x14ac:dyDescent="0.35">
      <c r="C23" s="5" t="s">
        <v>25</v>
      </c>
      <c r="D23" s="13">
        <v>2.5</v>
      </c>
      <c r="F23" s="7" t="s">
        <v>70</v>
      </c>
      <c r="G23" s="8">
        <f>_xlfn.VAR.S(D18:D24)</f>
        <v>0.25809523809523682</v>
      </c>
    </row>
    <row r="24" spans="3:7" ht="15" thickBot="1" x14ac:dyDescent="0.35">
      <c r="C24" s="7" t="s">
        <v>25</v>
      </c>
      <c r="D24" s="15">
        <v>3</v>
      </c>
    </row>
    <row r="25" spans="3:7" ht="15" thickBot="1" x14ac:dyDescent="0.35">
      <c r="C25" s="4" t="s">
        <v>32</v>
      </c>
      <c r="D25" s="12">
        <v>3.9</v>
      </c>
      <c r="F25" s="11" t="s">
        <v>74</v>
      </c>
    </row>
    <row r="26" spans="3:7" x14ac:dyDescent="0.3">
      <c r="C26" s="5" t="s">
        <v>32</v>
      </c>
      <c r="D26" s="13">
        <v>3.3</v>
      </c>
      <c r="F26" s="4" t="s">
        <v>66</v>
      </c>
      <c r="G26" s="12">
        <f>AVERAGE(D25:D31)</f>
        <v>3.1285714285714277</v>
      </c>
    </row>
    <row r="27" spans="3:7" x14ac:dyDescent="0.3">
      <c r="C27" s="5" t="s">
        <v>32</v>
      </c>
      <c r="D27" s="13">
        <v>2.6</v>
      </c>
      <c r="F27" s="5" t="s">
        <v>67</v>
      </c>
      <c r="G27" s="13">
        <f>MEDIAN(D25:D31)</f>
        <v>3</v>
      </c>
    </row>
    <row r="28" spans="3:7" x14ac:dyDescent="0.3">
      <c r="C28" s="5" t="s">
        <v>32</v>
      </c>
      <c r="D28" s="13">
        <v>3</v>
      </c>
      <c r="F28" s="5" t="s">
        <v>68</v>
      </c>
      <c r="G28" s="6" t="e">
        <f>MODE(D25:D31)</f>
        <v>#N/A</v>
      </c>
    </row>
    <row r="29" spans="3:7" x14ac:dyDescent="0.3">
      <c r="C29" s="5" t="s">
        <v>32</v>
      </c>
      <c r="D29" s="13">
        <v>3.5</v>
      </c>
      <c r="F29" s="5" t="s">
        <v>69</v>
      </c>
      <c r="G29" s="6">
        <f>_xlfn.STDEV.S(D25:D31)</f>
        <v>0.46445052020025934</v>
      </c>
    </row>
    <row r="30" spans="3:7" ht="15" thickBot="1" x14ac:dyDescent="0.35">
      <c r="C30" s="5" t="s">
        <v>32</v>
      </c>
      <c r="D30" s="13">
        <v>2.9</v>
      </c>
      <c r="F30" s="7" t="s">
        <v>70</v>
      </c>
      <c r="G30" s="8">
        <f>_xlfn.VAR.S(D25:D31)</f>
        <v>0.21571428571429152</v>
      </c>
    </row>
    <row r="31" spans="3:7" ht="15" thickBot="1" x14ac:dyDescent="0.35">
      <c r="C31" s="7" t="s">
        <v>32</v>
      </c>
      <c r="D31" s="15">
        <v>2.7</v>
      </c>
    </row>
  </sheetData>
  <sortState xmlns:xlrd2="http://schemas.microsoft.com/office/spreadsheetml/2017/richdata2" ref="C4:D12">
    <sortCondition ref="C4:C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933B-BD3F-4FF9-87B9-9AA578A498E6}">
  <dimension ref="C1:Q29"/>
  <sheetViews>
    <sheetView zoomScale="70" zoomScaleNormal="70" workbookViewId="0">
      <selection activeCell="F20" sqref="F20"/>
    </sheetView>
  </sheetViews>
  <sheetFormatPr defaultRowHeight="14.4" x14ac:dyDescent="0.3"/>
  <sheetData>
    <row r="1" spans="3:17" x14ac:dyDescent="0.3">
      <c r="C1" t="s">
        <v>25</v>
      </c>
      <c r="D1" t="s">
        <v>29</v>
      </c>
      <c r="E1" s="2" t="s">
        <v>44</v>
      </c>
    </row>
    <row r="2" spans="3:17" x14ac:dyDescent="0.3">
      <c r="C2" t="s">
        <v>0</v>
      </c>
      <c r="D2" t="s">
        <v>2</v>
      </c>
      <c r="E2" s="2" t="s">
        <v>5</v>
      </c>
    </row>
    <row r="3" spans="3:17" x14ac:dyDescent="0.3">
      <c r="C3" t="s">
        <v>41</v>
      </c>
      <c r="D3" t="s">
        <v>60</v>
      </c>
      <c r="E3" s="2" t="s">
        <v>23</v>
      </c>
      <c r="H3" s="3"/>
      <c r="O3" s="3"/>
      <c r="P3" s="3"/>
      <c r="Q3" s="3"/>
    </row>
    <row r="4" spans="3:17" x14ac:dyDescent="0.3">
      <c r="C4" t="s">
        <v>25</v>
      </c>
      <c r="D4" t="s">
        <v>60</v>
      </c>
      <c r="E4" s="2" t="s">
        <v>23</v>
      </c>
      <c r="G4" t="s">
        <v>177</v>
      </c>
      <c r="H4" s="3"/>
      <c r="O4" s="3"/>
      <c r="P4" s="3"/>
      <c r="Q4" s="3"/>
    </row>
    <row r="5" spans="3:17" x14ac:dyDescent="0.3">
      <c r="C5" t="s">
        <v>32</v>
      </c>
      <c r="D5" t="s">
        <v>60</v>
      </c>
      <c r="E5" s="2" t="s">
        <v>23</v>
      </c>
      <c r="G5" t="s">
        <v>60</v>
      </c>
      <c r="H5" s="3">
        <v>6</v>
      </c>
      <c r="O5" s="3"/>
      <c r="P5" s="3"/>
      <c r="Q5" s="3"/>
    </row>
    <row r="6" spans="3:17" x14ac:dyDescent="0.3">
      <c r="C6" t="s">
        <v>32</v>
      </c>
      <c r="D6" t="s">
        <v>60</v>
      </c>
      <c r="E6" s="2" t="s">
        <v>23</v>
      </c>
      <c r="G6" t="s">
        <v>22</v>
      </c>
      <c r="H6" s="3">
        <v>3</v>
      </c>
      <c r="O6" s="3"/>
      <c r="P6" s="3"/>
      <c r="Q6" s="3"/>
    </row>
    <row r="7" spans="3:17" x14ac:dyDescent="0.3">
      <c r="C7" t="s">
        <v>20</v>
      </c>
      <c r="D7" t="s">
        <v>22</v>
      </c>
      <c r="E7" s="2" t="s">
        <v>23</v>
      </c>
      <c r="G7" t="s">
        <v>29</v>
      </c>
      <c r="H7" s="3">
        <v>10</v>
      </c>
      <c r="O7" s="3"/>
      <c r="P7" s="3"/>
      <c r="Q7" s="3"/>
    </row>
    <row r="8" spans="3:17" x14ac:dyDescent="0.3">
      <c r="C8" t="s">
        <v>25</v>
      </c>
      <c r="D8" t="s">
        <v>22</v>
      </c>
      <c r="E8" s="2" t="s">
        <v>23</v>
      </c>
      <c r="G8" t="s">
        <v>47</v>
      </c>
      <c r="H8" s="3">
        <v>4</v>
      </c>
      <c r="O8" s="3"/>
      <c r="P8" s="3"/>
      <c r="Q8" s="3"/>
    </row>
    <row r="9" spans="3:17" x14ac:dyDescent="0.3">
      <c r="C9" t="s">
        <v>32</v>
      </c>
      <c r="D9" t="s">
        <v>22</v>
      </c>
      <c r="E9" s="2" t="s">
        <v>23</v>
      </c>
      <c r="G9" t="s">
        <v>55</v>
      </c>
      <c r="H9" s="3">
        <v>4</v>
      </c>
      <c r="O9" s="3"/>
      <c r="P9" s="3"/>
      <c r="Q9" s="3"/>
    </row>
    <row r="10" spans="3:17" x14ac:dyDescent="0.3">
      <c r="C10" t="s">
        <v>20</v>
      </c>
      <c r="D10" t="s">
        <v>29</v>
      </c>
      <c r="E10" s="2" t="s">
        <v>23</v>
      </c>
      <c r="G10" t="s">
        <v>53</v>
      </c>
      <c r="H10" s="3">
        <v>1</v>
      </c>
      <c r="O10" s="3"/>
      <c r="P10" s="3"/>
      <c r="Q10" s="3"/>
    </row>
    <row r="11" spans="3:17" x14ac:dyDescent="0.3">
      <c r="C11" t="s">
        <v>20</v>
      </c>
      <c r="D11" t="s">
        <v>29</v>
      </c>
      <c r="E11" s="2" t="s">
        <v>23</v>
      </c>
      <c r="H11" s="3"/>
      <c r="O11" s="3"/>
      <c r="P11" s="3"/>
      <c r="Q11" s="3"/>
    </row>
    <row r="12" spans="3:17" x14ac:dyDescent="0.3">
      <c r="C12" t="s">
        <v>30</v>
      </c>
      <c r="D12" t="s">
        <v>29</v>
      </c>
      <c r="E12" s="2" t="s">
        <v>23</v>
      </c>
      <c r="G12" t="s">
        <v>178</v>
      </c>
      <c r="H12" s="3"/>
      <c r="O12" s="3"/>
      <c r="P12" s="3"/>
      <c r="Q12" s="3"/>
    </row>
    <row r="13" spans="3:17" x14ac:dyDescent="0.3">
      <c r="C13" t="s">
        <v>27</v>
      </c>
      <c r="D13" t="s">
        <v>29</v>
      </c>
      <c r="E13" s="2" t="s">
        <v>23</v>
      </c>
      <c r="G13" t="s">
        <v>44</v>
      </c>
      <c r="H13" s="3">
        <v>1</v>
      </c>
      <c r="O13" s="3"/>
      <c r="P13" s="3"/>
      <c r="Q13" s="3"/>
    </row>
    <row r="14" spans="3:17" x14ac:dyDescent="0.3">
      <c r="C14" t="s">
        <v>41</v>
      </c>
      <c r="D14" t="s">
        <v>29</v>
      </c>
      <c r="E14" s="2" t="s">
        <v>23</v>
      </c>
      <c r="G14" t="s">
        <v>23</v>
      </c>
      <c r="H14" s="3">
        <v>17</v>
      </c>
      <c r="O14" s="3"/>
      <c r="P14" s="3"/>
      <c r="Q14" s="3"/>
    </row>
    <row r="15" spans="3:17" x14ac:dyDescent="0.3">
      <c r="C15" t="s">
        <v>25</v>
      </c>
      <c r="D15" t="s">
        <v>29</v>
      </c>
      <c r="E15" s="2" t="s">
        <v>23</v>
      </c>
      <c r="G15" t="s">
        <v>48</v>
      </c>
      <c r="H15" s="3">
        <f>29-21</f>
        <v>8</v>
      </c>
      <c r="O15" s="3"/>
      <c r="P15" s="3"/>
      <c r="Q15" s="3"/>
    </row>
    <row r="16" spans="3:17" x14ac:dyDescent="0.3">
      <c r="C16" t="s">
        <v>25</v>
      </c>
      <c r="D16" t="s">
        <v>29</v>
      </c>
      <c r="E16" s="2" t="s">
        <v>23</v>
      </c>
      <c r="H16" s="3"/>
      <c r="O16" s="3"/>
      <c r="P16" s="3"/>
      <c r="Q16" s="3"/>
    </row>
    <row r="17" spans="3:17" x14ac:dyDescent="0.3">
      <c r="C17" t="s">
        <v>25</v>
      </c>
      <c r="D17" t="s">
        <v>29</v>
      </c>
      <c r="E17" s="2" t="s">
        <v>23</v>
      </c>
      <c r="H17" s="3"/>
      <c r="O17" s="3"/>
      <c r="P17" s="3"/>
      <c r="Q17" s="3"/>
    </row>
    <row r="18" spans="3:17" x14ac:dyDescent="0.3">
      <c r="C18" t="s">
        <v>32</v>
      </c>
      <c r="D18" t="s">
        <v>29</v>
      </c>
      <c r="E18" s="2" t="s">
        <v>23</v>
      </c>
      <c r="H18" s="3"/>
      <c r="O18" s="3"/>
      <c r="P18" s="3"/>
      <c r="Q18" s="3"/>
    </row>
    <row r="19" spans="3:17" x14ac:dyDescent="0.3">
      <c r="C19" t="s">
        <v>20</v>
      </c>
      <c r="D19" t="s">
        <v>55</v>
      </c>
      <c r="E19" s="2" t="s">
        <v>23</v>
      </c>
      <c r="H19" s="3"/>
      <c r="O19" s="3"/>
      <c r="P19" s="3"/>
      <c r="Q19" s="3"/>
    </row>
    <row r="20" spans="3:17" x14ac:dyDescent="0.3">
      <c r="C20" t="s">
        <v>32</v>
      </c>
      <c r="D20" t="s">
        <v>53</v>
      </c>
      <c r="E20" s="2" t="s">
        <v>23</v>
      </c>
      <c r="H20" s="3"/>
      <c r="O20" s="3"/>
      <c r="P20" s="3"/>
      <c r="Q20" s="3"/>
    </row>
    <row r="21" spans="3:17" x14ac:dyDescent="0.3">
      <c r="C21" t="s">
        <v>20</v>
      </c>
      <c r="D21" t="s">
        <v>60</v>
      </c>
      <c r="E21" s="2" t="s">
        <v>48</v>
      </c>
      <c r="H21" s="3"/>
      <c r="O21" s="3"/>
      <c r="P21" s="3"/>
      <c r="Q21" s="3"/>
    </row>
    <row r="22" spans="3:17" x14ac:dyDescent="0.3">
      <c r="C22" t="s">
        <v>32</v>
      </c>
      <c r="D22" t="s">
        <v>60</v>
      </c>
      <c r="E22" s="2" t="s">
        <v>48</v>
      </c>
      <c r="H22" s="3"/>
      <c r="O22" s="3"/>
      <c r="P22" s="3"/>
      <c r="Q22" s="3"/>
    </row>
    <row r="23" spans="3:17" x14ac:dyDescent="0.3">
      <c r="C23" t="s">
        <v>20</v>
      </c>
      <c r="D23" t="s">
        <v>47</v>
      </c>
      <c r="E23" s="2" t="s">
        <v>48</v>
      </c>
      <c r="H23" s="3"/>
      <c r="O23" s="3"/>
      <c r="P23" s="3"/>
      <c r="Q23" s="3"/>
    </row>
    <row r="24" spans="3:17" x14ac:dyDescent="0.3">
      <c r="C24" t="s">
        <v>20</v>
      </c>
      <c r="D24" t="s">
        <v>47</v>
      </c>
      <c r="E24" s="2" t="s">
        <v>48</v>
      </c>
      <c r="H24" s="3"/>
      <c r="O24" s="3"/>
      <c r="P24" s="3"/>
      <c r="Q24" s="3"/>
    </row>
    <row r="25" spans="3:17" x14ac:dyDescent="0.3">
      <c r="C25" t="s">
        <v>41</v>
      </c>
      <c r="D25" t="s">
        <v>47</v>
      </c>
      <c r="E25" s="2" t="s">
        <v>48</v>
      </c>
      <c r="H25" s="3"/>
      <c r="O25" s="3"/>
      <c r="P25" s="3"/>
      <c r="Q25" s="3"/>
    </row>
    <row r="26" spans="3:17" x14ac:dyDescent="0.3">
      <c r="C26" t="s">
        <v>25</v>
      </c>
      <c r="D26" t="s">
        <v>47</v>
      </c>
      <c r="E26" s="2" t="s">
        <v>48</v>
      </c>
      <c r="H26" s="3"/>
      <c r="O26" s="3"/>
      <c r="P26" s="3"/>
      <c r="Q26" s="3"/>
    </row>
    <row r="27" spans="3:17" x14ac:dyDescent="0.3">
      <c r="C27" t="s">
        <v>20</v>
      </c>
      <c r="D27" t="s">
        <v>55</v>
      </c>
      <c r="E27" s="2" t="s">
        <v>48</v>
      </c>
      <c r="H27" s="3"/>
      <c r="O27" s="3"/>
      <c r="P27" s="3"/>
      <c r="Q27" s="3"/>
    </row>
    <row r="28" spans="3:17" x14ac:dyDescent="0.3">
      <c r="C28" t="s">
        <v>27</v>
      </c>
      <c r="D28" t="s">
        <v>55</v>
      </c>
      <c r="E28" s="2" t="s">
        <v>48</v>
      </c>
      <c r="H28" s="3"/>
      <c r="O28" s="3"/>
      <c r="P28" s="3"/>
      <c r="Q28" s="3"/>
    </row>
    <row r="29" spans="3:17" x14ac:dyDescent="0.3">
      <c r="C29" t="s">
        <v>32</v>
      </c>
      <c r="D29" t="s">
        <v>55</v>
      </c>
      <c r="E29" s="2" t="s">
        <v>48</v>
      </c>
      <c r="H29" s="3"/>
      <c r="O29" s="3"/>
      <c r="P29" s="3"/>
      <c r="Q29" s="3"/>
    </row>
  </sheetData>
  <sortState xmlns:xlrd2="http://schemas.microsoft.com/office/spreadsheetml/2017/richdata2" ref="C1:E29">
    <sortCondition ref="E1:E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2E31-930B-44F7-B4FD-7826D8B34ED9}">
  <dimension ref="B3:J44"/>
  <sheetViews>
    <sheetView zoomScale="38" zoomScaleNormal="85" workbookViewId="0">
      <selection activeCell="Q37" sqref="Q37"/>
    </sheetView>
  </sheetViews>
  <sheetFormatPr defaultRowHeight="14.4" x14ac:dyDescent="0.3"/>
  <cols>
    <col min="3" max="3" width="13.88671875" customWidth="1"/>
    <col min="5" max="5" width="11.6640625" bestFit="1" customWidth="1"/>
  </cols>
  <sheetData>
    <row r="3" spans="2:7" x14ac:dyDescent="0.3">
      <c r="B3" t="s">
        <v>78</v>
      </c>
      <c r="C3" t="s">
        <v>0</v>
      </c>
      <c r="D3" t="s">
        <v>7</v>
      </c>
      <c r="E3" t="s">
        <v>79</v>
      </c>
      <c r="F3" t="s">
        <v>80</v>
      </c>
      <c r="G3" t="s">
        <v>81</v>
      </c>
    </row>
    <row r="4" spans="2:7" x14ac:dyDescent="0.3">
      <c r="B4">
        <v>1</v>
      </c>
      <c r="C4" t="s">
        <v>20</v>
      </c>
      <c r="D4">
        <v>18</v>
      </c>
      <c r="E4" s="16">
        <f>(B4-0.5)/COUNT($B$4:$B$31)</f>
        <v>1.7857142857142856E-2</v>
      </c>
      <c r="F4">
        <f>_xlfn.NORM.S.INV(E4)</f>
        <v>-2.1001654928444697</v>
      </c>
      <c r="G4">
        <f>(D4-$D$33)/$D$36</f>
        <v>-1.6925116442023465</v>
      </c>
    </row>
    <row r="5" spans="2:7" x14ac:dyDescent="0.3">
      <c r="B5">
        <v>2</v>
      </c>
      <c r="C5" t="s">
        <v>25</v>
      </c>
      <c r="D5">
        <v>22</v>
      </c>
      <c r="E5" s="16">
        <f t="shared" ref="E5:E31" si="0">(B5-0.5)/COUNT($B$4:$B$31)</f>
        <v>5.3571428571428568E-2</v>
      </c>
      <c r="F5">
        <f t="shared" ref="F5:F31" si="1">_xlfn.NORM.S.INV(E5)</f>
        <v>-1.6111691623526765</v>
      </c>
      <c r="G5">
        <f t="shared" ref="G5:G31" si="2">(D5-$D$33)/$D$36</f>
        <v>-1.0365901765529943</v>
      </c>
    </row>
    <row r="6" spans="2:7" x14ac:dyDescent="0.3">
      <c r="B6">
        <v>3</v>
      </c>
      <c r="C6" t="s">
        <v>27</v>
      </c>
      <c r="D6">
        <v>22</v>
      </c>
      <c r="E6" s="16">
        <f t="shared" si="0"/>
        <v>8.9285714285714288E-2</v>
      </c>
      <c r="F6">
        <f t="shared" si="1"/>
        <v>-1.3451666341766386</v>
      </c>
      <c r="G6">
        <f t="shared" si="2"/>
        <v>-1.0365901765529943</v>
      </c>
    </row>
    <row r="7" spans="2:7" x14ac:dyDescent="0.3">
      <c r="B7">
        <v>4</v>
      </c>
      <c r="C7" t="s">
        <v>30</v>
      </c>
      <c r="D7">
        <v>22</v>
      </c>
      <c r="E7" s="16">
        <f t="shared" si="0"/>
        <v>0.125</v>
      </c>
      <c r="F7">
        <f t="shared" si="1"/>
        <v>-1.1503493803760083</v>
      </c>
      <c r="G7">
        <f t="shared" si="2"/>
        <v>-1.0365901765529943</v>
      </c>
    </row>
    <row r="8" spans="2:7" x14ac:dyDescent="0.3">
      <c r="B8">
        <v>5</v>
      </c>
      <c r="C8" t="s">
        <v>32</v>
      </c>
      <c r="D8">
        <v>23</v>
      </c>
      <c r="E8" s="16">
        <f t="shared" si="0"/>
        <v>0.16071428571428573</v>
      </c>
      <c r="F8">
        <f t="shared" si="1"/>
        <v>-0.99152647467733057</v>
      </c>
      <c r="G8">
        <f t="shared" si="2"/>
        <v>-0.87260980964065626</v>
      </c>
    </row>
    <row r="9" spans="2:7" x14ac:dyDescent="0.3">
      <c r="B9">
        <v>6</v>
      </c>
      <c r="C9" t="s">
        <v>25</v>
      </c>
      <c r="D9">
        <v>24</v>
      </c>
      <c r="E9" s="16">
        <f t="shared" si="0"/>
        <v>0.19642857142857142</v>
      </c>
      <c r="F9">
        <f t="shared" si="1"/>
        <v>-0.85444739869598973</v>
      </c>
      <c r="G9">
        <f t="shared" si="2"/>
        <v>-0.70862944272831818</v>
      </c>
    </row>
    <row r="10" spans="2:7" x14ac:dyDescent="0.3">
      <c r="B10">
        <v>7</v>
      </c>
      <c r="C10" t="s">
        <v>20</v>
      </c>
      <c r="D10">
        <v>24</v>
      </c>
      <c r="E10" s="16">
        <f t="shared" si="0"/>
        <v>0.23214285714285715</v>
      </c>
      <c r="F10">
        <f t="shared" si="1"/>
        <v>-0.73180808385961749</v>
      </c>
      <c r="G10">
        <f t="shared" si="2"/>
        <v>-0.70862944272831818</v>
      </c>
    </row>
    <row r="11" spans="2:7" x14ac:dyDescent="0.3">
      <c r="B11">
        <v>8</v>
      </c>
      <c r="C11" t="s">
        <v>32</v>
      </c>
      <c r="D11">
        <v>24</v>
      </c>
      <c r="E11" s="16">
        <f t="shared" si="0"/>
        <v>0.26785714285714285</v>
      </c>
      <c r="F11">
        <f t="shared" si="1"/>
        <v>-0.61930676950877617</v>
      </c>
      <c r="G11">
        <f t="shared" si="2"/>
        <v>-0.70862944272831818</v>
      </c>
    </row>
    <row r="12" spans="2:7" x14ac:dyDescent="0.3">
      <c r="B12">
        <v>9</v>
      </c>
      <c r="C12" t="s">
        <v>25</v>
      </c>
      <c r="D12">
        <v>24</v>
      </c>
      <c r="E12" s="16">
        <f t="shared" si="0"/>
        <v>0.30357142857142855</v>
      </c>
      <c r="F12">
        <f t="shared" si="1"/>
        <v>-0.51415610074453411</v>
      </c>
      <c r="G12">
        <f t="shared" si="2"/>
        <v>-0.70862944272831818</v>
      </c>
    </row>
    <row r="13" spans="2:7" x14ac:dyDescent="0.3">
      <c r="B13">
        <v>10</v>
      </c>
      <c r="C13" t="s">
        <v>20</v>
      </c>
      <c r="D13">
        <v>24</v>
      </c>
      <c r="E13" s="16">
        <f t="shared" si="0"/>
        <v>0.3392857142857143</v>
      </c>
      <c r="F13">
        <f t="shared" si="1"/>
        <v>-0.41441332960007643</v>
      </c>
      <c r="G13">
        <f t="shared" si="2"/>
        <v>-0.70862944272831818</v>
      </c>
    </row>
    <row r="14" spans="2:7" x14ac:dyDescent="0.3">
      <c r="B14">
        <v>11</v>
      </c>
      <c r="C14" t="s">
        <v>41</v>
      </c>
      <c r="D14">
        <v>24</v>
      </c>
      <c r="E14" s="16">
        <f t="shared" si="0"/>
        <v>0.375</v>
      </c>
      <c r="F14">
        <f t="shared" si="1"/>
        <v>-0.3186393639643752</v>
      </c>
      <c r="G14">
        <f t="shared" si="2"/>
        <v>-0.70862944272831818</v>
      </c>
    </row>
    <row r="15" spans="2:7" x14ac:dyDescent="0.3">
      <c r="B15">
        <v>12</v>
      </c>
      <c r="C15" t="s">
        <v>25</v>
      </c>
      <c r="D15">
        <v>24</v>
      </c>
      <c r="E15" s="16">
        <f t="shared" si="0"/>
        <v>0.4107142857142857</v>
      </c>
      <c r="F15">
        <f t="shared" si="1"/>
        <v>-0.2257079538601594</v>
      </c>
      <c r="G15">
        <f t="shared" si="2"/>
        <v>-0.70862944272831818</v>
      </c>
    </row>
    <row r="16" spans="2:7" x14ac:dyDescent="0.3">
      <c r="B16">
        <v>13</v>
      </c>
      <c r="C16" t="s">
        <v>25</v>
      </c>
      <c r="D16">
        <v>25</v>
      </c>
      <c r="E16" s="16">
        <f t="shared" si="0"/>
        <v>0.44642857142857145</v>
      </c>
      <c r="F16">
        <f t="shared" si="1"/>
        <v>-0.13468979400891959</v>
      </c>
      <c r="G16">
        <f t="shared" si="2"/>
        <v>-0.54464907581598021</v>
      </c>
    </row>
    <row r="17" spans="2:10" x14ac:dyDescent="0.3">
      <c r="B17">
        <v>14</v>
      </c>
      <c r="C17" t="s">
        <v>20</v>
      </c>
      <c r="D17">
        <v>25</v>
      </c>
      <c r="E17" s="16">
        <f t="shared" si="0"/>
        <v>0.48214285714285715</v>
      </c>
      <c r="F17">
        <f t="shared" si="1"/>
        <v>-4.477617669551625E-2</v>
      </c>
      <c r="G17">
        <f t="shared" si="2"/>
        <v>-0.54464907581598021</v>
      </c>
    </row>
    <row r="18" spans="2:10" x14ac:dyDescent="0.3">
      <c r="B18">
        <v>15</v>
      </c>
      <c r="C18" t="s">
        <v>20</v>
      </c>
      <c r="D18">
        <v>26</v>
      </c>
      <c r="E18" s="16">
        <f t="shared" si="0"/>
        <v>0.5178571428571429</v>
      </c>
      <c r="F18">
        <f t="shared" si="1"/>
        <v>4.4776176695516381E-2</v>
      </c>
      <c r="G18">
        <f t="shared" si="2"/>
        <v>-0.38066870890364213</v>
      </c>
    </row>
    <row r="19" spans="2:10" x14ac:dyDescent="0.3">
      <c r="B19">
        <v>16</v>
      </c>
      <c r="C19" t="s">
        <v>41</v>
      </c>
      <c r="D19">
        <v>28</v>
      </c>
      <c r="E19" s="16">
        <f t="shared" si="0"/>
        <v>0.5535714285714286</v>
      </c>
      <c r="F19">
        <f t="shared" si="1"/>
        <v>0.13468979400891973</v>
      </c>
      <c r="G19">
        <f t="shared" si="2"/>
        <v>-5.2707975078966046E-2</v>
      </c>
    </row>
    <row r="20" spans="2:10" x14ac:dyDescent="0.3">
      <c r="B20">
        <v>17</v>
      </c>
      <c r="C20" t="s">
        <v>25</v>
      </c>
      <c r="D20">
        <v>28</v>
      </c>
      <c r="E20" s="16">
        <f t="shared" si="0"/>
        <v>0.5892857142857143</v>
      </c>
      <c r="F20">
        <f t="shared" si="1"/>
        <v>0.2257079538601594</v>
      </c>
      <c r="G20">
        <f t="shared" si="2"/>
        <v>-5.2707975078966046E-2</v>
      </c>
    </row>
    <row r="21" spans="2:10" x14ac:dyDescent="0.3">
      <c r="B21">
        <v>18</v>
      </c>
      <c r="C21" t="s">
        <v>32</v>
      </c>
      <c r="D21">
        <v>29</v>
      </c>
      <c r="E21" s="16">
        <f t="shared" si="0"/>
        <v>0.625</v>
      </c>
      <c r="F21">
        <f t="shared" si="1"/>
        <v>0.3186393639643752</v>
      </c>
      <c r="G21">
        <f t="shared" si="2"/>
        <v>0.11127239183337199</v>
      </c>
    </row>
    <row r="22" spans="2:10" x14ac:dyDescent="0.3">
      <c r="B22">
        <v>19</v>
      </c>
      <c r="C22" t="s">
        <v>32</v>
      </c>
      <c r="D22">
        <v>31</v>
      </c>
      <c r="E22" s="16">
        <f t="shared" si="0"/>
        <v>0.6607142857142857</v>
      </c>
      <c r="F22">
        <f t="shared" si="1"/>
        <v>0.41441332960007643</v>
      </c>
      <c r="G22">
        <f t="shared" si="2"/>
        <v>0.43923312565804806</v>
      </c>
    </row>
    <row r="23" spans="2:10" x14ac:dyDescent="0.3">
      <c r="B23">
        <v>20</v>
      </c>
      <c r="C23" t="s">
        <v>20</v>
      </c>
      <c r="D23">
        <v>34</v>
      </c>
      <c r="E23" s="16">
        <f t="shared" si="0"/>
        <v>0.6964285714285714</v>
      </c>
      <c r="F23">
        <f t="shared" si="1"/>
        <v>0.51415610074453411</v>
      </c>
      <c r="G23">
        <f t="shared" si="2"/>
        <v>0.9311742263950622</v>
      </c>
    </row>
    <row r="24" spans="2:10" x14ac:dyDescent="0.3">
      <c r="B24">
        <v>21</v>
      </c>
      <c r="C24" t="s">
        <v>27</v>
      </c>
      <c r="D24">
        <v>35</v>
      </c>
      <c r="E24" s="16">
        <f t="shared" si="0"/>
        <v>0.7321428571428571</v>
      </c>
      <c r="F24">
        <f t="shared" si="1"/>
        <v>0.61930676950877606</v>
      </c>
      <c r="G24">
        <f t="shared" si="2"/>
        <v>1.0951545933074003</v>
      </c>
    </row>
    <row r="25" spans="2:10" x14ac:dyDescent="0.3">
      <c r="B25">
        <v>22</v>
      </c>
      <c r="C25" t="s">
        <v>20</v>
      </c>
      <c r="D25">
        <v>35</v>
      </c>
      <c r="E25" s="16">
        <f t="shared" si="0"/>
        <v>0.7678571428571429</v>
      </c>
      <c r="F25">
        <f t="shared" si="1"/>
        <v>0.73180808385961771</v>
      </c>
      <c r="G25">
        <f t="shared" si="2"/>
        <v>1.0951545933074003</v>
      </c>
    </row>
    <row r="26" spans="2:10" x14ac:dyDescent="0.3">
      <c r="B26">
        <v>23</v>
      </c>
      <c r="C26" t="s">
        <v>41</v>
      </c>
      <c r="D26">
        <v>35</v>
      </c>
      <c r="E26" s="16">
        <f t="shared" si="0"/>
        <v>0.8035714285714286</v>
      </c>
      <c r="F26">
        <f t="shared" si="1"/>
        <v>0.85444739869598973</v>
      </c>
      <c r="G26">
        <f t="shared" si="2"/>
        <v>1.0951545933074003</v>
      </c>
      <c r="J26" t="s">
        <v>82</v>
      </c>
    </row>
    <row r="27" spans="2:10" x14ac:dyDescent="0.3">
      <c r="B27">
        <v>24</v>
      </c>
      <c r="C27" t="s">
        <v>32</v>
      </c>
      <c r="D27">
        <v>36</v>
      </c>
      <c r="E27" s="16">
        <f t="shared" si="0"/>
        <v>0.8392857142857143</v>
      </c>
      <c r="F27">
        <f t="shared" si="1"/>
        <v>0.99152647467733057</v>
      </c>
      <c r="G27">
        <f t="shared" si="2"/>
        <v>1.2591349602197384</v>
      </c>
      <c r="J27" t="s">
        <v>83</v>
      </c>
    </row>
    <row r="28" spans="2:10" x14ac:dyDescent="0.3">
      <c r="B28">
        <v>25</v>
      </c>
      <c r="C28" t="s">
        <v>20</v>
      </c>
      <c r="D28">
        <v>37</v>
      </c>
      <c r="E28" s="16">
        <f t="shared" si="0"/>
        <v>0.875</v>
      </c>
      <c r="F28">
        <f t="shared" si="1"/>
        <v>1.1503493803760083</v>
      </c>
      <c r="G28">
        <f t="shared" si="2"/>
        <v>1.4231153271320762</v>
      </c>
      <c r="J28" t="s">
        <v>84</v>
      </c>
    </row>
    <row r="29" spans="2:10" x14ac:dyDescent="0.3">
      <c r="B29">
        <v>26</v>
      </c>
      <c r="C29" t="s">
        <v>32</v>
      </c>
      <c r="D29">
        <v>37</v>
      </c>
      <c r="E29" s="16">
        <f t="shared" si="0"/>
        <v>0.9107142857142857</v>
      </c>
      <c r="F29">
        <f t="shared" si="1"/>
        <v>1.3451666341766386</v>
      </c>
      <c r="G29">
        <f t="shared" si="2"/>
        <v>1.4231153271320762</v>
      </c>
    </row>
    <row r="30" spans="2:10" x14ac:dyDescent="0.3">
      <c r="B30">
        <v>27</v>
      </c>
      <c r="C30" t="s">
        <v>32</v>
      </c>
      <c r="D30">
        <v>38</v>
      </c>
      <c r="E30" s="16">
        <f t="shared" si="0"/>
        <v>0.9464285714285714</v>
      </c>
      <c r="F30">
        <f t="shared" si="1"/>
        <v>1.6111691623526765</v>
      </c>
      <c r="G30">
        <f t="shared" si="2"/>
        <v>1.5870956940444143</v>
      </c>
    </row>
    <row r="31" spans="2:10" x14ac:dyDescent="0.3">
      <c r="B31">
        <v>28</v>
      </c>
      <c r="C31" t="s">
        <v>25</v>
      </c>
      <c r="D31">
        <v>39</v>
      </c>
      <c r="E31" s="16">
        <f t="shared" si="0"/>
        <v>0.9821428571428571</v>
      </c>
      <c r="F31">
        <f t="shared" si="1"/>
        <v>2.100165492844468</v>
      </c>
      <c r="G31">
        <f t="shared" si="2"/>
        <v>1.7510760609567524</v>
      </c>
    </row>
    <row r="32" spans="2:10" ht="15" thickBot="1" x14ac:dyDescent="0.35"/>
    <row r="33" spans="3:6" x14ac:dyDescent="0.3">
      <c r="C33" s="4" t="s">
        <v>66</v>
      </c>
      <c r="D33" s="17">
        <f xml:space="preserve"> AVERAGE(D4:D31)</f>
        <v>28.321428571428573</v>
      </c>
    </row>
    <row r="34" spans="3:6" x14ac:dyDescent="0.3">
      <c r="C34" s="5" t="s">
        <v>75</v>
      </c>
      <c r="D34" s="6">
        <f>MEDIAN(D4:D31)</f>
        <v>25.5</v>
      </c>
    </row>
    <row r="35" spans="3:6" x14ac:dyDescent="0.3">
      <c r="C35" s="5" t="s">
        <v>68</v>
      </c>
      <c r="D35" s="6">
        <f>MODE(D4:D31)</f>
        <v>24</v>
      </c>
    </row>
    <row r="36" spans="3:6" x14ac:dyDescent="0.3">
      <c r="C36" s="5" t="s">
        <v>76</v>
      </c>
      <c r="D36" s="6">
        <f>_xlfn.STDEV.S(D4:D31)</f>
        <v>6.0982910261116086</v>
      </c>
    </row>
    <row r="37" spans="3:6" ht="15" thickBot="1" x14ac:dyDescent="0.35">
      <c r="C37" s="7" t="s">
        <v>70</v>
      </c>
      <c r="D37" s="8">
        <f>_xlfn.VAR.S(D4:D31)</f>
        <v>37.18915343915338</v>
      </c>
    </row>
    <row r="39" spans="3:6" ht="15" thickBot="1" x14ac:dyDescent="0.35"/>
    <row r="40" spans="3:6" x14ac:dyDescent="0.3">
      <c r="C40" s="4" t="s">
        <v>77</v>
      </c>
      <c r="D40" s="17"/>
    </row>
    <row r="41" spans="3:6" x14ac:dyDescent="0.3">
      <c r="C41" s="5" t="s">
        <v>85</v>
      </c>
      <c r="D41" s="6">
        <f>_xlfn.T.INV.2T(0.01,B31-1)</f>
        <v>2.770682957122212</v>
      </c>
      <c r="F41" t="s">
        <v>89</v>
      </c>
    </row>
    <row r="42" spans="3:6" x14ac:dyDescent="0.3">
      <c r="C42" s="5" t="s">
        <v>86</v>
      </c>
      <c r="D42" s="6">
        <f>_xlfn.T.INV.2T(0.01, 27*D36/SQRT(B31))</f>
        <v>2.7440419192942698</v>
      </c>
      <c r="F42" t="s">
        <v>90</v>
      </c>
    </row>
    <row r="43" spans="3:6" x14ac:dyDescent="0.3">
      <c r="C43" s="5" t="s">
        <v>87</v>
      </c>
      <c r="D43" s="6">
        <f>D33-D42</f>
        <v>25.577386652134305</v>
      </c>
    </row>
    <row r="44" spans="3:6" ht="15" thickBot="1" x14ac:dyDescent="0.35">
      <c r="C44" s="7" t="s">
        <v>88</v>
      </c>
      <c r="D44" s="8">
        <f>D33+D42</f>
        <v>31.065470490722841</v>
      </c>
    </row>
  </sheetData>
  <sortState xmlns:xlrd2="http://schemas.microsoft.com/office/spreadsheetml/2017/richdata2" ref="D4:D31">
    <sortCondition ref="D4:D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06FB-DE71-407F-890A-25EA86B9432B}">
  <dimension ref="C3:M67"/>
  <sheetViews>
    <sheetView zoomScale="45" workbookViewId="0">
      <selection activeCell="I67" sqref="I67"/>
    </sheetView>
  </sheetViews>
  <sheetFormatPr defaultRowHeight="14.4" x14ac:dyDescent="0.3"/>
  <cols>
    <col min="4" max="4" width="18.21875" customWidth="1"/>
    <col min="5" max="5" width="8.88671875" customWidth="1"/>
    <col min="6" max="6" width="15.6640625" customWidth="1"/>
  </cols>
  <sheetData>
    <row r="3" spans="3:12" x14ac:dyDescent="0.3">
      <c r="C3" t="s">
        <v>0</v>
      </c>
      <c r="D3" t="s">
        <v>11</v>
      </c>
      <c r="E3" t="s">
        <v>13</v>
      </c>
      <c r="F3" t="s">
        <v>92</v>
      </c>
      <c r="G3" t="s">
        <v>93</v>
      </c>
      <c r="H3" t="s">
        <v>80</v>
      </c>
      <c r="I3" t="s">
        <v>96</v>
      </c>
    </row>
    <row r="4" spans="3:12" x14ac:dyDescent="0.3">
      <c r="C4" t="s">
        <v>20</v>
      </c>
      <c r="D4">
        <v>94</v>
      </c>
      <c r="E4">
        <v>34</v>
      </c>
      <c r="F4">
        <v>1</v>
      </c>
      <c r="G4">
        <f>(F4-0.5)/COUNT($F$4:$F$17)</f>
        <v>3.5714285714285712E-2</v>
      </c>
      <c r="H4">
        <f>_xlfn.NORM.S.INV(G4)</f>
        <v>-1.8027430907391901</v>
      </c>
      <c r="I4">
        <f>E4-E19</f>
        <v>-6</v>
      </c>
    </row>
    <row r="5" spans="3:12" x14ac:dyDescent="0.3">
      <c r="C5" t="s">
        <v>32</v>
      </c>
      <c r="D5">
        <v>99</v>
      </c>
      <c r="E5">
        <v>34</v>
      </c>
      <c r="F5">
        <v>2</v>
      </c>
      <c r="G5">
        <f t="shared" ref="G5:G17" si="0">(F5-0.5)/COUNT($F$4:$F$17)</f>
        <v>0.10714285714285714</v>
      </c>
      <c r="H5">
        <f t="shared" ref="H5:H17" si="1">_xlfn.NORM.S.INV(G5)</f>
        <v>-1.2418667918433208</v>
      </c>
      <c r="I5">
        <f t="shared" ref="I5:I17" si="2">E5-E20</f>
        <v>-6</v>
      </c>
    </row>
    <row r="6" spans="3:12" x14ac:dyDescent="0.3">
      <c r="C6" t="s">
        <v>25</v>
      </c>
      <c r="D6">
        <v>101</v>
      </c>
      <c r="E6">
        <v>36</v>
      </c>
      <c r="F6">
        <v>3</v>
      </c>
      <c r="G6">
        <f t="shared" si="0"/>
        <v>0.17857142857142858</v>
      </c>
      <c r="H6">
        <f t="shared" si="1"/>
        <v>-0.9208229763683794</v>
      </c>
      <c r="I6">
        <f t="shared" si="2"/>
        <v>-3</v>
      </c>
    </row>
    <row r="7" spans="3:12" x14ac:dyDescent="0.3">
      <c r="C7" t="s">
        <v>27</v>
      </c>
      <c r="D7">
        <v>106</v>
      </c>
      <c r="E7">
        <v>37</v>
      </c>
      <c r="F7">
        <v>4</v>
      </c>
      <c r="G7">
        <f t="shared" si="0"/>
        <v>0.25</v>
      </c>
      <c r="H7">
        <f t="shared" si="1"/>
        <v>-0.67448975019608193</v>
      </c>
      <c r="I7">
        <f t="shared" si="2"/>
        <v>-3</v>
      </c>
      <c r="K7" t="s">
        <v>66</v>
      </c>
      <c r="L7">
        <f>AVERAGE(E4:E17)</f>
        <v>38.142857142857146</v>
      </c>
    </row>
    <row r="8" spans="3:12" x14ac:dyDescent="0.3">
      <c r="C8" t="s">
        <v>30</v>
      </c>
      <c r="D8">
        <v>106</v>
      </c>
      <c r="E8">
        <v>37</v>
      </c>
      <c r="F8">
        <v>5</v>
      </c>
      <c r="G8">
        <f t="shared" si="0"/>
        <v>0.32142857142857145</v>
      </c>
      <c r="H8">
        <f t="shared" si="1"/>
        <v>-0.46370775145717902</v>
      </c>
      <c r="I8">
        <f t="shared" si="2"/>
        <v>-2</v>
      </c>
      <c r="K8" t="s">
        <v>91</v>
      </c>
      <c r="L8">
        <f>_xlfn.STDEV.S(E4:E17)</f>
        <v>2.8784916685156983</v>
      </c>
    </row>
    <row r="9" spans="3:12" x14ac:dyDescent="0.3">
      <c r="C9" t="s">
        <v>25</v>
      </c>
      <c r="D9">
        <v>106</v>
      </c>
      <c r="E9">
        <v>38</v>
      </c>
      <c r="F9">
        <v>6</v>
      </c>
      <c r="G9">
        <f t="shared" si="0"/>
        <v>0.39285714285714285</v>
      </c>
      <c r="H9">
        <f t="shared" si="1"/>
        <v>-0.27188000539926088</v>
      </c>
      <c r="I9">
        <f t="shared" si="2"/>
        <v>-3</v>
      </c>
      <c r="K9" t="s">
        <v>19</v>
      </c>
      <c r="L9">
        <f>COUNT(E4:E17)</f>
        <v>14</v>
      </c>
    </row>
    <row r="10" spans="3:12" x14ac:dyDescent="0.3">
      <c r="C10" t="s">
        <v>20</v>
      </c>
      <c r="D10">
        <v>107</v>
      </c>
      <c r="E10">
        <v>38</v>
      </c>
      <c r="F10">
        <v>7</v>
      </c>
      <c r="G10">
        <f t="shared" si="0"/>
        <v>0.4642857142857143</v>
      </c>
      <c r="H10">
        <f t="shared" si="1"/>
        <v>-8.9642351075762544E-2</v>
      </c>
      <c r="I10">
        <f t="shared" si="2"/>
        <v>-4</v>
      </c>
    </row>
    <row r="11" spans="3:12" x14ac:dyDescent="0.3">
      <c r="C11" t="s">
        <v>20</v>
      </c>
      <c r="D11">
        <v>108</v>
      </c>
      <c r="E11">
        <v>38</v>
      </c>
      <c r="F11">
        <v>8</v>
      </c>
      <c r="G11">
        <f t="shared" si="0"/>
        <v>0.5357142857142857</v>
      </c>
      <c r="H11">
        <f t="shared" si="1"/>
        <v>8.9642351075762544E-2</v>
      </c>
      <c r="I11">
        <f t="shared" si="2"/>
        <v>-2</v>
      </c>
    </row>
    <row r="12" spans="3:12" x14ac:dyDescent="0.3">
      <c r="C12" t="s">
        <v>32</v>
      </c>
      <c r="D12">
        <v>109</v>
      </c>
      <c r="E12">
        <v>38</v>
      </c>
      <c r="F12">
        <v>9</v>
      </c>
      <c r="G12">
        <f t="shared" si="0"/>
        <v>0.6071428571428571</v>
      </c>
      <c r="H12">
        <f t="shared" si="1"/>
        <v>0.27188000539926077</v>
      </c>
      <c r="I12">
        <f t="shared" si="2"/>
        <v>-2</v>
      </c>
    </row>
    <row r="13" spans="3:12" x14ac:dyDescent="0.3">
      <c r="C13" t="s">
        <v>32</v>
      </c>
      <c r="D13">
        <v>109</v>
      </c>
      <c r="E13">
        <v>38</v>
      </c>
      <c r="F13">
        <v>10</v>
      </c>
      <c r="G13">
        <f t="shared" si="0"/>
        <v>0.6785714285714286</v>
      </c>
      <c r="H13">
        <f t="shared" si="1"/>
        <v>0.46370775145717918</v>
      </c>
      <c r="I13">
        <f t="shared" si="2"/>
        <v>-3</v>
      </c>
    </row>
    <row r="14" spans="3:12" x14ac:dyDescent="0.3">
      <c r="C14" t="s">
        <v>25</v>
      </c>
      <c r="D14">
        <v>110</v>
      </c>
      <c r="E14">
        <v>39</v>
      </c>
      <c r="F14">
        <v>11</v>
      </c>
      <c r="G14">
        <f t="shared" si="0"/>
        <v>0.75</v>
      </c>
      <c r="H14">
        <f t="shared" si="1"/>
        <v>0.67448975019608193</v>
      </c>
      <c r="I14">
        <f t="shared" si="2"/>
        <v>-2</v>
      </c>
    </row>
    <row r="15" spans="3:12" x14ac:dyDescent="0.3">
      <c r="C15" t="s">
        <v>32</v>
      </c>
      <c r="D15">
        <v>110</v>
      </c>
      <c r="E15">
        <v>40</v>
      </c>
      <c r="F15">
        <v>12</v>
      </c>
      <c r="G15">
        <f t="shared" si="0"/>
        <v>0.8214285714285714</v>
      </c>
      <c r="H15">
        <f t="shared" si="1"/>
        <v>0.9208229763683794</v>
      </c>
      <c r="I15">
        <f t="shared" si="2"/>
        <v>-2</v>
      </c>
    </row>
    <row r="16" spans="3:12" x14ac:dyDescent="0.3">
      <c r="C16" t="s">
        <v>32</v>
      </c>
      <c r="D16">
        <v>110</v>
      </c>
      <c r="E16">
        <v>42</v>
      </c>
      <c r="F16">
        <v>13</v>
      </c>
      <c r="G16">
        <f t="shared" si="0"/>
        <v>0.8928571428571429</v>
      </c>
      <c r="H16">
        <f t="shared" si="1"/>
        <v>1.2418667918433208</v>
      </c>
      <c r="I16">
        <f t="shared" si="2"/>
        <v>0</v>
      </c>
    </row>
    <row r="17" spans="3:12" x14ac:dyDescent="0.3">
      <c r="C17" t="s">
        <v>25</v>
      </c>
      <c r="D17">
        <v>110</v>
      </c>
      <c r="E17">
        <v>45</v>
      </c>
      <c r="F17">
        <v>14</v>
      </c>
      <c r="G17">
        <f t="shared" si="0"/>
        <v>0.9642857142857143</v>
      </c>
      <c r="H17">
        <f t="shared" si="1"/>
        <v>1.8027430907391906</v>
      </c>
      <c r="I17">
        <f t="shared" si="2"/>
        <v>0</v>
      </c>
    </row>
    <row r="19" spans="3:12" x14ac:dyDescent="0.3">
      <c r="C19" t="s">
        <v>25</v>
      </c>
      <c r="D19">
        <v>111</v>
      </c>
      <c r="E19">
        <v>40</v>
      </c>
      <c r="F19">
        <v>1</v>
      </c>
      <c r="G19">
        <f>(F19-0.5)/COUNT($F$19:$F$32)</f>
        <v>3.5714285714285712E-2</v>
      </c>
      <c r="H19">
        <f>_xlfn.NORM.S.INV(G19)</f>
        <v>-1.8027430907391901</v>
      </c>
    </row>
    <row r="20" spans="3:12" x14ac:dyDescent="0.3">
      <c r="C20" t="s">
        <v>20</v>
      </c>
      <c r="D20">
        <v>112</v>
      </c>
      <c r="E20">
        <v>40</v>
      </c>
      <c r="F20">
        <v>2</v>
      </c>
      <c r="G20">
        <f t="shared" ref="G20:G32" si="3">(F20-0.5)/COUNT($F$19:$F$32)</f>
        <v>0.10714285714285714</v>
      </c>
      <c r="H20">
        <f t="shared" ref="H20:H32" si="4">_xlfn.NORM.S.INV(G20)</f>
        <v>-1.2418667918433208</v>
      </c>
      <c r="K20" t="s">
        <v>66</v>
      </c>
      <c r="L20">
        <f>AVERAGE(E19:E32)</f>
        <v>40.857142857142854</v>
      </c>
    </row>
    <row r="21" spans="3:12" x14ac:dyDescent="0.3">
      <c r="C21" t="s">
        <v>25</v>
      </c>
      <c r="D21">
        <v>112</v>
      </c>
      <c r="E21">
        <v>39</v>
      </c>
      <c r="F21">
        <v>3</v>
      </c>
      <c r="G21">
        <f t="shared" si="3"/>
        <v>0.17857142857142858</v>
      </c>
      <c r="H21">
        <f t="shared" si="4"/>
        <v>-0.9208229763683794</v>
      </c>
      <c r="K21" t="s">
        <v>91</v>
      </c>
      <c r="L21">
        <f>_xlfn.STDEV.S(E19:E32)</f>
        <v>1.5619092289760119</v>
      </c>
    </row>
    <row r="22" spans="3:12" x14ac:dyDescent="0.3">
      <c r="C22" t="s">
        <v>20</v>
      </c>
      <c r="D22">
        <v>112</v>
      </c>
      <c r="E22">
        <v>40</v>
      </c>
      <c r="F22">
        <v>4</v>
      </c>
      <c r="G22">
        <f t="shared" si="3"/>
        <v>0.25</v>
      </c>
      <c r="H22">
        <f t="shared" si="4"/>
        <v>-0.67448975019608193</v>
      </c>
      <c r="K22" t="s">
        <v>19</v>
      </c>
      <c r="L22">
        <f>COUNT(E19:E32)</f>
        <v>14</v>
      </c>
    </row>
    <row r="23" spans="3:12" x14ac:dyDescent="0.3">
      <c r="C23" t="s">
        <v>41</v>
      </c>
      <c r="D23">
        <v>116</v>
      </c>
      <c r="E23">
        <v>39</v>
      </c>
      <c r="F23">
        <v>5</v>
      </c>
      <c r="G23">
        <f t="shared" si="3"/>
        <v>0.32142857142857145</v>
      </c>
      <c r="H23">
        <f t="shared" si="4"/>
        <v>-0.46370775145717902</v>
      </c>
    </row>
    <row r="24" spans="3:12" x14ac:dyDescent="0.3">
      <c r="C24" t="s">
        <v>20</v>
      </c>
      <c r="D24">
        <v>116</v>
      </c>
      <c r="E24">
        <v>41</v>
      </c>
      <c r="F24">
        <v>6</v>
      </c>
      <c r="G24">
        <f t="shared" si="3"/>
        <v>0.39285714285714285</v>
      </c>
      <c r="H24">
        <f t="shared" si="4"/>
        <v>-0.27188000539926088</v>
      </c>
    </row>
    <row r="25" spans="3:12" x14ac:dyDescent="0.3">
      <c r="C25" t="s">
        <v>20</v>
      </c>
      <c r="D25">
        <v>119</v>
      </c>
      <c r="E25">
        <v>42</v>
      </c>
      <c r="F25">
        <v>7</v>
      </c>
      <c r="G25">
        <f t="shared" si="3"/>
        <v>0.4642857142857143</v>
      </c>
      <c r="H25">
        <f t="shared" si="4"/>
        <v>-8.9642351075762544E-2</v>
      </c>
    </row>
    <row r="26" spans="3:12" x14ac:dyDescent="0.3">
      <c r="C26" t="s">
        <v>32</v>
      </c>
      <c r="D26">
        <v>119</v>
      </c>
      <c r="E26">
        <v>40</v>
      </c>
      <c r="F26">
        <v>8</v>
      </c>
      <c r="G26">
        <f t="shared" si="3"/>
        <v>0.5357142857142857</v>
      </c>
      <c r="H26">
        <f t="shared" si="4"/>
        <v>8.9642351075762544E-2</v>
      </c>
    </row>
    <row r="27" spans="3:12" x14ac:dyDescent="0.3">
      <c r="C27" t="s">
        <v>41</v>
      </c>
      <c r="D27">
        <v>120</v>
      </c>
      <c r="E27">
        <v>40</v>
      </c>
      <c r="F27">
        <v>9</v>
      </c>
      <c r="G27">
        <f t="shared" si="3"/>
        <v>0.6071428571428571</v>
      </c>
      <c r="H27">
        <f t="shared" si="4"/>
        <v>0.27188000539926077</v>
      </c>
    </row>
    <row r="28" spans="3:12" x14ac:dyDescent="0.3">
      <c r="C28" t="s">
        <v>25</v>
      </c>
      <c r="D28">
        <v>120</v>
      </c>
      <c r="E28">
        <v>41</v>
      </c>
      <c r="F28">
        <v>10</v>
      </c>
      <c r="G28">
        <f t="shared" si="3"/>
        <v>0.6785714285714286</v>
      </c>
      <c r="H28">
        <f t="shared" si="4"/>
        <v>0.46370775145717918</v>
      </c>
    </row>
    <row r="29" spans="3:12" x14ac:dyDescent="0.3">
      <c r="C29" t="s">
        <v>27</v>
      </c>
      <c r="D29">
        <v>120</v>
      </c>
      <c r="E29">
        <v>41</v>
      </c>
      <c r="F29">
        <v>11</v>
      </c>
      <c r="G29">
        <f t="shared" si="3"/>
        <v>0.75</v>
      </c>
      <c r="H29">
        <f t="shared" si="4"/>
        <v>0.67448975019608193</v>
      </c>
    </row>
    <row r="30" spans="3:12" x14ac:dyDescent="0.3">
      <c r="C30" t="s">
        <v>41</v>
      </c>
      <c r="D30">
        <v>121</v>
      </c>
      <c r="E30">
        <v>42</v>
      </c>
      <c r="F30">
        <v>12</v>
      </c>
      <c r="G30">
        <f t="shared" si="3"/>
        <v>0.8214285714285714</v>
      </c>
      <c r="H30">
        <f t="shared" si="4"/>
        <v>0.9208229763683794</v>
      </c>
    </row>
    <row r="31" spans="3:12" x14ac:dyDescent="0.3">
      <c r="C31" t="s">
        <v>32</v>
      </c>
      <c r="D31">
        <v>122</v>
      </c>
      <c r="E31">
        <v>42</v>
      </c>
      <c r="F31">
        <v>13</v>
      </c>
      <c r="G31">
        <f t="shared" si="3"/>
        <v>0.8928571428571429</v>
      </c>
      <c r="H31">
        <f t="shared" si="4"/>
        <v>1.2418667918433208</v>
      </c>
    </row>
    <row r="32" spans="3:12" x14ac:dyDescent="0.3">
      <c r="C32" t="s">
        <v>20</v>
      </c>
      <c r="D32">
        <v>130</v>
      </c>
      <c r="E32">
        <v>45</v>
      </c>
      <c r="F32">
        <v>14</v>
      </c>
      <c r="G32">
        <f t="shared" si="3"/>
        <v>0.9642857142857143</v>
      </c>
      <c r="H32">
        <f t="shared" si="4"/>
        <v>1.8027430907391906</v>
      </c>
    </row>
    <row r="36" spans="3:13" x14ac:dyDescent="0.3">
      <c r="C36" t="s">
        <v>97</v>
      </c>
    </row>
    <row r="37" spans="3:13" x14ac:dyDescent="0.3">
      <c r="C37" t="s">
        <v>98</v>
      </c>
      <c r="M37" t="s">
        <v>94</v>
      </c>
    </row>
    <row r="38" spans="3:13" x14ac:dyDescent="0.3">
      <c r="C38" t="s">
        <v>99</v>
      </c>
      <c r="M38" t="s">
        <v>95</v>
      </c>
    </row>
    <row r="39" spans="3:13" x14ac:dyDescent="0.3">
      <c r="C39" t="s">
        <v>100</v>
      </c>
    </row>
    <row r="42" spans="3:13" x14ac:dyDescent="0.3">
      <c r="C42" t="s">
        <v>101</v>
      </c>
    </row>
    <row r="43" spans="3:13" ht="15.6" x14ac:dyDescent="0.35">
      <c r="C43" t="s">
        <v>102</v>
      </c>
      <c r="D43" s="19" t="s">
        <v>104</v>
      </c>
    </row>
    <row r="44" spans="3:13" ht="15.6" x14ac:dyDescent="0.35">
      <c r="C44" t="s">
        <v>103</v>
      </c>
      <c r="D44" s="18" t="s">
        <v>105</v>
      </c>
    </row>
    <row r="48" spans="3:13" x14ac:dyDescent="0.3">
      <c r="C48" t="s">
        <v>106</v>
      </c>
      <c r="D48" t="s">
        <v>107</v>
      </c>
      <c r="E48" t="s">
        <v>108</v>
      </c>
      <c r="F48" t="s">
        <v>107</v>
      </c>
    </row>
    <row r="49" spans="3:9" x14ac:dyDescent="0.3">
      <c r="C49">
        <v>34</v>
      </c>
      <c r="D49">
        <v>1.5</v>
      </c>
      <c r="E49">
        <v>40</v>
      </c>
      <c r="F49">
        <v>16.5</v>
      </c>
    </row>
    <row r="50" spans="3:9" x14ac:dyDescent="0.3">
      <c r="C50">
        <v>34</v>
      </c>
      <c r="D50">
        <v>1.5</v>
      </c>
      <c r="E50">
        <v>40</v>
      </c>
      <c r="F50">
        <v>16.5</v>
      </c>
    </row>
    <row r="51" spans="3:9" x14ac:dyDescent="0.3">
      <c r="C51">
        <v>36</v>
      </c>
      <c r="D51">
        <v>3</v>
      </c>
      <c r="E51">
        <v>39</v>
      </c>
      <c r="F51">
        <v>12</v>
      </c>
    </row>
    <row r="52" spans="3:9" x14ac:dyDescent="0.3">
      <c r="C52">
        <v>37</v>
      </c>
      <c r="D52">
        <v>4.5</v>
      </c>
      <c r="E52">
        <v>40</v>
      </c>
      <c r="F52">
        <v>16.5</v>
      </c>
    </row>
    <row r="53" spans="3:9" x14ac:dyDescent="0.3">
      <c r="C53">
        <v>37</v>
      </c>
      <c r="D53">
        <v>4.5</v>
      </c>
      <c r="E53">
        <v>39</v>
      </c>
      <c r="F53">
        <v>12</v>
      </c>
    </row>
    <row r="54" spans="3:9" x14ac:dyDescent="0.3">
      <c r="C54">
        <v>38</v>
      </c>
      <c r="D54">
        <v>8</v>
      </c>
      <c r="E54">
        <v>41</v>
      </c>
      <c r="F54">
        <v>21</v>
      </c>
    </row>
    <row r="55" spans="3:9" x14ac:dyDescent="0.3">
      <c r="C55">
        <v>38</v>
      </c>
      <c r="D55">
        <v>8</v>
      </c>
      <c r="E55">
        <v>42</v>
      </c>
      <c r="F55">
        <v>24.5</v>
      </c>
    </row>
    <row r="56" spans="3:9" x14ac:dyDescent="0.3">
      <c r="C56">
        <v>38</v>
      </c>
      <c r="D56">
        <v>8</v>
      </c>
      <c r="E56">
        <v>40</v>
      </c>
      <c r="F56">
        <v>16.5</v>
      </c>
    </row>
    <row r="57" spans="3:9" x14ac:dyDescent="0.3">
      <c r="C57">
        <v>38</v>
      </c>
      <c r="D57">
        <v>8</v>
      </c>
      <c r="E57">
        <v>40</v>
      </c>
      <c r="F57">
        <v>16.5</v>
      </c>
    </row>
    <row r="58" spans="3:9" x14ac:dyDescent="0.3">
      <c r="C58">
        <v>38</v>
      </c>
      <c r="D58">
        <v>8</v>
      </c>
      <c r="E58">
        <v>41</v>
      </c>
      <c r="F58">
        <v>21</v>
      </c>
    </row>
    <row r="59" spans="3:9" x14ac:dyDescent="0.3">
      <c r="C59">
        <v>39</v>
      </c>
      <c r="D59">
        <v>12</v>
      </c>
      <c r="E59">
        <v>41</v>
      </c>
      <c r="F59">
        <v>21</v>
      </c>
    </row>
    <row r="60" spans="3:9" x14ac:dyDescent="0.3">
      <c r="C60">
        <v>40</v>
      </c>
      <c r="D60">
        <v>16.5</v>
      </c>
      <c r="E60">
        <v>42</v>
      </c>
      <c r="F60">
        <v>24.5</v>
      </c>
      <c r="I60" t="s">
        <v>110</v>
      </c>
    </row>
    <row r="61" spans="3:9" x14ac:dyDescent="0.3">
      <c r="C61">
        <v>42</v>
      </c>
      <c r="D61">
        <v>24.5</v>
      </c>
      <c r="E61">
        <v>42</v>
      </c>
      <c r="F61">
        <v>24.5</v>
      </c>
      <c r="I61" t="s">
        <v>111</v>
      </c>
    </row>
    <row r="62" spans="3:9" x14ac:dyDescent="0.3">
      <c r="C62">
        <v>45</v>
      </c>
      <c r="D62">
        <v>27.5</v>
      </c>
      <c r="E62">
        <v>45</v>
      </c>
      <c r="F62">
        <v>27.5</v>
      </c>
      <c r="I62" t="s">
        <v>112</v>
      </c>
    </row>
    <row r="63" spans="3:9" x14ac:dyDescent="0.3">
      <c r="C63" t="s">
        <v>109</v>
      </c>
      <c r="D63">
        <f>SUM(D49:D62)</f>
        <v>135.5</v>
      </c>
    </row>
    <row r="64" spans="3:9" x14ac:dyDescent="0.3">
      <c r="I64" t="s">
        <v>113</v>
      </c>
    </row>
    <row r="66" spans="9:9" x14ac:dyDescent="0.3">
      <c r="I66" t="s">
        <v>114</v>
      </c>
    </row>
    <row r="67" spans="9:9" x14ac:dyDescent="0.3">
      <c r="I67" t="s">
        <v>115</v>
      </c>
    </row>
  </sheetData>
  <sortState xmlns:xlrd2="http://schemas.microsoft.com/office/spreadsheetml/2017/richdata2" ref="E4:E17">
    <sortCondition ref="E4:E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6211-D353-4B2B-9D33-6D4FD722AB82}">
  <dimension ref="C3:V31"/>
  <sheetViews>
    <sheetView topLeftCell="B1" zoomScale="64" workbookViewId="0">
      <selection activeCell="G24" sqref="G24"/>
    </sheetView>
  </sheetViews>
  <sheetFormatPr defaultRowHeight="14.4" x14ac:dyDescent="0.3"/>
  <cols>
    <col min="4" max="4" width="18.21875" customWidth="1"/>
    <col min="5" max="5" width="20.88671875" customWidth="1"/>
  </cols>
  <sheetData>
    <row r="3" spans="3:22" x14ac:dyDescent="0.3">
      <c r="C3" t="s">
        <v>0</v>
      </c>
      <c r="D3" t="s">
        <v>117</v>
      </c>
      <c r="E3" t="s">
        <v>118</v>
      </c>
    </row>
    <row r="4" spans="3:22" x14ac:dyDescent="0.3">
      <c r="C4" t="s">
        <v>20</v>
      </c>
      <c r="D4">
        <v>2345</v>
      </c>
      <c r="E4">
        <v>30</v>
      </c>
    </row>
    <row r="5" spans="3:22" x14ac:dyDescent="0.3">
      <c r="C5" t="s">
        <v>25</v>
      </c>
      <c r="D5">
        <v>2550</v>
      </c>
      <c r="E5">
        <v>28</v>
      </c>
    </row>
    <row r="6" spans="3:22" x14ac:dyDescent="0.3">
      <c r="C6" t="s">
        <v>27</v>
      </c>
      <c r="D6">
        <v>3260</v>
      </c>
      <c r="E6">
        <v>23</v>
      </c>
      <c r="V6" t="s">
        <v>116</v>
      </c>
    </row>
    <row r="7" spans="3:22" x14ac:dyDescent="0.3">
      <c r="C7" t="s">
        <v>30</v>
      </c>
      <c r="D7">
        <v>3140</v>
      </c>
      <c r="E7">
        <v>24</v>
      </c>
    </row>
    <row r="8" spans="3:22" x14ac:dyDescent="0.3">
      <c r="C8" t="s">
        <v>32</v>
      </c>
      <c r="D8">
        <v>2385</v>
      </c>
      <c r="E8">
        <v>30</v>
      </c>
    </row>
    <row r="9" spans="3:22" x14ac:dyDescent="0.3">
      <c r="C9" t="s">
        <v>25</v>
      </c>
      <c r="D9">
        <v>2770</v>
      </c>
      <c r="E9">
        <v>28</v>
      </c>
    </row>
    <row r="10" spans="3:22" x14ac:dyDescent="0.3">
      <c r="C10" t="s">
        <v>20</v>
      </c>
      <c r="D10">
        <v>3455</v>
      </c>
      <c r="E10">
        <v>22</v>
      </c>
    </row>
    <row r="11" spans="3:22" x14ac:dyDescent="0.3">
      <c r="C11" t="s">
        <v>32</v>
      </c>
      <c r="D11">
        <v>3155</v>
      </c>
      <c r="E11">
        <v>26</v>
      </c>
    </row>
    <row r="12" spans="3:22" x14ac:dyDescent="0.3">
      <c r="C12" t="s">
        <v>25</v>
      </c>
      <c r="D12">
        <v>3315</v>
      </c>
      <c r="E12">
        <v>25</v>
      </c>
    </row>
    <row r="13" spans="3:22" x14ac:dyDescent="0.3">
      <c r="C13" t="s">
        <v>20</v>
      </c>
      <c r="D13">
        <v>3855</v>
      </c>
      <c r="E13">
        <v>18</v>
      </c>
    </row>
    <row r="14" spans="3:22" x14ac:dyDescent="0.3">
      <c r="C14" t="s">
        <v>41</v>
      </c>
      <c r="D14">
        <v>4015</v>
      </c>
      <c r="E14">
        <v>19</v>
      </c>
    </row>
    <row r="15" spans="3:22" x14ac:dyDescent="0.3">
      <c r="C15" t="s">
        <v>25</v>
      </c>
      <c r="D15">
        <v>4570</v>
      </c>
      <c r="E15">
        <v>16</v>
      </c>
    </row>
    <row r="16" spans="3:22" x14ac:dyDescent="0.3">
      <c r="C16" t="s">
        <v>25</v>
      </c>
      <c r="D16">
        <v>3795</v>
      </c>
      <c r="E16">
        <v>20</v>
      </c>
    </row>
    <row r="17" spans="3:10" x14ac:dyDescent="0.3">
      <c r="C17" t="s">
        <v>20</v>
      </c>
      <c r="D17">
        <v>3900</v>
      </c>
      <c r="E17">
        <v>16</v>
      </c>
    </row>
    <row r="18" spans="3:10" x14ac:dyDescent="0.3">
      <c r="C18" t="s">
        <v>20</v>
      </c>
      <c r="D18">
        <v>3470</v>
      </c>
      <c r="E18">
        <v>17</v>
      </c>
    </row>
    <row r="19" spans="3:10" x14ac:dyDescent="0.3">
      <c r="C19" t="s">
        <v>41</v>
      </c>
      <c r="D19">
        <v>4195</v>
      </c>
      <c r="E19">
        <v>15</v>
      </c>
    </row>
    <row r="20" spans="3:10" x14ac:dyDescent="0.3">
      <c r="C20" t="s">
        <v>25</v>
      </c>
      <c r="D20">
        <v>3460</v>
      </c>
      <c r="E20">
        <v>17</v>
      </c>
      <c r="G20" t="s">
        <v>119</v>
      </c>
      <c r="J20">
        <f>CORREL(D4:D31,E4:E31)</f>
        <v>-0.86277310574492716</v>
      </c>
    </row>
    <row r="21" spans="3:10" x14ac:dyDescent="0.3">
      <c r="C21" t="s">
        <v>32</v>
      </c>
      <c r="D21">
        <v>4125</v>
      </c>
      <c r="E21">
        <v>18</v>
      </c>
      <c r="G21" t="s">
        <v>120</v>
      </c>
      <c r="J21">
        <f>J20^2</f>
        <v>0.74437743199674722</v>
      </c>
    </row>
    <row r="22" spans="3:10" x14ac:dyDescent="0.3">
      <c r="C22" t="s">
        <v>32</v>
      </c>
      <c r="D22">
        <v>4665</v>
      </c>
      <c r="E22">
        <v>17</v>
      </c>
    </row>
    <row r="23" spans="3:10" x14ac:dyDescent="0.3">
      <c r="C23" t="s">
        <v>20</v>
      </c>
      <c r="D23">
        <v>5945</v>
      </c>
      <c r="E23">
        <v>15</v>
      </c>
      <c r="G23" t="s">
        <v>121</v>
      </c>
    </row>
    <row r="24" spans="3:10" x14ac:dyDescent="0.3">
      <c r="C24" t="s">
        <v>27</v>
      </c>
      <c r="D24">
        <v>5105</v>
      </c>
      <c r="E24">
        <v>17</v>
      </c>
    </row>
    <row r="25" spans="3:10" x14ac:dyDescent="0.3">
      <c r="C25" t="s">
        <v>20</v>
      </c>
      <c r="D25">
        <v>4975</v>
      </c>
      <c r="E25">
        <v>16</v>
      </c>
    </row>
    <row r="26" spans="3:10" x14ac:dyDescent="0.3">
      <c r="C26" t="s">
        <v>41</v>
      </c>
      <c r="D26">
        <v>4685</v>
      </c>
      <c r="E26">
        <v>17</v>
      </c>
    </row>
    <row r="27" spans="3:10" x14ac:dyDescent="0.3">
      <c r="C27" t="s">
        <v>32</v>
      </c>
      <c r="D27">
        <v>4445</v>
      </c>
      <c r="E27">
        <v>18</v>
      </c>
    </row>
    <row r="28" spans="3:10" x14ac:dyDescent="0.3">
      <c r="C28" t="s">
        <v>20</v>
      </c>
      <c r="D28">
        <v>5635</v>
      </c>
      <c r="E28">
        <v>16</v>
      </c>
    </row>
    <row r="29" spans="3:10" x14ac:dyDescent="0.3">
      <c r="C29" t="s">
        <v>32</v>
      </c>
      <c r="D29">
        <v>4490</v>
      </c>
      <c r="E29">
        <v>18</v>
      </c>
    </row>
    <row r="30" spans="3:10" x14ac:dyDescent="0.3">
      <c r="C30" t="s">
        <v>32</v>
      </c>
      <c r="D30">
        <v>6025</v>
      </c>
      <c r="E30">
        <v>12</v>
      </c>
    </row>
    <row r="31" spans="3:10" x14ac:dyDescent="0.3">
      <c r="C31" t="s">
        <v>25</v>
      </c>
      <c r="D31">
        <v>4210</v>
      </c>
      <c r="E31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6F05-9C84-44D0-8B69-90894F23256F}">
  <dimension ref="B2:V51"/>
  <sheetViews>
    <sheetView tabSelected="1" zoomScale="94" workbookViewId="0">
      <selection activeCell="C52" sqref="C52"/>
    </sheetView>
  </sheetViews>
  <sheetFormatPr defaultRowHeight="14.4" x14ac:dyDescent="0.3"/>
  <cols>
    <col min="4" max="4" width="18.21875" customWidth="1"/>
    <col min="5" max="5" width="20.88671875" customWidth="1"/>
    <col min="6" max="6" width="10.6640625" bestFit="1" customWidth="1"/>
    <col min="7" max="7" width="11.6640625" bestFit="1" customWidth="1"/>
    <col min="8" max="8" width="12.109375" customWidth="1"/>
    <col min="11" max="11" width="9.5546875" customWidth="1"/>
  </cols>
  <sheetData>
    <row r="2" spans="2:22" x14ac:dyDescent="0.3">
      <c r="D2" t="s">
        <v>124</v>
      </c>
    </row>
    <row r="3" spans="2:22" x14ac:dyDescent="0.3">
      <c r="B3" t="s">
        <v>92</v>
      </c>
      <c r="C3" t="s">
        <v>0</v>
      </c>
      <c r="D3" t="s">
        <v>117</v>
      </c>
      <c r="E3" t="s">
        <v>118</v>
      </c>
      <c r="F3" t="s">
        <v>137</v>
      </c>
      <c r="G3" t="s">
        <v>138</v>
      </c>
      <c r="H3" t="s">
        <v>139</v>
      </c>
    </row>
    <row r="4" spans="2:22" x14ac:dyDescent="0.3">
      <c r="B4">
        <v>1</v>
      </c>
      <c r="C4" t="s">
        <v>20</v>
      </c>
      <c r="D4">
        <v>2345</v>
      </c>
      <c r="E4">
        <v>30</v>
      </c>
      <c r="F4">
        <f>D4*D4</f>
        <v>5499025</v>
      </c>
      <c r="G4">
        <f>E4*E4</f>
        <v>900</v>
      </c>
      <c r="H4">
        <f>D4*E4</f>
        <v>70350</v>
      </c>
    </row>
    <row r="5" spans="2:22" x14ac:dyDescent="0.3">
      <c r="B5">
        <v>2</v>
      </c>
      <c r="C5" t="s">
        <v>25</v>
      </c>
      <c r="D5">
        <v>2550</v>
      </c>
      <c r="E5">
        <v>28</v>
      </c>
      <c r="F5">
        <f t="shared" ref="F5:F31" si="0">D5*D5</f>
        <v>6502500</v>
      </c>
      <c r="G5">
        <f t="shared" ref="G5:G31" si="1">E5*E5</f>
        <v>784</v>
      </c>
      <c r="H5">
        <f t="shared" ref="H5:H31" si="2">D5*E5</f>
        <v>71400</v>
      </c>
    </row>
    <row r="6" spans="2:22" x14ac:dyDescent="0.3">
      <c r="B6">
        <v>3</v>
      </c>
      <c r="C6" t="s">
        <v>27</v>
      </c>
      <c r="D6">
        <v>3260</v>
      </c>
      <c r="E6">
        <v>23</v>
      </c>
      <c r="F6">
        <f t="shared" si="0"/>
        <v>10627600</v>
      </c>
      <c r="G6">
        <f t="shared" si="1"/>
        <v>529</v>
      </c>
      <c r="H6">
        <f t="shared" si="2"/>
        <v>74980</v>
      </c>
      <c r="V6" t="s">
        <v>116</v>
      </c>
    </row>
    <row r="7" spans="2:22" x14ac:dyDescent="0.3">
      <c r="B7">
        <v>4</v>
      </c>
      <c r="C7" t="s">
        <v>30</v>
      </c>
      <c r="D7">
        <v>3140</v>
      </c>
      <c r="E7">
        <v>24</v>
      </c>
      <c r="F7">
        <f t="shared" si="0"/>
        <v>9859600</v>
      </c>
      <c r="G7">
        <f t="shared" si="1"/>
        <v>576</v>
      </c>
      <c r="H7">
        <f t="shared" si="2"/>
        <v>75360</v>
      </c>
    </row>
    <row r="8" spans="2:22" x14ac:dyDescent="0.3">
      <c r="B8">
        <v>5</v>
      </c>
      <c r="C8" t="s">
        <v>32</v>
      </c>
      <c r="D8">
        <v>2385</v>
      </c>
      <c r="E8">
        <v>30</v>
      </c>
      <c r="F8">
        <f t="shared" si="0"/>
        <v>5688225</v>
      </c>
      <c r="G8">
        <f t="shared" si="1"/>
        <v>900</v>
      </c>
      <c r="H8">
        <f t="shared" si="2"/>
        <v>71550</v>
      </c>
    </row>
    <row r="9" spans="2:22" x14ac:dyDescent="0.3">
      <c r="B9">
        <v>6</v>
      </c>
      <c r="C9" t="s">
        <v>25</v>
      </c>
      <c r="D9">
        <v>2770</v>
      </c>
      <c r="E9">
        <v>28</v>
      </c>
      <c r="F9">
        <f t="shared" si="0"/>
        <v>7672900</v>
      </c>
      <c r="G9">
        <f t="shared" si="1"/>
        <v>784</v>
      </c>
      <c r="H9">
        <f t="shared" si="2"/>
        <v>77560</v>
      </c>
    </row>
    <row r="10" spans="2:22" x14ac:dyDescent="0.3">
      <c r="B10">
        <v>7</v>
      </c>
      <c r="C10" t="s">
        <v>20</v>
      </c>
      <c r="D10">
        <v>3455</v>
      </c>
      <c r="E10">
        <v>22</v>
      </c>
      <c r="F10">
        <f t="shared" si="0"/>
        <v>11937025</v>
      </c>
      <c r="G10">
        <f t="shared" si="1"/>
        <v>484</v>
      </c>
      <c r="H10">
        <f t="shared" si="2"/>
        <v>76010</v>
      </c>
    </row>
    <row r="11" spans="2:22" x14ac:dyDescent="0.3">
      <c r="B11">
        <v>8</v>
      </c>
      <c r="C11" t="s">
        <v>32</v>
      </c>
      <c r="D11">
        <v>3155</v>
      </c>
      <c r="E11">
        <v>26</v>
      </c>
      <c r="F11">
        <f t="shared" si="0"/>
        <v>9954025</v>
      </c>
      <c r="G11">
        <f t="shared" si="1"/>
        <v>676</v>
      </c>
      <c r="H11">
        <f t="shared" si="2"/>
        <v>82030</v>
      </c>
    </row>
    <row r="12" spans="2:22" x14ac:dyDescent="0.3">
      <c r="B12">
        <v>9</v>
      </c>
      <c r="C12" t="s">
        <v>25</v>
      </c>
      <c r="D12">
        <v>3315</v>
      </c>
      <c r="E12">
        <v>25</v>
      </c>
      <c r="F12">
        <f t="shared" si="0"/>
        <v>10989225</v>
      </c>
      <c r="G12">
        <f t="shared" si="1"/>
        <v>625</v>
      </c>
      <c r="H12">
        <f t="shared" si="2"/>
        <v>82875</v>
      </c>
    </row>
    <row r="13" spans="2:22" x14ac:dyDescent="0.3">
      <c r="B13">
        <v>10</v>
      </c>
      <c r="C13" t="s">
        <v>20</v>
      </c>
      <c r="D13">
        <v>3855</v>
      </c>
      <c r="E13">
        <v>18</v>
      </c>
      <c r="F13">
        <f t="shared" si="0"/>
        <v>14861025</v>
      </c>
      <c r="G13">
        <f t="shared" si="1"/>
        <v>324</v>
      </c>
      <c r="H13">
        <f t="shared" si="2"/>
        <v>69390</v>
      </c>
    </row>
    <row r="14" spans="2:22" x14ac:dyDescent="0.3">
      <c r="B14">
        <v>11</v>
      </c>
      <c r="C14" t="s">
        <v>41</v>
      </c>
      <c r="D14">
        <v>4015</v>
      </c>
      <c r="E14">
        <v>19</v>
      </c>
      <c r="F14">
        <f t="shared" si="0"/>
        <v>16120225</v>
      </c>
      <c r="G14">
        <f t="shared" si="1"/>
        <v>361</v>
      </c>
      <c r="H14">
        <f t="shared" si="2"/>
        <v>76285</v>
      </c>
    </row>
    <row r="15" spans="2:22" x14ac:dyDescent="0.3">
      <c r="B15">
        <v>12</v>
      </c>
      <c r="C15" t="s">
        <v>25</v>
      </c>
      <c r="D15">
        <v>4570</v>
      </c>
      <c r="E15">
        <v>16</v>
      </c>
      <c r="F15">
        <f t="shared" si="0"/>
        <v>20884900</v>
      </c>
      <c r="G15">
        <f t="shared" si="1"/>
        <v>256</v>
      </c>
      <c r="H15">
        <f t="shared" si="2"/>
        <v>73120</v>
      </c>
    </row>
    <row r="16" spans="2:22" x14ac:dyDescent="0.3">
      <c r="B16">
        <v>13</v>
      </c>
      <c r="C16" t="s">
        <v>25</v>
      </c>
      <c r="D16">
        <v>3795</v>
      </c>
      <c r="E16">
        <v>20</v>
      </c>
      <c r="F16">
        <f t="shared" si="0"/>
        <v>14402025</v>
      </c>
      <c r="G16">
        <f t="shared" si="1"/>
        <v>400</v>
      </c>
      <c r="H16">
        <f t="shared" si="2"/>
        <v>75900</v>
      </c>
    </row>
    <row r="17" spans="2:18" x14ac:dyDescent="0.3">
      <c r="B17">
        <v>14</v>
      </c>
      <c r="C17" t="s">
        <v>20</v>
      </c>
      <c r="D17">
        <v>3900</v>
      </c>
      <c r="E17">
        <v>16</v>
      </c>
      <c r="F17">
        <f t="shared" si="0"/>
        <v>15210000</v>
      </c>
      <c r="G17">
        <f t="shared" si="1"/>
        <v>256</v>
      </c>
      <c r="H17">
        <f t="shared" si="2"/>
        <v>62400</v>
      </c>
    </row>
    <row r="18" spans="2:18" x14ac:dyDescent="0.3">
      <c r="B18">
        <v>15</v>
      </c>
      <c r="C18" t="s">
        <v>20</v>
      </c>
      <c r="D18">
        <v>3470</v>
      </c>
      <c r="E18">
        <v>17</v>
      </c>
      <c r="F18">
        <f t="shared" si="0"/>
        <v>12040900</v>
      </c>
      <c r="G18">
        <f t="shared" si="1"/>
        <v>289</v>
      </c>
      <c r="H18">
        <f t="shared" si="2"/>
        <v>58990</v>
      </c>
    </row>
    <row r="19" spans="2:18" x14ac:dyDescent="0.3">
      <c r="B19">
        <v>16</v>
      </c>
      <c r="C19" t="s">
        <v>41</v>
      </c>
      <c r="D19">
        <v>4195</v>
      </c>
      <c r="E19">
        <v>15</v>
      </c>
      <c r="F19">
        <f t="shared" si="0"/>
        <v>17598025</v>
      </c>
      <c r="G19">
        <f t="shared" si="1"/>
        <v>225</v>
      </c>
      <c r="H19">
        <f t="shared" si="2"/>
        <v>62925</v>
      </c>
      <c r="I19" s="20"/>
    </row>
    <row r="20" spans="2:18" ht="15" thickBot="1" x14ac:dyDescent="0.35">
      <c r="B20">
        <v>17</v>
      </c>
      <c r="C20" t="s">
        <v>25</v>
      </c>
      <c r="D20">
        <v>3460</v>
      </c>
      <c r="E20">
        <v>17</v>
      </c>
      <c r="F20">
        <f t="shared" si="0"/>
        <v>11971600</v>
      </c>
      <c r="G20">
        <f t="shared" si="1"/>
        <v>289</v>
      </c>
      <c r="H20">
        <f t="shared" si="2"/>
        <v>58820</v>
      </c>
      <c r="I20" s="20"/>
    </row>
    <row r="21" spans="2:18" ht="15" thickBot="1" x14ac:dyDescent="0.35">
      <c r="B21">
        <v>18</v>
      </c>
      <c r="C21" t="s">
        <v>32</v>
      </c>
      <c r="D21">
        <v>4125</v>
      </c>
      <c r="E21">
        <v>18</v>
      </c>
      <c r="F21">
        <f t="shared" si="0"/>
        <v>17015625</v>
      </c>
      <c r="G21">
        <f t="shared" si="1"/>
        <v>324</v>
      </c>
      <c r="H21">
        <f t="shared" si="2"/>
        <v>74250</v>
      </c>
      <c r="N21" t="s">
        <v>125</v>
      </c>
      <c r="O21" s="9" t="s">
        <v>122</v>
      </c>
      <c r="P21" s="21"/>
      <c r="Q21" s="21"/>
      <c r="R21" s="22"/>
    </row>
    <row r="22" spans="2:18" x14ac:dyDescent="0.3">
      <c r="B22">
        <v>19</v>
      </c>
      <c r="C22" t="s">
        <v>32</v>
      </c>
      <c r="D22">
        <v>4665</v>
      </c>
      <c r="E22">
        <v>17</v>
      </c>
      <c r="F22">
        <f t="shared" si="0"/>
        <v>21762225</v>
      </c>
      <c r="G22">
        <f t="shared" si="1"/>
        <v>289</v>
      </c>
      <c r="H22">
        <f t="shared" si="2"/>
        <v>79305</v>
      </c>
    </row>
    <row r="23" spans="2:18" ht="15" thickBot="1" x14ac:dyDescent="0.35">
      <c r="B23">
        <v>20</v>
      </c>
      <c r="C23" t="s">
        <v>20</v>
      </c>
      <c r="D23">
        <v>5945</v>
      </c>
      <c r="E23">
        <v>15</v>
      </c>
      <c r="F23">
        <f t="shared" si="0"/>
        <v>35343025</v>
      </c>
      <c r="G23">
        <f t="shared" si="1"/>
        <v>225</v>
      </c>
      <c r="H23">
        <f t="shared" si="2"/>
        <v>89175</v>
      </c>
      <c r="N23" t="s">
        <v>127</v>
      </c>
      <c r="O23" t="s">
        <v>128</v>
      </c>
    </row>
    <row r="24" spans="2:18" ht="15" thickBot="1" x14ac:dyDescent="0.35">
      <c r="B24">
        <v>21</v>
      </c>
      <c r="C24" t="s">
        <v>27</v>
      </c>
      <c r="D24">
        <v>5105</v>
      </c>
      <c r="E24">
        <v>17</v>
      </c>
      <c r="F24">
        <f t="shared" si="0"/>
        <v>26061025</v>
      </c>
      <c r="G24">
        <f t="shared" si="1"/>
        <v>289</v>
      </c>
      <c r="H24">
        <f t="shared" si="2"/>
        <v>86785</v>
      </c>
      <c r="O24" s="10">
        <f>-0.0043*3800 + 36.968</f>
        <v>20.628000000000004</v>
      </c>
    </row>
    <row r="25" spans="2:18" x14ac:dyDescent="0.3">
      <c r="B25">
        <v>22</v>
      </c>
      <c r="C25" t="s">
        <v>20</v>
      </c>
      <c r="D25">
        <v>4975</v>
      </c>
      <c r="E25">
        <v>16</v>
      </c>
      <c r="F25">
        <f t="shared" si="0"/>
        <v>24750625</v>
      </c>
      <c r="G25">
        <f t="shared" si="1"/>
        <v>256</v>
      </c>
      <c r="H25">
        <f t="shared" si="2"/>
        <v>79600</v>
      </c>
    </row>
    <row r="26" spans="2:18" x14ac:dyDescent="0.3">
      <c r="B26">
        <v>23</v>
      </c>
      <c r="C26" t="s">
        <v>41</v>
      </c>
      <c r="D26">
        <v>4685</v>
      </c>
      <c r="E26">
        <v>17</v>
      </c>
      <c r="F26">
        <f t="shared" si="0"/>
        <v>21949225</v>
      </c>
      <c r="G26">
        <f t="shared" si="1"/>
        <v>289</v>
      </c>
      <c r="H26">
        <f t="shared" si="2"/>
        <v>79645</v>
      </c>
    </row>
    <row r="27" spans="2:18" x14ac:dyDescent="0.3">
      <c r="B27">
        <v>24</v>
      </c>
      <c r="C27" t="s">
        <v>32</v>
      </c>
      <c r="D27">
        <v>4445</v>
      </c>
      <c r="E27">
        <v>18</v>
      </c>
      <c r="F27">
        <f t="shared" si="0"/>
        <v>19758025</v>
      </c>
      <c r="G27">
        <f t="shared" si="1"/>
        <v>324</v>
      </c>
      <c r="H27">
        <f t="shared" si="2"/>
        <v>80010</v>
      </c>
    </row>
    <row r="28" spans="2:18" x14ac:dyDescent="0.3">
      <c r="B28">
        <v>25</v>
      </c>
      <c r="C28" t="s">
        <v>20</v>
      </c>
      <c r="D28">
        <v>5635</v>
      </c>
      <c r="E28">
        <v>16</v>
      </c>
      <c r="F28">
        <f t="shared" si="0"/>
        <v>31753225</v>
      </c>
      <c r="G28">
        <f t="shared" si="1"/>
        <v>256</v>
      </c>
      <c r="H28">
        <f t="shared" si="2"/>
        <v>90160</v>
      </c>
      <c r="N28" t="s">
        <v>126</v>
      </c>
      <c r="O28" t="s">
        <v>123</v>
      </c>
    </row>
    <row r="29" spans="2:18" x14ac:dyDescent="0.3">
      <c r="B29">
        <v>26</v>
      </c>
      <c r="C29" t="s">
        <v>32</v>
      </c>
      <c r="D29">
        <v>4490</v>
      </c>
      <c r="E29">
        <v>18</v>
      </c>
      <c r="F29">
        <f t="shared" si="0"/>
        <v>20160100</v>
      </c>
      <c r="G29">
        <f t="shared" si="1"/>
        <v>324</v>
      </c>
      <c r="H29">
        <f t="shared" si="2"/>
        <v>80820</v>
      </c>
      <c r="O29" t="s">
        <v>129</v>
      </c>
    </row>
    <row r="30" spans="2:18" x14ac:dyDescent="0.3">
      <c r="B30">
        <v>27</v>
      </c>
      <c r="C30" t="s">
        <v>32</v>
      </c>
      <c r="D30">
        <v>6025</v>
      </c>
      <c r="E30">
        <v>12</v>
      </c>
      <c r="F30">
        <f t="shared" si="0"/>
        <v>36300625</v>
      </c>
      <c r="G30">
        <f t="shared" si="1"/>
        <v>144</v>
      </c>
      <c r="H30">
        <f t="shared" si="2"/>
        <v>72300</v>
      </c>
    </row>
    <row r="31" spans="2:18" x14ac:dyDescent="0.3">
      <c r="B31">
        <v>28</v>
      </c>
      <c r="C31" t="s">
        <v>25</v>
      </c>
      <c r="D31">
        <v>4210</v>
      </c>
      <c r="E31">
        <v>18</v>
      </c>
      <c r="F31">
        <f t="shared" si="0"/>
        <v>17724100</v>
      </c>
      <c r="G31">
        <f t="shared" si="1"/>
        <v>324</v>
      </c>
      <c r="H31">
        <f t="shared" si="2"/>
        <v>75780</v>
      </c>
    </row>
    <row r="32" spans="2:18" x14ac:dyDescent="0.3">
      <c r="D32">
        <f>SUM(D4:D31)</f>
        <v>111940</v>
      </c>
      <c r="E32">
        <f xml:space="preserve"> SUM(E4:E31)</f>
        <v>556</v>
      </c>
      <c r="F32">
        <f>SUM(F4:F31)</f>
        <v>474396650</v>
      </c>
      <c r="G32">
        <f>SUM(G4:G31)</f>
        <v>11702</v>
      </c>
      <c r="H32">
        <f>SUM(H4:H31)</f>
        <v>2107775</v>
      </c>
    </row>
    <row r="34" spans="3:7" x14ac:dyDescent="0.3">
      <c r="C34" t="s">
        <v>130</v>
      </c>
      <c r="F34" t="s">
        <v>140</v>
      </c>
      <c r="G34">
        <f xml:space="preserve"> F32 - ((D32^2)/B31)</f>
        <v>26876521.428571403</v>
      </c>
    </row>
    <row r="35" spans="3:7" x14ac:dyDescent="0.3">
      <c r="C35" t="s">
        <v>131</v>
      </c>
      <c r="F35" t="s">
        <v>141</v>
      </c>
      <c r="G35">
        <f>G32-((E32)^2)/B31</f>
        <v>661.42857142857065</v>
      </c>
    </row>
    <row r="36" spans="3:7" x14ac:dyDescent="0.3">
      <c r="C36" t="s">
        <v>132</v>
      </c>
      <c r="F36" t="s">
        <v>142</v>
      </c>
      <c r="G36">
        <f xml:space="preserve"> H32- (((E32*D32))/B31)</f>
        <v>-115033.57142857136</v>
      </c>
    </row>
    <row r="37" spans="3:7" x14ac:dyDescent="0.3">
      <c r="C37" t="s">
        <v>133</v>
      </c>
    </row>
    <row r="38" spans="3:7" x14ac:dyDescent="0.3">
      <c r="C38" t="s">
        <v>134</v>
      </c>
      <c r="F38" t="s">
        <v>143</v>
      </c>
      <c r="G38">
        <f>G35-((G36^2)/G34)</f>
        <v>169.07606997929349</v>
      </c>
    </row>
    <row r="39" spans="3:7" x14ac:dyDescent="0.3">
      <c r="C39" t="s">
        <v>135</v>
      </c>
      <c r="F39" t="s">
        <v>144</v>
      </c>
      <c r="G39">
        <f>SQRT(G38/26)</f>
        <v>2.5500834826401988</v>
      </c>
    </row>
    <row r="41" spans="3:7" x14ac:dyDescent="0.3">
      <c r="C41" t="s">
        <v>136</v>
      </c>
    </row>
    <row r="42" spans="3:7" x14ac:dyDescent="0.3">
      <c r="C42" t="s">
        <v>146</v>
      </c>
    </row>
    <row r="44" spans="3:7" x14ac:dyDescent="0.3">
      <c r="C44" t="s">
        <v>145</v>
      </c>
      <c r="D44">
        <f>-0.0043/(G39/SQRT(G34))</f>
        <v>-8.7417943678864223</v>
      </c>
    </row>
    <row r="45" spans="3:7" x14ac:dyDescent="0.3">
      <c r="C45" t="s">
        <v>147</v>
      </c>
      <c r="D45">
        <v>26</v>
      </c>
    </row>
    <row r="46" spans="3:7" x14ac:dyDescent="0.3">
      <c r="C46" t="s">
        <v>148</v>
      </c>
      <c r="D46">
        <v>0.01</v>
      </c>
    </row>
    <row r="47" spans="3:7" x14ac:dyDescent="0.3">
      <c r="C47" t="s">
        <v>149</v>
      </c>
      <c r="D47">
        <v>-2.4790000000000001</v>
      </c>
    </row>
    <row r="50" spans="3:3" x14ac:dyDescent="0.3">
      <c r="C50" t="s">
        <v>114</v>
      </c>
    </row>
    <row r="51" spans="3:3" x14ac:dyDescent="0.3">
      <c r="C51" t="s">
        <v>156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5EA-42CB-420F-8607-EF6CE151F9F7}">
  <dimension ref="C3:M44"/>
  <sheetViews>
    <sheetView zoomScale="60" workbookViewId="0">
      <selection activeCell="K25" sqref="K25"/>
    </sheetView>
  </sheetViews>
  <sheetFormatPr defaultRowHeight="14.4" x14ac:dyDescent="0.3"/>
  <sheetData>
    <row r="3" spans="3:10" x14ac:dyDescent="0.3">
      <c r="C3" t="s">
        <v>0</v>
      </c>
      <c r="D3" t="s">
        <v>7</v>
      </c>
    </row>
    <row r="4" spans="3:10" x14ac:dyDescent="0.3">
      <c r="C4" t="s">
        <v>20</v>
      </c>
      <c r="D4">
        <v>39</v>
      </c>
    </row>
    <row r="5" spans="3:10" x14ac:dyDescent="0.3">
      <c r="C5" t="s">
        <v>20</v>
      </c>
      <c r="D5">
        <v>34</v>
      </c>
    </row>
    <row r="6" spans="3:10" x14ac:dyDescent="0.3">
      <c r="C6" t="s">
        <v>20</v>
      </c>
      <c r="D6">
        <v>28</v>
      </c>
      <c r="G6" t="s">
        <v>150</v>
      </c>
    </row>
    <row r="7" spans="3:10" x14ac:dyDescent="0.3">
      <c r="C7" t="s">
        <v>20</v>
      </c>
      <c r="D7">
        <v>24</v>
      </c>
      <c r="G7" t="s">
        <v>151</v>
      </c>
    </row>
    <row r="8" spans="3:10" x14ac:dyDescent="0.3">
      <c r="C8" t="s">
        <v>20</v>
      </c>
      <c r="D8">
        <v>29</v>
      </c>
    </row>
    <row r="9" spans="3:10" x14ac:dyDescent="0.3">
      <c r="C9" t="s">
        <v>20</v>
      </c>
      <c r="D9">
        <v>22</v>
      </c>
      <c r="G9" t="s">
        <v>152</v>
      </c>
      <c r="H9" t="s">
        <v>153</v>
      </c>
      <c r="I9" t="s">
        <v>154</v>
      </c>
      <c r="J9" t="s">
        <v>155</v>
      </c>
    </row>
    <row r="10" spans="3:10" x14ac:dyDescent="0.3">
      <c r="C10" t="s">
        <v>20</v>
      </c>
      <c r="D10">
        <v>23</v>
      </c>
      <c r="G10">
        <v>39</v>
      </c>
      <c r="H10">
        <v>35</v>
      </c>
      <c r="I10">
        <v>37</v>
      </c>
      <c r="J10">
        <v>35</v>
      </c>
    </row>
    <row r="11" spans="3:10" x14ac:dyDescent="0.3">
      <c r="C11" t="s">
        <v>20</v>
      </c>
      <c r="D11">
        <v>22</v>
      </c>
      <c r="G11">
        <v>34</v>
      </c>
      <c r="H11">
        <v>24</v>
      </c>
      <c r="I11">
        <v>38</v>
      </c>
      <c r="J11">
        <v>35</v>
      </c>
    </row>
    <row r="12" spans="3:10" x14ac:dyDescent="0.3">
      <c r="C12" t="s">
        <v>30</v>
      </c>
      <c r="D12">
        <v>36</v>
      </c>
      <c r="G12">
        <v>28</v>
      </c>
      <c r="H12">
        <v>31</v>
      </c>
      <c r="I12">
        <v>37</v>
      </c>
      <c r="J12">
        <v>25</v>
      </c>
    </row>
    <row r="13" spans="3:10" x14ac:dyDescent="0.3">
      <c r="G13">
        <v>24</v>
      </c>
      <c r="H13">
        <v>24</v>
      </c>
      <c r="I13">
        <v>24</v>
      </c>
      <c r="J13">
        <v>22</v>
      </c>
    </row>
    <row r="14" spans="3:10" x14ac:dyDescent="0.3">
      <c r="C14" t="s">
        <v>27</v>
      </c>
      <c r="D14">
        <v>35</v>
      </c>
      <c r="G14">
        <v>29</v>
      </c>
      <c r="H14">
        <v>25</v>
      </c>
      <c r="I14">
        <v>28</v>
      </c>
      <c r="J14">
        <v>24</v>
      </c>
    </row>
    <row r="15" spans="3:10" x14ac:dyDescent="0.3">
      <c r="C15" t="s">
        <v>27</v>
      </c>
      <c r="D15">
        <v>24</v>
      </c>
      <c r="G15">
        <v>22</v>
      </c>
      <c r="I15">
        <v>26</v>
      </c>
      <c r="J15">
        <v>24</v>
      </c>
    </row>
    <row r="16" spans="3:10" x14ac:dyDescent="0.3">
      <c r="C16" t="s">
        <v>41</v>
      </c>
      <c r="D16">
        <v>31</v>
      </c>
      <c r="G16">
        <v>23</v>
      </c>
      <c r="I16">
        <v>24</v>
      </c>
      <c r="J16">
        <v>18</v>
      </c>
    </row>
    <row r="17" spans="3:11" x14ac:dyDescent="0.3">
      <c r="C17" t="s">
        <v>41</v>
      </c>
      <c r="D17">
        <v>24</v>
      </c>
      <c r="G17">
        <v>22</v>
      </c>
    </row>
    <row r="18" spans="3:11" x14ac:dyDescent="0.3">
      <c r="C18" t="s">
        <v>41</v>
      </c>
      <c r="D18">
        <v>25</v>
      </c>
      <c r="G18">
        <v>36</v>
      </c>
    </row>
    <row r="19" spans="3:11" x14ac:dyDescent="0.3">
      <c r="F19" t="s">
        <v>157</v>
      </c>
      <c r="G19">
        <f xml:space="preserve"> AVERAGE(G10:G18)</f>
        <v>28.555555555555557</v>
      </c>
      <c r="H19">
        <f xml:space="preserve"> AVERAGE(H10:H18)</f>
        <v>27.8</v>
      </c>
      <c r="I19">
        <f t="shared" ref="I19:J19" si="0" xml:space="preserve"> AVERAGE(I10:I18)</f>
        <v>30.571428571428573</v>
      </c>
      <c r="J19">
        <f t="shared" si="0"/>
        <v>26.142857142857142</v>
      </c>
    </row>
    <row r="20" spans="3:11" x14ac:dyDescent="0.3">
      <c r="C20" t="s">
        <v>25</v>
      </c>
      <c r="D20">
        <v>37</v>
      </c>
    </row>
    <row r="21" spans="3:11" x14ac:dyDescent="0.3">
      <c r="C21" t="s">
        <v>25</v>
      </c>
      <c r="D21">
        <v>38</v>
      </c>
    </row>
    <row r="22" spans="3:11" x14ac:dyDescent="0.3">
      <c r="C22" t="s">
        <v>25</v>
      </c>
      <c r="D22">
        <v>37</v>
      </c>
      <c r="G22" t="s">
        <v>158</v>
      </c>
    </row>
    <row r="23" spans="3:11" x14ac:dyDescent="0.3">
      <c r="C23" t="s">
        <v>25</v>
      </c>
      <c r="D23">
        <v>24</v>
      </c>
    </row>
    <row r="24" spans="3:11" ht="15" thickBot="1" x14ac:dyDescent="0.35">
      <c r="C24" t="s">
        <v>25</v>
      </c>
      <c r="D24">
        <v>28</v>
      </c>
      <c r="G24" t="s">
        <v>159</v>
      </c>
    </row>
    <row r="25" spans="3:11" x14ac:dyDescent="0.3">
      <c r="C25" t="s">
        <v>25</v>
      </c>
      <c r="D25">
        <v>26</v>
      </c>
      <c r="G25" s="24" t="s">
        <v>160</v>
      </c>
      <c r="H25" s="24" t="s">
        <v>92</v>
      </c>
      <c r="I25" s="24" t="s">
        <v>161</v>
      </c>
      <c r="J25" s="24" t="s">
        <v>162</v>
      </c>
      <c r="K25" s="24" t="s">
        <v>70</v>
      </c>
    </row>
    <row r="26" spans="3:11" x14ac:dyDescent="0.3">
      <c r="C26" t="s">
        <v>25</v>
      </c>
      <c r="D26">
        <v>24</v>
      </c>
      <c r="G26" t="s">
        <v>152</v>
      </c>
      <c r="H26">
        <v>9</v>
      </c>
      <c r="I26">
        <v>257</v>
      </c>
      <c r="J26">
        <v>28.555555555555557</v>
      </c>
      <c r="K26">
        <v>41.527777777777828</v>
      </c>
    </row>
    <row r="27" spans="3:11" x14ac:dyDescent="0.3">
      <c r="G27" t="s">
        <v>153</v>
      </c>
      <c r="H27">
        <v>5</v>
      </c>
      <c r="I27">
        <v>139</v>
      </c>
      <c r="J27">
        <v>27.8</v>
      </c>
      <c r="K27">
        <v>24.700000000000045</v>
      </c>
    </row>
    <row r="28" spans="3:11" x14ac:dyDescent="0.3">
      <c r="C28" t="s">
        <v>32</v>
      </c>
      <c r="D28">
        <v>35</v>
      </c>
      <c r="G28" t="s">
        <v>154</v>
      </c>
      <c r="H28">
        <v>7</v>
      </c>
      <c r="I28">
        <v>214</v>
      </c>
      <c r="J28">
        <v>30.571428571428573</v>
      </c>
      <c r="K28">
        <v>41.952380952380885</v>
      </c>
    </row>
    <row r="29" spans="3:11" ht="15" thickBot="1" x14ac:dyDescent="0.35">
      <c r="C29" t="s">
        <v>32</v>
      </c>
      <c r="D29">
        <v>35</v>
      </c>
      <c r="G29" s="23" t="s">
        <v>155</v>
      </c>
      <c r="H29" s="23">
        <v>7</v>
      </c>
      <c r="I29" s="23">
        <v>183</v>
      </c>
      <c r="J29" s="23">
        <v>26.142857142857142</v>
      </c>
      <c r="K29" s="23">
        <v>41.809523809523853</v>
      </c>
    </row>
    <row r="30" spans="3:11" x14ac:dyDescent="0.3">
      <c r="C30" t="s">
        <v>32</v>
      </c>
      <c r="D30">
        <v>25</v>
      </c>
    </row>
    <row r="31" spans="3:11" x14ac:dyDescent="0.3">
      <c r="C31" t="s">
        <v>32</v>
      </c>
      <c r="D31">
        <v>22</v>
      </c>
    </row>
    <row r="32" spans="3:11" ht="15" thickBot="1" x14ac:dyDescent="0.35">
      <c r="C32" t="s">
        <v>32</v>
      </c>
      <c r="D32">
        <v>24</v>
      </c>
      <c r="G32" t="s">
        <v>163</v>
      </c>
    </row>
    <row r="33" spans="3:13" x14ac:dyDescent="0.3">
      <c r="C33" t="s">
        <v>32</v>
      </c>
      <c r="D33">
        <v>24</v>
      </c>
      <c r="G33" s="24" t="s">
        <v>164</v>
      </c>
      <c r="H33" s="24" t="s">
        <v>165</v>
      </c>
      <c r="I33" s="24" t="s">
        <v>147</v>
      </c>
      <c r="J33" s="24" t="s">
        <v>166</v>
      </c>
      <c r="K33" s="24" t="s">
        <v>167</v>
      </c>
      <c r="L33" s="24" t="s">
        <v>168</v>
      </c>
      <c r="M33" s="24" t="s">
        <v>169</v>
      </c>
    </row>
    <row r="34" spans="3:13" x14ac:dyDescent="0.3">
      <c r="C34" t="s">
        <v>32</v>
      </c>
      <c r="D34">
        <v>18</v>
      </c>
      <c r="G34" t="s">
        <v>170</v>
      </c>
      <c r="H34">
        <v>70.513492063491867</v>
      </c>
      <c r="I34">
        <v>3</v>
      </c>
      <c r="J34">
        <v>23.504497354497289</v>
      </c>
      <c r="K34">
        <v>0.60423283301936026</v>
      </c>
      <c r="L34">
        <v>0.61862553573425716</v>
      </c>
      <c r="M34">
        <v>2.3273897012119842</v>
      </c>
    </row>
    <row r="35" spans="3:13" x14ac:dyDescent="0.3">
      <c r="G35" t="s">
        <v>171</v>
      </c>
      <c r="H35">
        <v>933.5936507936508</v>
      </c>
      <c r="I35">
        <v>24</v>
      </c>
      <c r="J35">
        <v>38.899735449735452</v>
      </c>
    </row>
    <row r="37" spans="3:13" ht="15" thickBot="1" x14ac:dyDescent="0.35">
      <c r="G37" s="23" t="s">
        <v>172</v>
      </c>
      <c r="H37" s="23">
        <v>1004.1071428571427</v>
      </c>
      <c r="I37" s="23">
        <v>27</v>
      </c>
      <c r="J37" s="23"/>
      <c r="K37" s="23"/>
      <c r="L37" s="23"/>
      <c r="M37" s="23"/>
    </row>
    <row r="40" spans="3:13" x14ac:dyDescent="0.3">
      <c r="G40" t="s">
        <v>173</v>
      </c>
      <c r="H40">
        <v>0.60399999999999998</v>
      </c>
    </row>
    <row r="41" spans="3:13" x14ac:dyDescent="0.3">
      <c r="G41" t="s">
        <v>174</v>
      </c>
      <c r="H41">
        <v>0.61860000000000004</v>
      </c>
    </row>
    <row r="43" spans="3:13" x14ac:dyDescent="0.3">
      <c r="G43" t="s">
        <v>175</v>
      </c>
    </row>
    <row r="44" spans="3:13" x14ac:dyDescent="0.3">
      <c r="G44" t="s">
        <v>176</v>
      </c>
    </row>
  </sheetData>
  <sortState xmlns:xlrd2="http://schemas.microsoft.com/office/spreadsheetml/2017/richdata2" ref="C4:D34">
    <sortCondition ref="C3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Part IA</vt:lpstr>
      <vt:lpstr>Part IB</vt:lpstr>
      <vt:lpstr>Part II</vt:lpstr>
      <vt:lpstr>Part III</vt:lpstr>
      <vt:lpstr>Part IV</vt:lpstr>
      <vt:lpstr>Part V </vt:lpstr>
      <vt:lpstr>Part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trive</dc:creator>
  <cp:lastModifiedBy>Ghatta Trivedi</cp:lastModifiedBy>
  <dcterms:created xsi:type="dcterms:W3CDTF">2015-06-05T18:17:20Z</dcterms:created>
  <dcterms:modified xsi:type="dcterms:W3CDTF">2024-12-15T04:36:20Z</dcterms:modified>
</cp:coreProperties>
</file>