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440" windowHeight="8130" activeTab="2"/>
  </bookViews>
  <sheets>
    <sheet name="colcap" sheetId="8" r:id="rId1"/>
    <sheet name="cálculos" sheetId="6" r:id="rId2"/>
    <sheet name="resultados" sheetId="7" r:id="rId3"/>
  </sheets>
  <definedNames>
    <definedName name="_xlnm._FilterDatabase" localSheetId="1" hidden="1">cálculos!$B$2:$F$2</definedName>
    <definedName name="solver_adj" localSheetId="1" hidden="1">cálculos!$H$395:$J$395</definedName>
    <definedName name="solver_adj" localSheetId="0" hidden="1">colcap!$J$3:$J$5</definedName>
    <definedName name="solver_adj" localSheetId="2" hidden="1">resultados!$B$22:$D$22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100</definedName>
    <definedName name="solver_itr" localSheetId="0" hidden="1">10000</definedName>
    <definedName name="solver_itr" localSheetId="2" hidden="1">1000</definedName>
    <definedName name="solver_lhs1" localSheetId="1" hidden="1">cálculos!$J$396</definedName>
    <definedName name="solver_lhs1" localSheetId="0" hidden="1">colcap!$J$5</definedName>
    <definedName name="solver_lhs1" localSheetId="2" hidden="1">resultados!$E$22</definedName>
    <definedName name="solver_lhs2" localSheetId="1" hidden="1">cálculos!$AT$395</definedName>
    <definedName name="solver_lhs2" localSheetId="0" hidden="1">colcap!$J$5</definedName>
    <definedName name="solver_lhs2" localSheetId="2" hidden="1">resultados!$E$23</definedName>
    <definedName name="solver_lhs3" localSheetId="0" hidden="1">colcap!$J$3</definedName>
    <definedName name="solver_lhs3" localSheetId="2" hidden="1">resultados!$E$22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um" localSheetId="1" hidden="1">2</definedName>
    <definedName name="solver_num" localSheetId="0" hidden="1">0</definedName>
    <definedName name="solver_num" localSheetId="2" hidden="1">2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cálculos!#REF!</definedName>
    <definedName name="solver_opt" localSheetId="0" hidden="1">colcap!$J$7</definedName>
    <definedName name="solver_opt" localSheetId="2" hidden="1">resultados!$E$20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el1" localSheetId="1" hidden="1">2</definedName>
    <definedName name="solver_rel1" localSheetId="0" hidden="1">3</definedName>
    <definedName name="solver_rel1" localSheetId="2" hidden="1">2</definedName>
    <definedName name="solver_rel2" localSheetId="1" hidden="1">1</definedName>
    <definedName name="solver_rel2" localSheetId="0" hidden="1">3</definedName>
    <definedName name="solver_rel2" localSheetId="2" hidden="1">1</definedName>
    <definedName name="solver_rel3" localSheetId="0" hidden="1">3</definedName>
    <definedName name="solver_rel3" localSheetId="2" hidden="1">2</definedName>
    <definedName name="solver_rhs1" localSheetId="1" hidden="1">1</definedName>
    <definedName name="solver_rhs1" localSheetId="0" hidden="1">0</definedName>
    <definedName name="solver_rhs1" localSheetId="2" hidden="1">1</definedName>
    <definedName name="solver_rhs2" localSheetId="1" hidden="1">2.5%</definedName>
    <definedName name="solver_rhs2" localSheetId="0" hidden="1">0</definedName>
    <definedName name="solver_rhs2" localSheetId="2" hidden="1">resultados!$F$23</definedName>
    <definedName name="solver_rhs3" localSheetId="0" hidden="1">0</definedName>
    <definedName name="solver_rhs3" localSheetId="2" hidden="1">1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tim" localSheetId="1" hidden="1">100</definedName>
    <definedName name="solver_tim" localSheetId="0" hidden="1">100</definedName>
    <definedName name="solver_tim" localSheetId="2" hidden="1">360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yp" localSheetId="1" hidden="1">1</definedName>
    <definedName name="solver_typ" localSheetId="0" hidden="1">1</definedName>
    <definedName name="solver_typ" localSheetId="2" hidden="1">1</definedName>
    <definedName name="solver_val" localSheetId="1" hidden="1">0</definedName>
    <definedName name="solver_val" localSheetId="0" hidden="1">0</definedName>
    <definedName name="solver_val" localSheetId="2" hidden="1">0</definedName>
  </definedNames>
  <calcPr calcId="125725"/>
</workbook>
</file>

<file path=xl/calcChain.xml><?xml version="1.0" encoding="utf-8"?>
<calcChain xmlns="http://schemas.openxmlformats.org/spreadsheetml/2006/main">
  <c r="AT4" i="6"/>
  <c r="T4" l="1"/>
  <c r="S4"/>
  <c r="R4"/>
  <c r="R5" l="1"/>
  <c r="E18" i="7" l="1"/>
  <c r="E17"/>
  <c r="E16"/>
  <c r="C16"/>
  <c r="D16"/>
  <c r="C20"/>
  <c r="D20"/>
  <c r="B24"/>
  <c r="E24" s="1"/>
  <c r="B20"/>
  <c r="B16"/>
  <c r="C17"/>
  <c r="D17"/>
  <c r="B17"/>
  <c r="C21"/>
  <c r="D21"/>
  <c r="B21"/>
  <c r="I389" i="6"/>
  <c r="J389"/>
  <c r="H389"/>
  <c r="F37" i="7"/>
  <c r="F33"/>
  <c r="F29"/>
  <c r="F25"/>
  <c r="F21"/>
  <c r="F17"/>
  <c r="E37"/>
  <c r="E36"/>
  <c r="E33"/>
  <c r="E32"/>
  <c r="E29"/>
  <c r="E28"/>
  <c r="E25"/>
  <c r="B33"/>
  <c r="B29"/>
  <c r="B25"/>
  <c r="C33"/>
  <c r="D33"/>
  <c r="C29"/>
  <c r="D29"/>
  <c r="C25"/>
  <c r="D25"/>
  <c r="J390" i="6"/>
  <c r="I390"/>
  <c r="H390"/>
  <c r="G3" i="8"/>
  <c r="J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"/>
  <c r="E21" i="7" l="1"/>
  <c r="D3" i="8"/>
  <c r="D4" s="1"/>
  <c r="F4" s="1"/>
  <c r="G4" s="1"/>
  <c r="I392" i="6"/>
  <c r="J392"/>
  <c r="I393"/>
  <c r="J393"/>
  <c r="I394"/>
  <c r="J394"/>
  <c r="I395"/>
  <c r="J395"/>
  <c r="H395"/>
  <c r="E38" i="7"/>
  <c r="E34"/>
  <c r="E30"/>
  <c r="E26"/>
  <c r="E22"/>
  <c r="H394" i="6"/>
  <c r="H393"/>
  <c r="H392"/>
  <c r="D6" i="7"/>
  <c r="C6"/>
  <c r="B6"/>
  <c r="G4" i="6"/>
  <c r="G10"/>
  <c r="G14"/>
  <c r="G18"/>
  <c r="G22"/>
  <c r="H22" s="1"/>
  <c r="G26"/>
  <c r="G30"/>
  <c r="G34"/>
  <c r="G38"/>
  <c r="G42"/>
  <c r="G44"/>
  <c r="G46"/>
  <c r="G48"/>
  <c r="G50"/>
  <c r="G52"/>
  <c r="G54"/>
  <c r="H54" s="1"/>
  <c r="G56"/>
  <c r="G58"/>
  <c r="G60"/>
  <c r="G62"/>
  <c r="G64"/>
  <c r="G66"/>
  <c r="G68"/>
  <c r="G70"/>
  <c r="G71"/>
  <c r="G72"/>
  <c r="G73"/>
  <c r="G74"/>
  <c r="G75"/>
  <c r="G76"/>
  <c r="G77"/>
  <c r="G78"/>
  <c r="H78" s="1"/>
  <c r="G79"/>
  <c r="G80"/>
  <c r="G81"/>
  <c r="G82"/>
  <c r="G83"/>
  <c r="G84"/>
  <c r="G85"/>
  <c r="G86"/>
  <c r="G87"/>
  <c r="G88"/>
  <c r="G89"/>
  <c r="G90"/>
  <c r="G91"/>
  <c r="G92"/>
  <c r="G93"/>
  <c r="G94"/>
  <c r="H94" s="1"/>
  <c r="G95"/>
  <c r="G96"/>
  <c r="G97"/>
  <c r="G98"/>
  <c r="G99"/>
  <c r="G100"/>
  <c r="G101"/>
  <c r="G102"/>
  <c r="G103"/>
  <c r="G104"/>
  <c r="G105"/>
  <c r="G106"/>
  <c r="G107"/>
  <c r="G108"/>
  <c r="G109"/>
  <c r="G110"/>
  <c r="H110" s="1"/>
  <c r="G111"/>
  <c r="G112"/>
  <c r="G113"/>
  <c r="G114"/>
  <c r="G115"/>
  <c r="G116"/>
  <c r="G117"/>
  <c r="G118"/>
  <c r="G119"/>
  <c r="G120"/>
  <c r="G121"/>
  <c r="G122"/>
  <c r="G123"/>
  <c r="G124"/>
  <c r="G125"/>
  <c r="G126"/>
  <c r="H126" s="1"/>
  <c r="G127"/>
  <c r="G128"/>
  <c r="G129"/>
  <c r="G130"/>
  <c r="G131"/>
  <c r="G132"/>
  <c r="G133"/>
  <c r="G134"/>
  <c r="G135"/>
  <c r="G136"/>
  <c r="G137"/>
  <c r="G138"/>
  <c r="G139"/>
  <c r="G140"/>
  <c r="G141"/>
  <c r="G142"/>
  <c r="H142" s="1"/>
  <c r="G143"/>
  <c r="G144"/>
  <c r="G145"/>
  <c r="G146"/>
  <c r="G147"/>
  <c r="G148"/>
  <c r="G149"/>
  <c r="G150"/>
  <c r="G151"/>
  <c r="G152"/>
  <c r="G153"/>
  <c r="G154"/>
  <c r="G155"/>
  <c r="G156"/>
  <c r="G157"/>
  <c r="G158"/>
  <c r="H158" s="1"/>
  <c r="G159"/>
  <c r="G160"/>
  <c r="G161"/>
  <c r="G162"/>
  <c r="G163"/>
  <c r="G164"/>
  <c r="G165"/>
  <c r="G166"/>
  <c r="G167"/>
  <c r="G168"/>
  <c r="G169"/>
  <c r="G170"/>
  <c r="G171"/>
  <c r="G172"/>
  <c r="G173"/>
  <c r="G174"/>
  <c r="H174" s="1"/>
  <c r="G175"/>
  <c r="G176"/>
  <c r="G177"/>
  <c r="G178"/>
  <c r="G179"/>
  <c r="G180"/>
  <c r="G181"/>
  <c r="G182"/>
  <c r="H182" s="1"/>
  <c r="G183"/>
  <c r="G184"/>
  <c r="G185"/>
  <c r="G186"/>
  <c r="G187"/>
  <c r="G188"/>
  <c r="G189"/>
  <c r="G190"/>
  <c r="H190" s="1"/>
  <c r="G191"/>
  <c r="G192"/>
  <c r="G193"/>
  <c r="G194"/>
  <c r="G195"/>
  <c r="G196"/>
  <c r="G197"/>
  <c r="G198"/>
  <c r="H198" s="1"/>
  <c r="G199"/>
  <c r="G200"/>
  <c r="G201"/>
  <c r="G202"/>
  <c r="G203"/>
  <c r="G204"/>
  <c r="G205"/>
  <c r="G206"/>
  <c r="H206" s="1"/>
  <c r="G207"/>
  <c r="G208"/>
  <c r="G209"/>
  <c r="G210"/>
  <c r="G211"/>
  <c r="G212"/>
  <c r="G213"/>
  <c r="G214"/>
  <c r="H214" s="1"/>
  <c r="G215"/>
  <c r="G216"/>
  <c r="G217"/>
  <c r="G218"/>
  <c r="G219"/>
  <c r="G220"/>
  <c r="G221"/>
  <c r="G222"/>
  <c r="H222" s="1"/>
  <c r="G223"/>
  <c r="G224"/>
  <c r="G225"/>
  <c r="G226"/>
  <c r="G227"/>
  <c r="G228"/>
  <c r="G229"/>
  <c r="G230"/>
  <c r="H230" s="1"/>
  <c r="G231"/>
  <c r="G232"/>
  <c r="G233"/>
  <c r="G234"/>
  <c r="G235"/>
  <c r="G236"/>
  <c r="G237"/>
  <c r="G238"/>
  <c r="H238" s="1"/>
  <c r="G239"/>
  <c r="G240"/>
  <c r="G241"/>
  <c r="G242"/>
  <c r="G243"/>
  <c r="G244"/>
  <c r="G245"/>
  <c r="G246"/>
  <c r="H246" s="1"/>
  <c r="G247"/>
  <c r="G248"/>
  <c r="G249"/>
  <c r="G250"/>
  <c r="G251"/>
  <c r="G252"/>
  <c r="G253"/>
  <c r="G254"/>
  <c r="H254" s="1"/>
  <c r="G255"/>
  <c r="G256"/>
  <c r="G257"/>
  <c r="G258"/>
  <c r="G259"/>
  <c r="G260"/>
  <c r="G261"/>
  <c r="G262"/>
  <c r="H262" s="1"/>
  <c r="G263"/>
  <c r="G264"/>
  <c r="G265"/>
  <c r="G266"/>
  <c r="G267"/>
  <c r="G268"/>
  <c r="G269"/>
  <c r="G270"/>
  <c r="H270" s="1"/>
  <c r="G271"/>
  <c r="G272"/>
  <c r="G273"/>
  <c r="G274"/>
  <c r="G275"/>
  <c r="G276"/>
  <c r="G277"/>
  <c r="G278"/>
  <c r="H278" s="1"/>
  <c r="G279"/>
  <c r="G280"/>
  <c r="G281"/>
  <c r="G282"/>
  <c r="G283"/>
  <c r="G284"/>
  <c r="G285"/>
  <c r="G286"/>
  <c r="H286" s="1"/>
  <c r="G287"/>
  <c r="G288"/>
  <c r="G289"/>
  <c r="G290"/>
  <c r="G291"/>
  <c r="G292"/>
  <c r="G293"/>
  <c r="G294"/>
  <c r="H294" s="1"/>
  <c r="G295"/>
  <c r="G296"/>
  <c r="G297"/>
  <c r="G298"/>
  <c r="G299"/>
  <c r="G300"/>
  <c r="G301"/>
  <c r="G302"/>
  <c r="H302" s="1"/>
  <c r="G303"/>
  <c r="G304"/>
  <c r="G305"/>
  <c r="G306"/>
  <c r="G307"/>
  <c r="G308"/>
  <c r="G309"/>
  <c r="G310"/>
  <c r="H310" s="1"/>
  <c r="G311"/>
  <c r="G312"/>
  <c r="G313"/>
  <c r="G314"/>
  <c r="G315"/>
  <c r="G316"/>
  <c r="G317"/>
  <c r="G318"/>
  <c r="H318" s="1"/>
  <c r="G319"/>
  <c r="G320"/>
  <c r="G321"/>
  <c r="G322"/>
  <c r="G323"/>
  <c r="G324"/>
  <c r="G325"/>
  <c r="G326"/>
  <c r="H326" s="1"/>
  <c r="G327"/>
  <c r="G328"/>
  <c r="G329"/>
  <c r="G330"/>
  <c r="G331"/>
  <c r="G332"/>
  <c r="G333"/>
  <c r="G334"/>
  <c r="H334" s="1"/>
  <c r="G335"/>
  <c r="G336"/>
  <c r="G337"/>
  <c r="G338"/>
  <c r="G339"/>
  <c r="G340"/>
  <c r="H340" s="1"/>
  <c r="G341"/>
  <c r="G342"/>
  <c r="G343"/>
  <c r="G344"/>
  <c r="H344" s="1"/>
  <c r="G345"/>
  <c r="G346"/>
  <c r="G347"/>
  <c r="G348"/>
  <c r="H348" s="1"/>
  <c r="G349"/>
  <c r="G350"/>
  <c r="G351"/>
  <c r="G352"/>
  <c r="H352" s="1"/>
  <c r="G353"/>
  <c r="G354"/>
  <c r="G355"/>
  <c r="G356"/>
  <c r="H356" s="1"/>
  <c r="G357"/>
  <c r="G358"/>
  <c r="G359"/>
  <c r="G360"/>
  <c r="H360" s="1"/>
  <c r="G361"/>
  <c r="G362"/>
  <c r="G363"/>
  <c r="G364"/>
  <c r="H364" s="1"/>
  <c r="G365"/>
  <c r="G366"/>
  <c r="G367"/>
  <c r="G368"/>
  <c r="H368" s="1"/>
  <c r="G369"/>
  <c r="G370"/>
  <c r="G371"/>
  <c r="G372"/>
  <c r="H372" s="1"/>
  <c r="G373"/>
  <c r="G374"/>
  <c r="G375"/>
  <c r="G376"/>
  <c r="H376" s="1"/>
  <c r="G377"/>
  <c r="G378"/>
  <c r="G379"/>
  <c r="G380"/>
  <c r="H380" s="1"/>
  <c r="G381"/>
  <c r="G382"/>
  <c r="G383"/>
  <c r="G384"/>
  <c r="H384" s="1"/>
  <c r="G385"/>
  <c r="G386"/>
  <c r="G387"/>
  <c r="G388"/>
  <c r="H388" s="1"/>
  <c r="G389"/>
  <c r="G390"/>
  <c r="G391"/>
  <c r="G392"/>
  <c r="G393"/>
  <c r="G394"/>
  <c r="G395"/>
  <c r="G3"/>
  <c r="L26"/>
  <c r="C2" i="7"/>
  <c r="D2"/>
  <c r="B2"/>
  <c r="M395" i="6"/>
  <c r="L395"/>
  <c r="K395"/>
  <c r="M394"/>
  <c r="L394"/>
  <c r="K394"/>
  <c r="M393"/>
  <c r="L393"/>
  <c r="K393"/>
  <c r="M392"/>
  <c r="L392"/>
  <c r="K392"/>
  <c r="M391"/>
  <c r="L391"/>
  <c r="K391"/>
  <c r="M390"/>
  <c r="L390"/>
  <c r="K390"/>
  <c r="M389"/>
  <c r="L389"/>
  <c r="K389"/>
  <c r="M388"/>
  <c r="L388"/>
  <c r="K388"/>
  <c r="M387"/>
  <c r="L387"/>
  <c r="K387"/>
  <c r="M386"/>
  <c r="L386"/>
  <c r="K386"/>
  <c r="M385"/>
  <c r="L385"/>
  <c r="K385"/>
  <c r="M384"/>
  <c r="L384"/>
  <c r="K384"/>
  <c r="M383"/>
  <c r="L383"/>
  <c r="K383"/>
  <c r="M382"/>
  <c r="L382"/>
  <c r="K382"/>
  <c r="M381"/>
  <c r="L381"/>
  <c r="K381"/>
  <c r="M380"/>
  <c r="L380"/>
  <c r="K380"/>
  <c r="M379"/>
  <c r="L379"/>
  <c r="K379"/>
  <c r="M378"/>
  <c r="L378"/>
  <c r="K378"/>
  <c r="M377"/>
  <c r="L377"/>
  <c r="K377"/>
  <c r="M376"/>
  <c r="L376"/>
  <c r="K376"/>
  <c r="M375"/>
  <c r="L375"/>
  <c r="K375"/>
  <c r="M374"/>
  <c r="L374"/>
  <c r="K374"/>
  <c r="M373"/>
  <c r="L373"/>
  <c r="K373"/>
  <c r="M372"/>
  <c r="L372"/>
  <c r="K372"/>
  <c r="M371"/>
  <c r="L371"/>
  <c r="K371"/>
  <c r="M370"/>
  <c r="L370"/>
  <c r="K370"/>
  <c r="M369"/>
  <c r="L369"/>
  <c r="K369"/>
  <c r="M368"/>
  <c r="L368"/>
  <c r="K368"/>
  <c r="M367"/>
  <c r="L367"/>
  <c r="K367"/>
  <c r="M366"/>
  <c r="L366"/>
  <c r="K366"/>
  <c r="M365"/>
  <c r="L365"/>
  <c r="K365"/>
  <c r="M364"/>
  <c r="L364"/>
  <c r="K364"/>
  <c r="M363"/>
  <c r="L363"/>
  <c r="K363"/>
  <c r="M362"/>
  <c r="L362"/>
  <c r="K362"/>
  <c r="M361"/>
  <c r="L361"/>
  <c r="K361"/>
  <c r="M360"/>
  <c r="L360"/>
  <c r="K360"/>
  <c r="M359"/>
  <c r="L359"/>
  <c r="K359"/>
  <c r="M358"/>
  <c r="L358"/>
  <c r="K358"/>
  <c r="M357"/>
  <c r="L357"/>
  <c r="K357"/>
  <c r="M356"/>
  <c r="L356"/>
  <c r="K356"/>
  <c r="M355"/>
  <c r="L355"/>
  <c r="K355"/>
  <c r="M354"/>
  <c r="L354"/>
  <c r="K354"/>
  <c r="M353"/>
  <c r="L353"/>
  <c r="K353"/>
  <c r="M352"/>
  <c r="L352"/>
  <c r="K352"/>
  <c r="M351"/>
  <c r="L351"/>
  <c r="K351"/>
  <c r="M350"/>
  <c r="L350"/>
  <c r="K350"/>
  <c r="M349"/>
  <c r="L349"/>
  <c r="K349"/>
  <c r="M348"/>
  <c r="L348"/>
  <c r="K348"/>
  <c r="M347"/>
  <c r="L347"/>
  <c r="K347"/>
  <c r="M346"/>
  <c r="L346"/>
  <c r="K346"/>
  <c r="M345"/>
  <c r="L345"/>
  <c r="K345"/>
  <c r="M344"/>
  <c r="L344"/>
  <c r="K344"/>
  <c r="M343"/>
  <c r="L343"/>
  <c r="K343"/>
  <c r="M342"/>
  <c r="L342"/>
  <c r="K342"/>
  <c r="M341"/>
  <c r="L341"/>
  <c r="K341"/>
  <c r="M340"/>
  <c r="L340"/>
  <c r="K340"/>
  <c r="M339"/>
  <c r="L339"/>
  <c r="K339"/>
  <c r="M338"/>
  <c r="L338"/>
  <c r="K338"/>
  <c r="M337"/>
  <c r="L337"/>
  <c r="K337"/>
  <c r="M336"/>
  <c r="L336"/>
  <c r="K336"/>
  <c r="M335"/>
  <c r="L335"/>
  <c r="K335"/>
  <c r="M334"/>
  <c r="L334"/>
  <c r="K334"/>
  <c r="M333"/>
  <c r="L333"/>
  <c r="K333"/>
  <c r="M332"/>
  <c r="L332"/>
  <c r="K332"/>
  <c r="M331"/>
  <c r="L331"/>
  <c r="K331"/>
  <c r="M330"/>
  <c r="L330"/>
  <c r="K330"/>
  <c r="M329"/>
  <c r="L329"/>
  <c r="K329"/>
  <c r="M328"/>
  <c r="L328"/>
  <c r="K328"/>
  <c r="M327"/>
  <c r="L327"/>
  <c r="K327"/>
  <c r="M326"/>
  <c r="L326"/>
  <c r="K326"/>
  <c r="M325"/>
  <c r="L325"/>
  <c r="K325"/>
  <c r="M324"/>
  <c r="L324"/>
  <c r="K324"/>
  <c r="M323"/>
  <c r="L323"/>
  <c r="K323"/>
  <c r="M322"/>
  <c r="L322"/>
  <c r="K322"/>
  <c r="M321"/>
  <c r="L321"/>
  <c r="K321"/>
  <c r="M320"/>
  <c r="L320"/>
  <c r="K320"/>
  <c r="M319"/>
  <c r="L319"/>
  <c r="K319"/>
  <c r="M318"/>
  <c r="L318"/>
  <c r="K318"/>
  <c r="M317"/>
  <c r="L317"/>
  <c r="K317"/>
  <c r="M316"/>
  <c r="L316"/>
  <c r="K316"/>
  <c r="M315"/>
  <c r="L315"/>
  <c r="K315"/>
  <c r="M314"/>
  <c r="L314"/>
  <c r="K314"/>
  <c r="M313"/>
  <c r="L313"/>
  <c r="K313"/>
  <c r="M312"/>
  <c r="L312"/>
  <c r="K312"/>
  <c r="M311"/>
  <c r="L311"/>
  <c r="K311"/>
  <c r="M310"/>
  <c r="L310"/>
  <c r="K310"/>
  <c r="M309"/>
  <c r="L309"/>
  <c r="K309"/>
  <c r="M308"/>
  <c r="L308"/>
  <c r="K308"/>
  <c r="M307"/>
  <c r="L307"/>
  <c r="K307"/>
  <c r="M306"/>
  <c r="L306"/>
  <c r="K306"/>
  <c r="M305"/>
  <c r="L305"/>
  <c r="K305"/>
  <c r="M304"/>
  <c r="L304"/>
  <c r="K304"/>
  <c r="M303"/>
  <c r="L303"/>
  <c r="K303"/>
  <c r="M302"/>
  <c r="L302"/>
  <c r="K302"/>
  <c r="M301"/>
  <c r="L301"/>
  <c r="K301"/>
  <c r="M300"/>
  <c r="L300"/>
  <c r="K300"/>
  <c r="M299"/>
  <c r="L299"/>
  <c r="K299"/>
  <c r="M298"/>
  <c r="L298"/>
  <c r="K298"/>
  <c r="M297"/>
  <c r="L297"/>
  <c r="K297"/>
  <c r="M296"/>
  <c r="L296"/>
  <c r="K296"/>
  <c r="M295"/>
  <c r="L295"/>
  <c r="K295"/>
  <c r="M294"/>
  <c r="L294"/>
  <c r="K294"/>
  <c r="M293"/>
  <c r="L293"/>
  <c r="K293"/>
  <c r="M292"/>
  <c r="L292"/>
  <c r="K292"/>
  <c r="M291"/>
  <c r="L291"/>
  <c r="K291"/>
  <c r="M290"/>
  <c r="L290"/>
  <c r="K290"/>
  <c r="M289"/>
  <c r="L289"/>
  <c r="K289"/>
  <c r="M288"/>
  <c r="L288"/>
  <c r="K288"/>
  <c r="M287"/>
  <c r="L287"/>
  <c r="K287"/>
  <c r="M286"/>
  <c r="L286"/>
  <c r="K286"/>
  <c r="M285"/>
  <c r="L285"/>
  <c r="K285"/>
  <c r="M284"/>
  <c r="L284"/>
  <c r="K284"/>
  <c r="M283"/>
  <c r="L283"/>
  <c r="K283"/>
  <c r="M282"/>
  <c r="L282"/>
  <c r="K282"/>
  <c r="M281"/>
  <c r="L281"/>
  <c r="K281"/>
  <c r="M280"/>
  <c r="L280"/>
  <c r="K280"/>
  <c r="M279"/>
  <c r="L279"/>
  <c r="K279"/>
  <c r="M278"/>
  <c r="L278"/>
  <c r="K278"/>
  <c r="M277"/>
  <c r="L277"/>
  <c r="K277"/>
  <c r="M276"/>
  <c r="L276"/>
  <c r="K276"/>
  <c r="M275"/>
  <c r="L275"/>
  <c r="K275"/>
  <c r="M274"/>
  <c r="L274"/>
  <c r="K274"/>
  <c r="M273"/>
  <c r="L273"/>
  <c r="K273"/>
  <c r="M272"/>
  <c r="L272"/>
  <c r="K272"/>
  <c r="M271"/>
  <c r="L271"/>
  <c r="K271"/>
  <c r="M270"/>
  <c r="L270"/>
  <c r="K270"/>
  <c r="M269"/>
  <c r="L269"/>
  <c r="K269"/>
  <c r="M268"/>
  <c r="L268"/>
  <c r="K268"/>
  <c r="M267"/>
  <c r="L267"/>
  <c r="K267"/>
  <c r="M266"/>
  <c r="L266"/>
  <c r="K266"/>
  <c r="M265"/>
  <c r="L265"/>
  <c r="K265"/>
  <c r="M264"/>
  <c r="L264"/>
  <c r="K264"/>
  <c r="M263"/>
  <c r="L263"/>
  <c r="K263"/>
  <c r="M262"/>
  <c r="L262"/>
  <c r="K262"/>
  <c r="M261"/>
  <c r="L261"/>
  <c r="K261"/>
  <c r="M260"/>
  <c r="L260"/>
  <c r="K260"/>
  <c r="M259"/>
  <c r="L259"/>
  <c r="K259"/>
  <c r="M258"/>
  <c r="L258"/>
  <c r="K258"/>
  <c r="M257"/>
  <c r="L257"/>
  <c r="K257"/>
  <c r="M256"/>
  <c r="L256"/>
  <c r="K256"/>
  <c r="M255"/>
  <c r="L255"/>
  <c r="K255"/>
  <c r="M254"/>
  <c r="L254"/>
  <c r="K254"/>
  <c r="M253"/>
  <c r="L253"/>
  <c r="K253"/>
  <c r="M252"/>
  <c r="L252"/>
  <c r="K252"/>
  <c r="M251"/>
  <c r="L251"/>
  <c r="K251"/>
  <c r="M250"/>
  <c r="L250"/>
  <c r="K250"/>
  <c r="M249"/>
  <c r="L249"/>
  <c r="K249"/>
  <c r="M248"/>
  <c r="L248"/>
  <c r="K248"/>
  <c r="M247"/>
  <c r="L247"/>
  <c r="K247"/>
  <c r="M246"/>
  <c r="L246"/>
  <c r="K246"/>
  <c r="M245"/>
  <c r="L245"/>
  <c r="K245"/>
  <c r="M244"/>
  <c r="L244"/>
  <c r="K244"/>
  <c r="M243"/>
  <c r="L243"/>
  <c r="K243"/>
  <c r="M242"/>
  <c r="L242"/>
  <c r="K242"/>
  <c r="M241"/>
  <c r="L241"/>
  <c r="K241"/>
  <c r="M240"/>
  <c r="L240"/>
  <c r="K240"/>
  <c r="M239"/>
  <c r="L239"/>
  <c r="K239"/>
  <c r="M238"/>
  <c r="L238"/>
  <c r="K238"/>
  <c r="M237"/>
  <c r="L237"/>
  <c r="K237"/>
  <c r="M236"/>
  <c r="L236"/>
  <c r="K236"/>
  <c r="M235"/>
  <c r="L235"/>
  <c r="K235"/>
  <c r="M234"/>
  <c r="L234"/>
  <c r="K234"/>
  <c r="M233"/>
  <c r="L233"/>
  <c r="K233"/>
  <c r="M232"/>
  <c r="L232"/>
  <c r="K232"/>
  <c r="M231"/>
  <c r="L231"/>
  <c r="K231"/>
  <c r="M230"/>
  <c r="L230"/>
  <c r="K230"/>
  <c r="M229"/>
  <c r="L229"/>
  <c r="K229"/>
  <c r="M228"/>
  <c r="L228"/>
  <c r="K228"/>
  <c r="M227"/>
  <c r="L227"/>
  <c r="K227"/>
  <c r="M226"/>
  <c r="L226"/>
  <c r="K226"/>
  <c r="M225"/>
  <c r="L225"/>
  <c r="K225"/>
  <c r="M224"/>
  <c r="L224"/>
  <c r="K224"/>
  <c r="M223"/>
  <c r="L223"/>
  <c r="K223"/>
  <c r="M222"/>
  <c r="L222"/>
  <c r="K222"/>
  <c r="M221"/>
  <c r="L221"/>
  <c r="K221"/>
  <c r="M220"/>
  <c r="L220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L9"/>
  <c r="K9"/>
  <c r="M8"/>
  <c r="L8"/>
  <c r="K8"/>
  <c r="M7"/>
  <c r="L7"/>
  <c r="K7"/>
  <c r="M6"/>
  <c r="L6"/>
  <c r="K6"/>
  <c r="M5"/>
  <c r="L5"/>
  <c r="K5"/>
  <c r="M4"/>
  <c r="L4"/>
  <c r="C24" i="7" s="1"/>
  <c r="K4" i="6"/>
  <c r="G6" l="1"/>
  <c r="I391"/>
  <c r="H391"/>
  <c r="J391"/>
  <c r="D5" i="8"/>
  <c r="F5" s="1"/>
  <c r="G5" s="1"/>
  <c r="E4"/>
  <c r="E3"/>
  <c r="F3"/>
  <c r="O5" i="6"/>
  <c r="O7"/>
  <c r="O9"/>
  <c r="O11"/>
  <c r="O13"/>
  <c r="O15"/>
  <c r="O17"/>
  <c r="O19"/>
  <c r="O21"/>
  <c r="O23"/>
  <c r="O25"/>
  <c r="O27"/>
  <c r="O29"/>
  <c r="O31"/>
  <c r="O33"/>
  <c r="O35"/>
  <c r="O37"/>
  <c r="O39"/>
  <c r="O41"/>
  <c r="O43"/>
  <c r="O8"/>
  <c r="O12"/>
  <c r="O16"/>
  <c r="O20"/>
  <c r="O24"/>
  <c r="O28"/>
  <c r="O32"/>
  <c r="O36"/>
  <c r="O40"/>
  <c r="O44"/>
  <c r="O45"/>
  <c r="O47"/>
  <c r="O49"/>
  <c r="O51"/>
  <c r="O53"/>
  <c r="O55"/>
  <c r="O57"/>
  <c r="O59"/>
  <c r="O61"/>
  <c r="O63"/>
  <c r="O65"/>
  <c r="O67"/>
  <c r="O69"/>
  <c r="O71"/>
  <c r="O73"/>
  <c r="O75"/>
  <c r="O77"/>
  <c r="O79"/>
  <c r="O81"/>
  <c r="O83"/>
  <c r="O85"/>
  <c r="O87"/>
  <c r="O89"/>
  <c r="O91"/>
  <c r="O93"/>
  <c r="O95"/>
  <c r="O97"/>
  <c r="O99"/>
  <c r="O101"/>
  <c r="O103"/>
  <c r="O105"/>
  <c r="O107"/>
  <c r="O109"/>
  <c r="O111"/>
  <c r="O113"/>
  <c r="O115"/>
  <c r="O117"/>
  <c r="O119"/>
  <c r="O121"/>
  <c r="O123"/>
  <c r="O125"/>
  <c r="O127"/>
  <c r="O129"/>
  <c r="O131"/>
  <c r="O133"/>
  <c r="O135"/>
  <c r="O137"/>
  <c r="O139"/>
  <c r="O141"/>
  <c r="O143"/>
  <c r="O145"/>
  <c r="O147"/>
  <c r="O149"/>
  <c r="O151"/>
  <c r="O153"/>
  <c r="O155"/>
  <c r="O157"/>
  <c r="O159"/>
  <c r="O161"/>
  <c r="O163"/>
  <c r="O165"/>
  <c r="O167"/>
  <c r="O169"/>
  <c r="O171"/>
  <c r="O173"/>
  <c r="O175"/>
  <c r="O177"/>
  <c r="O179"/>
  <c r="O181"/>
  <c r="O183"/>
  <c r="O185"/>
  <c r="O187"/>
  <c r="O189"/>
  <c r="O191"/>
  <c r="O193"/>
  <c r="O6"/>
  <c r="O14"/>
  <c r="O22"/>
  <c r="O30"/>
  <c r="O38"/>
  <c r="O48"/>
  <c r="O52"/>
  <c r="O56"/>
  <c r="O60"/>
  <c r="O64"/>
  <c r="O68"/>
  <c r="O72"/>
  <c r="O76"/>
  <c r="O80"/>
  <c r="O84"/>
  <c r="O88"/>
  <c r="O92"/>
  <c r="O96"/>
  <c r="O100"/>
  <c r="O104"/>
  <c r="O108"/>
  <c r="O112"/>
  <c r="O116"/>
  <c r="O120"/>
  <c r="O124"/>
  <c r="O128"/>
  <c r="O132"/>
  <c r="O136"/>
  <c r="O140"/>
  <c r="O144"/>
  <c r="O148"/>
  <c r="O152"/>
  <c r="O156"/>
  <c r="O160"/>
  <c r="O164"/>
  <c r="O168"/>
  <c r="O172"/>
  <c r="O176"/>
  <c r="O180"/>
  <c r="O184"/>
  <c r="O188"/>
  <c r="O192"/>
  <c r="O194"/>
  <c r="O196"/>
  <c r="O198"/>
  <c r="O200"/>
  <c r="O202"/>
  <c r="O204"/>
  <c r="O206"/>
  <c r="O208"/>
  <c r="O210"/>
  <c r="O212"/>
  <c r="O214"/>
  <c r="O216"/>
  <c r="O218"/>
  <c r="O220"/>
  <c r="O222"/>
  <c r="O224"/>
  <c r="O226"/>
  <c r="O228"/>
  <c r="O230"/>
  <c r="O232"/>
  <c r="O234"/>
  <c r="O236"/>
  <c r="O238"/>
  <c r="O240"/>
  <c r="O242"/>
  <c r="O244"/>
  <c r="O246"/>
  <c r="O248"/>
  <c r="O250"/>
  <c r="O252"/>
  <c r="O254"/>
  <c r="O256"/>
  <c r="O258"/>
  <c r="O260"/>
  <c r="O262"/>
  <c r="O264"/>
  <c r="O266"/>
  <c r="O268"/>
  <c r="O270"/>
  <c r="O272"/>
  <c r="O274"/>
  <c r="O276"/>
  <c r="O278"/>
  <c r="O280"/>
  <c r="O282"/>
  <c r="O284"/>
  <c r="O286"/>
  <c r="O288"/>
  <c r="O290"/>
  <c r="O292"/>
  <c r="O294"/>
  <c r="O296"/>
  <c r="O298"/>
  <c r="O300"/>
  <c r="O302"/>
  <c r="O304"/>
  <c r="O306"/>
  <c r="O308"/>
  <c r="O310"/>
  <c r="O312"/>
  <c r="O314"/>
  <c r="O316"/>
  <c r="O318"/>
  <c r="O320"/>
  <c r="O322"/>
  <c r="O324"/>
  <c r="O326"/>
  <c r="O328"/>
  <c r="O330"/>
  <c r="O332"/>
  <c r="O334"/>
  <c r="O336"/>
  <c r="O338"/>
  <c r="O340"/>
  <c r="O342"/>
  <c r="O344"/>
  <c r="O346"/>
  <c r="O348"/>
  <c r="O350"/>
  <c r="O352"/>
  <c r="O354"/>
  <c r="O356"/>
  <c r="O358"/>
  <c r="O360"/>
  <c r="O362"/>
  <c r="O364"/>
  <c r="O366"/>
  <c r="O368"/>
  <c r="O370"/>
  <c r="O372"/>
  <c r="O374"/>
  <c r="O376"/>
  <c r="O378"/>
  <c r="O380"/>
  <c r="O382"/>
  <c r="O384"/>
  <c r="O386"/>
  <c r="O388"/>
  <c r="O390"/>
  <c r="O392"/>
  <c r="O394"/>
  <c r="O4"/>
  <c r="O70"/>
  <c r="O94"/>
  <c r="O102"/>
  <c r="O110"/>
  <c r="O118"/>
  <c r="O126"/>
  <c r="O130"/>
  <c r="O138"/>
  <c r="O146"/>
  <c r="O154"/>
  <c r="O162"/>
  <c r="O170"/>
  <c r="O178"/>
  <c r="O182"/>
  <c r="O190"/>
  <c r="O195"/>
  <c r="O199"/>
  <c r="O203"/>
  <c r="O207"/>
  <c r="O213"/>
  <c r="O217"/>
  <c r="O221"/>
  <c r="O223"/>
  <c r="O225"/>
  <c r="O229"/>
  <c r="O231"/>
  <c r="O235"/>
  <c r="O239"/>
  <c r="O243"/>
  <c r="O10"/>
  <c r="O18"/>
  <c r="O26"/>
  <c r="O34"/>
  <c r="O42"/>
  <c r="O46"/>
  <c r="O50"/>
  <c r="O54"/>
  <c r="O58"/>
  <c r="O62"/>
  <c r="O66"/>
  <c r="O74"/>
  <c r="O78"/>
  <c r="O82"/>
  <c r="O86"/>
  <c r="O90"/>
  <c r="O98"/>
  <c r="O106"/>
  <c r="O114"/>
  <c r="O122"/>
  <c r="O134"/>
  <c r="O142"/>
  <c r="O150"/>
  <c r="O158"/>
  <c r="O166"/>
  <c r="O174"/>
  <c r="O186"/>
  <c r="O197"/>
  <c r="O201"/>
  <c r="O205"/>
  <c r="O209"/>
  <c r="O211"/>
  <c r="O215"/>
  <c r="O219"/>
  <c r="O227"/>
  <c r="O233"/>
  <c r="O237"/>
  <c r="O241"/>
  <c r="O245"/>
  <c r="O249"/>
  <c r="O253"/>
  <c r="O257"/>
  <c r="O261"/>
  <c r="O265"/>
  <c r="O269"/>
  <c r="O273"/>
  <c r="O277"/>
  <c r="O281"/>
  <c r="O285"/>
  <c r="O289"/>
  <c r="O293"/>
  <c r="O297"/>
  <c r="O301"/>
  <c r="O305"/>
  <c r="O309"/>
  <c r="O313"/>
  <c r="O317"/>
  <c r="O321"/>
  <c r="O325"/>
  <c r="O329"/>
  <c r="O333"/>
  <c r="O337"/>
  <c r="O341"/>
  <c r="O345"/>
  <c r="O349"/>
  <c r="O353"/>
  <c r="O357"/>
  <c r="O361"/>
  <c r="O365"/>
  <c r="O369"/>
  <c r="O373"/>
  <c r="O377"/>
  <c r="O381"/>
  <c r="O385"/>
  <c r="O389"/>
  <c r="O393"/>
  <c r="O247"/>
  <c r="O251"/>
  <c r="O255"/>
  <c r="O259"/>
  <c r="O263"/>
  <c r="O267"/>
  <c r="O271"/>
  <c r="O275"/>
  <c r="O279"/>
  <c r="O283"/>
  <c r="O287"/>
  <c r="O291"/>
  <c r="O295"/>
  <c r="O299"/>
  <c r="O303"/>
  <c r="O307"/>
  <c r="O311"/>
  <c r="O315"/>
  <c r="O319"/>
  <c r="O323"/>
  <c r="O327"/>
  <c r="O331"/>
  <c r="O335"/>
  <c r="O339"/>
  <c r="O343"/>
  <c r="O347"/>
  <c r="O351"/>
  <c r="O355"/>
  <c r="O359"/>
  <c r="O363"/>
  <c r="O367"/>
  <c r="O371"/>
  <c r="O375"/>
  <c r="O379"/>
  <c r="O383"/>
  <c r="O387"/>
  <c r="O391"/>
  <c r="O395"/>
  <c r="Q5"/>
  <c r="Q7"/>
  <c r="Q9"/>
  <c r="Q11"/>
  <c r="Q13"/>
  <c r="Q15"/>
  <c r="Q17"/>
  <c r="Q19"/>
  <c r="Q21"/>
  <c r="Q23"/>
  <c r="Q25"/>
  <c r="Q27"/>
  <c r="Q29"/>
  <c r="Q31"/>
  <c r="Q33"/>
  <c r="Q35"/>
  <c r="Q37"/>
  <c r="Q39"/>
  <c r="Q41"/>
  <c r="Q43"/>
  <c r="Q6"/>
  <c r="Q10"/>
  <c r="Q14"/>
  <c r="Q18"/>
  <c r="Q22"/>
  <c r="Q26"/>
  <c r="Q30"/>
  <c r="Q34"/>
  <c r="Q38"/>
  <c r="Q42"/>
  <c r="Q45"/>
  <c r="Q47"/>
  <c r="Q49"/>
  <c r="Q51"/>
  <c r="Q53"/>
  <c r="Q55"/>
  <c r="Q57"/>
  <c r="Q59"/>
  <c r="Q61"/>
  <c r="Q63"/>
  <c r="Q65"/>
  <c r="Q67"/>
  <c r="Q69"/>
  <c r="Q71"/>
  <c r="Q73"/>
  <c r="Q75"/>
  <c r="Q77"/>
  <c r="Q79"/>
  <c r="Q81"/>
  <c r="Q83"/>
  <c r="Q85"/>
  <c r="Q87"/>
  <c r="Q89"/>
  <c r="Q91"/>
  <c r="Q93"/>
  <c r="Q95"/>
  <c r="Q97"/>
  <c r="Q99"/>
  <c r="Q101"/>
  <c r="Q103"/>
  <c r="Q105"/>
  <c r="Q107"/>
  <c r="Q109"/>
  <c r="Q111"/>
  <c r="Q113"/>
  <c r="Q115"/>
  <c r="Q117"/>
  <c r="Q119"/>
  <c r="Q121"/>
  <c r="Q123"/>
  <c r="Q125"/>
  <c r="Q127"/>
  <c r="Q129"/>
  <c r="Q131"/>
  <c r="Q133"/>
  <c r="Q135"/>
  <c r="Q137"/>
  <c r="Q139"/>
  <c r="Q141"/>
  <c r="Q143"/>
  <c r="Q145"/>
  <c r="Q147"/>
  <c r="Q149"/>
  <c r="Q151"/>
  <c r="Q153"/>
  <c r="Q155"/>
  <c r="Q157"/>
  <c r="Q159"/>
  <c r="Q161"/>
  <c r="Q163"/>
  <c r="Q165"/>
  <c r="Q167"/>
  <c r="Q169"/>
  <c r="Q171"/>
  <c r="Q173"/>
  <c r="Q175"/>
  <c r="Q177"/>
  <c r="Q179"/>
  <c r="Q181"/>
  <c r="Q183"/>
  <c r="Q185"/>
  <c r="Q187"/>
  <c r="Q189"/>
  <c r="Q191"/>
  <c r="Q8"/>
  <c r="Q16"/>
  <c r="Q24"/>
  <c r="Q32"/>
  <c r="Q40"/>
  <c r="Q46"/>
  <c r="Q50"/>
  <c r="Q54"/>
  <c r="Q58"/>
  <c r="Q62"/>
  <c r="Q66"/>
  <c r="Q70"/>
  <c r="Q74"/>
  <c r="Q78"/>
  <c r="Q82"/>
  <c r="Q86"/>
  <c r="Q90"/>
  <c r="Q94"/>
  <c r="Q98"/>
  <c r="Q102"/>
  <c r="Q106"/>
  <c r="Q110"/>
  <c r="Q114"/>
  <c r="Q118"/>
  <c r="Q122"/>
  <c r="Q126"/>
  <c r="Q130"/>
  <c r="Q134"/>
  <c r="Q138"/>
  <c r="Q142"/>
  <c r="Q146"/>
  <c r="Q150"/>
  <c r="Q154"/>
  <c r="Q158"/>
  <c r="Q162"/>
  <c r="Q166"/>
  <c r="Q170"/>
  <c r="Q174"/>
  <c r="Q178"/>
  <c r="Q182"/>
  <c r="Q186"/>
  <c r="Q190"/>
  <c r="Q194"/>
  <c r="Q196"/>
  <c r="Q198"/>
  <c r="Q200"/>
  <c r="Q202"/>
  <c r="Q204"/>
  <c r="Q206"/>
  <c r="Q208"/>
  <c r="Q210"/>
  <c r="Q212"/>
  <c r="Q214"/>
  <c r="Q216"/>
  <c r="Q218"/>
  <c r="Q220"/>
  <c r="Q222"/>
  <c r="Q224"/>
  <c r="Q226"/>
  <c r="Q228"/>
  <c r="Q230"/>
  <c r="Q232"/>
  <c r="Q234"/>
  <c r="Q236"/>
  <c r="Q238"/>
  <c r="Q240"/>
  <c r="Q242"/>
  <c r="Q244"/>
  <c r="Q246"/>
  <c r="Q248"/>
  <c r="Q250"/>
  <c r="Q252"/>
  <c r="Q254"/>
  <c r="Q256"/>
  <c r="Q258"/>
  <c r="Q260"/>
  <c r="Q262"/>
  <c r="Q264"/>
  <c r="Q266"/>
  <c r="Q268"/>
  <c r="Q270"/>
  <c r="Q272"/>
  <c r="Q274"/>
  <c r="Q276"/>
  <c r="Q278"/>
  <c r="Q280"/>
  <c r="Q282"/>
  <c r="Q284"/>
  <c r="Q286"/>
  <c r="Q288"/>
  <c r="Q290"/>
  <c r="Q292"/>
  <c r="Q294"/>
  <c r="Q296"/>
  <c r="Q298"/>
  <c r="Q300"/>
  <c r="Q302"/>
  <c r="Q304"/>
  <c r="Q306"/>
  <c r="Q308"/>
  <c r="Q310"/>
  <c r="Q312"/>
  <c r="Q314"/>
  <c r="Q316"/>
  <c r="Q318"/>
  <c r="Q320"/>
  <c r="Q322"/>
  <c r="Q324"/>
  <c r="Q326"/>
  <c r="Q328"/>
  <c r="Q330"/>
  <c r="Q332"/>
  <c r="Q334"/>
  <c r="Q336"/>
  <c r="Q338"/>
  <c r="Q340"/>
  <c r="Q342"/>
  <c r="Q344"/>
  <c r="Q346"/>
  <c r="Q348"/>
  <c r="Q350"/>
  <c r="Q352"/>
  <c r="Q354"/>
  <c r="Q356"/>
  <c r="Q358"/>
  <c r="Q360"/>
  <c r="Q362"/>
  <c r="Q364"/>
  <c r="Q366"/>
  <c r="Q368"/>
  <c r="Q370"/>
  <c r="Q372"/>
  <c r="Q374"/>
  <c r="Q376"/>
  <c r="Q378"/>
  <c r="Q380"/>
  <c r="Q382"/>
  <c r="Q384"/>
  <c r="Q386"/>
  <c r="Q388"/>
  <c r="Q390"/>
  <c r="Q392"/>
  <c r="Q394"/>
  <c r="Q96"/>
  <c r="Q104"/>
  <c r="Q112"/>
  <c r="Q120"/>
  <c r="Q132"/>
  <c r="Q140"/>
  <c r="Q148"/>
  <c r="Q156"/>
  <c r="Q164"/>
  <c r="Q184"/>
  <c r="Q192"/>
  <c r="Q197"/>
  <c r="Q201"/>
  <c r="Q205"/>
  <c r="Q209"/>
  <c r="Q211"/>
  <c r="Q215"/>
  <c r="Q219"/>
  <c r="Q227"/>
  <c r="Q233"/>
  <c r="Q237"/>
  <c r="Q241"/>
  <c r="Q12"/>
  <c r="Q20"/>
  <c r="Q28"/>
  <c r="Q36"/>
  <c r="Q44"/>
  <c r="Q48"/>
  <c r="Q52"/>
  <c r="Q56"/>
  <c r="Q60"/>
  <c r="Q64"/>
  <c r="Q68"/>
  <c r="Q72"/>
  <c r="Q76"/>
  <c r="Q80"/>
  <c r="Q84"/>
  <c r="Q88"/>
  <c r="Q92"/>
  <c r="Q100"/>
  <c r="Q108"/>
  <c r="Q116"/>
  <c r="Q124"/>
  <c r="Q128"/>
  <c r="Q136"/>
  <c r="Q144"/>
  <c r="Q152"/>
  <c r="Q160"/>
  <c r="Q168"/>
  <c r="Q172"/>
  <c r="Q176"/>
  <c r="Q180"/>
  <c r="Q188"/>
  <c r="Q193"/>
  <c r="Q195"/>
  <c r="Q199"/>
  <c r="Q203"/>
  <c r="Q207"/>
  <c r="Q213"/>
  <c r="Q217"/>
  <c r="Q221"/>
  <c r="Q223"/>
  <c r="Q225"/>
  <c r="Q229"/>
  <c r="Q231"/>
  <c r="Q235"/>
  <c r="Q239"/>
  <c r="Q243"/>
  <c r="Q247"/>
  <c r="Q251"/>
  <c r="Q255"/>
  <c r="Q259"/>
  <c r="Q263"/>
  <c r="Q267"/>
  <c r="Q271"/>
  <c r="Q275"/>
  <c r="Q279"/>
  <c r="Q283"/>
  <c r="Q287"/>
  <c r="Q291"/>
  <c r="Q295"/>
  <c r="Q299"/>
  <c r="Q303"/>
  <c r="Q307"/>
  <c r="Q311"/>
  <c r="Q315"/>
  <c r="Q319"/>
  <c r="Q323"/>
  <c r="Q327"/>
  <c r="Q331"/>
  <c r="Q335"/>
  <c r="Q339"/>
  <c r="Q343"/>
  <c r="Q347"/>
  <c r="Q351"/>
  <c r="Q355"/>
  <c r="Q359"/>
  <c r="Q363"/>
  <c r="Q367"/>
  <c r="Q371"/>
  <c r="Q375"/>
  <c r="Q379"/>
  <c r="Q383"/>
  <c r="Q387"/>
  <c r="Q391"/>
  <c r="Q245"/>
  <c r="Q249"/>
  <c r="Q253"/>
  <c r="Q257"/>
  <c r="Q261"/>
  <c r="Q265"/>
  <c r="Q269"/>
  <c r="Q273"/>
  <c r="Q277"/>
  <c r="Q281"/>
  <c r="Q285"/>
  <c r="Q289"/>
  <c r="Q293"/>
  <c r="Q297"/>
  <c r="Q301"/>
  <c r="Q305"/>
  <c r="Q309"/>
  <c r="Q313"/>
  <c r="Q317"/>
  <c r="Q321"/>
  <c r="Q325"/>
  <c r="Q329"/>
  <c r="Q333"/>
  <c r="Q337"/>
  <c r="Q341"/>
  <c r="Q345"/>
  <c r="Q349"/>
  <c r="Q353"/>
  <c r="Q357"/>
  <c r="Q361"/>
  <c r="Q365"/>
  <c r="Q369"/>
  <c r="Q373"/>
  <c r="Q377"/>
  <c r="Q381"/>
  <c r="Q385"/>
  <c r="Q389"/>
  <c r="Q393"/>
  <c r="Q4"/>
  <c r="Q395"/>
  <c r="B28" i="7"/>
  <c r="B36"/>
  <c r="C36"/>
  <c r="C32"/>
  <c r="C28"/>
  <c r="P6" i="6"/>
  <c r="P8"/>
  <c r="P10"/>
  <c r="P12"/>
  <c r="P14"/>
  <c r="P16"/>
  <c r="P18"/>
  <c r="P20"/>
  <c r="P22"/>
  <c r="P24"/>
  <c r="P26"/>
  <c r="P28"/>
  <c r="P30"/>
  <c r="P32"/>
  <c r="P34"/>
  <c r="P36"/>
  <c r="P38"/>
  <c r="P40"/>
  <c r="P42"/>
  <c r="P44"/>
  <c r="P5"/>
  <c r="P9"/>
  <c r="P13"/>
  <c r="P17"/>
  <c r="P21"/>
  <c r="P25"/>
  <c r="P29"/>
  <c r="P33"/>
  <c r="P37"/>
  <c r="P41"/>
  <c r="P46"/>
  <c r="P48"/>
  <c r="P50"/>
  <c r="P52"/>
  <c r="P54"/>
  <c r="P56"/>
  <c r="P58"/>
  <c r="P60"/>
  <c r="P62"/>
  <c r="P64"/>
  <c r="P66"/>
  <c r="P68"/>
  <c r="P70"/>
  <c r="P72"/>
  <c r="P74"/>
  <c r="P76"/>
  <c r="P78"/>
  <c r="P80"/>
  <c r="P82"/>
  <c r="P84"/>
  <c r="P86"/>
  <c r="P88"/>
  <c r="P90"/>
  <c r="P92"/>
  <c r="P94"/>
  <c r="P96"/>
  <c r="P98"/>
  <c r="P100"/>
  <c r="P102"/>
  <c r="P104"/>
  <c r="P106"/>
  <c r="P108"/>
  <c r="P110"/>
  <c r="P112"/>
  <c r="P114"/>
  <c r="P116"/>
  <c r="P118"/>
  <c r="P120"/>
  <c r="P122"/>
  <c r="P124"/>
  <c r="P126"/>
  <c r="P128"/>
  <c r="P130"/>
  <c r="P132"/>
  <c r="P134"/>
  <c r="P136"/>
  <c r="P138"/>
  <c r="P140"/>
  <c r="P142"/>
  <c r="P144"/>
  <c r="P146"/>
  <c r="P148"/>
  <c r="P150"/>
  <c r="P152"/>
  <c r="P154"/>
  <c r="P156"/>
  <c r="P158"/>
  <c r="P160"/>
  <c r="P162"/>
  <c r="P164"/>
  <c r="P166"/>
  <c r="P168"/>
  <c r="P170"/>
  <c r="P172"/>
  <c r="P174"/>
  <c r="P176"/>
  <c r="P178"/>
  <c r="P180"/>
  <c r="P182"/>
  <c r="P184"/>
  <c r="P186"/>
  <c r="P188"/>
  <c r="P190"/>
  <c r="P192"/>
  <c r="P11"/>
  <c r="P19"/>
  <c r="P27"/>
  <c r="P35"/>
  <c r="P43"/>
  <c r="P45"/>
  <c r="P49"/>
  <c r="P53"/>
  <c r="P57"/>
  <c r="P61"/>
  <c r="P65"/>
  <c r="P69"/>
  <c r="P73"/>
  <c r="P77"/>
  <c r="P81"/>
  <c r="P85"/>
  <c r="P89"/>
  <c r="P93"/>
  <c r="P97"/>
  <c r="P101"/>
  <c r="P105"/>
  <c r="P109"/>
  <c r="P113"/>
  <c r="P117"/>
  <c r="P121"/>
  <c r="P125"/>
  <c r="P129"/>
  <c r="P133"/>
  <c r="P137"/>
  <c r="P141"/>
  <c r="P145"/>
  <c r="P149"/>
  <c r="P153"/>
  <c r="P157"/>
  <c r="P161"/>
  <c r="P165"/>
  <c r="P169"/>
  <c r="P173"/>
  <c r="P177"/>
  <c r="P181"/>
  <c r="P185"/>
  <c r="P189"/>
  <c r="P193"/>
  <c r="P195"/>
  <c r="P197"/>
  <c r="P199"/>
  <c r="P201"/>
  <c r="P203"/>
  <c r="P205"/>
  <c r="P207"/>
  <c r="P209"/>
  <c r="P211"/>
  <c r="P213"/>
  <c r="P215"/>
  <c r="P217"/>
  <c r="P219"/>
  <c r="P221"/>
  <c r="P223"/>
  <c r="P225"/>
  <c r="P227"/>
  <c r="P229"/>
  <c r="P231"/>
  <c r="P233"/>
  <c r="P235"/>
  <c r="P237"/>
  <c r="P239"/>
  <c r="P241"/>
  <c r="P243"/>
  <c r="P245"/>
  <c r="P247"/>
  <c r="P249"/>
  <c r="P251"/>
  <c r="P253"/>
  <c r="P255"/>
  <c r="P257"/>
  <c r="P259"/>
  <c r="P261"/>
  <c r="P263"/>
  <c r="P265"/>
  <c r="P267"/>
  <c r="P269"/>
  <c r="P271"/>
  <c r="P273"/>
  <c r="P275"/>
  <c r="P277"/>
  <c r="P279"/>
  <c r="P281"/>
  <c r="P283"/>
  <c r="P285"/>
  <c r="P287"/>
  <c r="P289"/>
  <c r="P291"/>
  <c r="P293"/>
  <c r="P295"/>
  <c r="P297"/>
  <c r="P299"/>
  <c r="P301"/>
  <c r="P303"/>
  <c r="P305"/>
  <c r="P307"/>
  <c r="P309"/>
  <c r="P311"/>
  <c r="P313"/>
  <c r="P315"/>
  <c r="P317"/>
  <c r="P319"/>
  <c r="P321"/>
  <c r="P323"/>
  <c r="P325"/>
  <c r="P327"/>
  <c r="P329"/>
  <c r="P331"/>
  <c r="P333"/>
  <c r="P335"/>
  <c r="P337"/>
  <c r="P339"/>
  <c r="P341"/>
  <c r="P343"/>
  <c r="P345"/>
  <c r="P347"/>
  <c r="P349"/>
  <c r="P351"/>
  <c r="P353"/>
  <c r="P355"/>
  <c r="P357"/>
  <c r="P359"/>
  <c r="P361"/>
  <c r="P363"/>
  <c r="P365"/>
  <c r="P367"/>
  <c r="P369"/>
  <c r="P371"/>
  <c r="P373"/>
  <c r="P375"/>
  <c r="P377"/>
  <c r="P379"/>
  <c r="P381"/>
  <c r="P383"/>
  <c r="P385"/>
  <c r="P387"/>
  <c r="P389"/>
  <c r="P391"/>
  <c r="P393"/>
  <c r="P395"/>
  <c r="P4"/>
  <c r="P91"/>
  <c r="P99"/>
  <c r="P107"/>
  <c r="P115"/>
  <c r="P123"/>
  <c r="P127"/>
  <c r="P135"/>
  <c r="P143"/>
  <c r="P151"/>
  <c r="P159"/>
  <c r="P167"/>
  <c r="P171"/>
  <c r="P175"/>
  <c r="P179"/>
  <c r="P187"/>
  <c r="P194"/>
  <c r="P196"/>
  <c r="P200"/>
  <c r="P204"/>
  <c r="P208"/>
  <c r="P210"/>
  <c r="P214"/>
  <c r="P218"/>
  <c r="P222"/>
  <c r="P226"/>
  <c r="P230"/>
  <c r="P232"/>
  <c r="P236"/>
  <c r="P240"/>
  <c r="P7"/>
  <c r="P15"/>
  <c r="P23"/>
  <c r="P31"/>
  <c r="P39"/>
  <c r="P47"/>
  <c r="P51"/>
  <c r="P55"/>
  <c r="P59"/>
  <c r="P63"/>
  <c r="P67"/>
  <c r="P71"/>
  <c r="P75"/>
  <c r="P79"/>
  <c r="P83"/>
  <c r="P87"/>
  <c r="P95"/>
  <c r="P103"/>
  <c r="P111"/>
  <c r="P119"/>
  <c r="P131"/>
  <c r="P139"/>
  <c r="P147"/>
  <c r="P155"/>
  <c r="P163"/>
  <c r="P183"/>
  <c r="P191"/>
  <c r="P198"/>
  <c r="P202"/>
  <c r="P206"/>
  <c r="P212"/>
  <c r="P216"/>
  <c r="P220"/>
  <c r="P224"/>
  <c r="P228"/>
  <c r="P234"/>
  <c r="P238"/>
  <c r="P242"/>
  <c r="P246"/>
  <c r="P250"/>
  <c r="P254"/>
  <c r="P258"/>
  <c r="P262"/>
  <c r="P266"/>
  <c r="P270"/>
  <c r="P274"/>
  <c r="P278"/>
  <c r="P282"/>
  <c r="P286"/>
  <c r="P290"/>
  <c r="P294"/>
  <c r="P298"/>
  <c r="P302"/>
  <c r="P306"/>
  <c r="P310"/>
  <c r="P314"/>
  <c r="P318"/>
  <c r="P322"/>
  <c r="P326"/>
  <c r="P330"/>
  <c r="P334"/>
  <c r="P338"/>
  <c r="P342"/>
  <c r="P346"/>
  <c r="P350"/>
  <c r="P354"/>
  <c r="P358"/>
  <c r="P362"/>
  <c r="P366"/>
  <c r="P370"/>
  <c r="P374"/>
  <c r="P378"/>
  <c r="P382"/>
  <c r="P386"/>
  <c r="P390"/>
  <c r="P394"/>
  <c r="P244"/>
  <c r="P248"/>
  <c r="P252"/>
  <c r="P256"/>
  <c r="P260"/>
  <c r="P264"/>
  <c r="P268"/>
  <c r="P272"/>
  <c r="P276"/>
  <c r="P280"/>
  <c r="P284"/>
  <c r="P288"/>
  <c r="P292"/>
  <c r="P296"/>
  <c r="P300"/>
  <c r="P304"/>
  <c r="P308"/>
  <c r="P312"/>
  <c r="P316"/>
  <c r="P320"/>
  <c r="P324"/>
  <c r="P328"/>
  <c r="P332"/>
  <c r="P336"/>
  <c r="P340"/>
  <c r="P344"/>
  <c r="P348"/>
  <c r="P352"/>
  <c r="P356"/>
  <c r="P360"/>
  <c r="P364"/>
  <c r="P368"/>
  <c r="P372"/>
  <c r="P376"/>
  <c r="P380"/>
  <c r="P384"/>
  <c r="P388"/>
  <c r="P392"/>
  <c r="B32" i="7"/>
  <c r="D36"/>
  <c r="D32"/>
  <c r="D28"/>
  <c r="D24"/>
  <c r="G40" i="6"/>
  <c r="G36"/>
  <c r="G32"/>
  <c r="G28"/>
  <c r="G24"/>
  <c r="G20"/>
  <c r="G16"/>
  <c r="G12"/>
  <c r="G8"/>
  <c r="N395"/>
  <c r="N393"/>
  <c r="N391"/>
  <c r="N389"/>
  <c r="N387"/>
  <c r="N385"/>
  <c r="N383"/>
  <c r="N381"/>
  <c r="N379"/>
  <c r="N377"/>
  <c r="N375"/>
  <c r="N373"/>
  <c r="N371"/>
  <c r="N369"/>
  <c r="N367"/>
  <c r="N365"/>
  <c r="N363"/>
  <c r="N361"/>
  <c r="N359"/>
  <c r="N357"/>
  <c r="N355"/>
  <c r="N353"/>
  <c r="N351"/>
  <c r="N349"/>
  <c r="N347"/>
  <c r="N345"/>
  <c r="N343"/>
  <c r="N341"/>
  <c r="N339"/>
  <c r="N337"/>
  <c r="N335"/>
  <c r="N333"/>
  <c r="N331"/>
  <c r="N329"/>
  <c r="N327"/>
  <c r="N325"/>
  <c r="N323"/>
  <c r="N321"/>
  <c r="N319"/>
  <c r="N317"/>
  <c r="N315"/>
  <c r="N313"/>
  <c r="N311"/>
  <c r="N309"/>
  <c r="N307"/>
  <c r="N305"/>
  <c r="N303"/>
  <c r="N301"/>
  <c r="N299"/>
  <c r="N297"/>
  <c r="N295"/>
  <c r="N293"/>
  <c r="N291"/>
  <c r="N289"/>
  <c r="N287"/>
  <c r="N285"/>
  <c r="N283"/>
  <c r="N281"/>
  <c r="N279"/>
  <c r="N277"/>
  <c r="N275"/>
  <c r="N273"/>
  <c r="N271"/>
  <c r="N269"/>
  <c r="N267"/>
  <c r="N265"/>
  <c r="N263"/>
  <c r="N261"/>
  <c r="N259"/>
  <c r="N257"/>
  <c r="N255"/>
  <c r="N253"/>
  <c r="N251"/>
  <c r="N249"/>
  <c r="N247"/>
  <c r="N245"/>
  <c r="N243"/>
  <c r="N241"/>
  <c r="N239"/>
  <c r="N237"/>
  <c r="N235"/>
  <c r="N233"/>
  <c r="N231"/>
  <c r="N229"/>
  <c r="N227"/>
  <c r="N225"/>
  <c r="N223"/>
  <c r="N221"/>
  <c r="N219"/>
  <c r="N217"/>
  <c r="N215"/>
  <c r="N213"/>
  <c r="N211"/>
  <c r="N209"/>
  <c r="N207"/>
  <c r="N205"/>
  <c r="N203"/>
  <c r="N201"/>
  <c r="N199"/>
  <c r="N197"/>
  <c r="N195"/>
  <c r="N193"/>
  <c r="N191"/>
  <c r="N189"/>
  <c r="N187"/>
  <c r="N185"/>
  <c r="N183"/>
  <c r="N181"/>
  <c r="N179"/>
  <c r="N177"/>
  <c r="N175"/>
  <c r="N173"/>
  <c r="N171"/>
  <c r="N169"/>
  <c r="N167"/>
  <c r="N165"/>
  <c r="N163"/>
  <c r="N161"/>
  <c r="N159"/>
  <c r="N157"/>
  <c r="N155"/>
  <c r="N153"/>
  <c r="N151"/>
  <c r="N149"/>
  <c r="N147"/>
  <c r="N145"/>
  <c r="N143"/>
  <c r="N141"/>
  <c r="N139"/>
  <c r="N137"/>
  <c r="N135"/>
  <c r="N133"/>
  <c r="N131"/>
  <c r="N129"/>
  <c r="N127"/>
  <c r="N125"/>
  <c r="N123"/>
  <c r="N121"/>
  <c r="N119"/>
  <c r="N117"/>
  <c r="N115"/>
  <c r="N113"/>
  <c r="N111"/>
  <c r="N109"/>
  <c r="N107"/>
  <c r="N105"/>
  <c r="N103"/>
  <c r="N101"/>
  <c r="N99"/>
  <c r="N97"/>
  <c r="N95"/>
  <c r="N93"/>
  <c r="N91"/>
  <c r="N89"/>
  <c r="N87"/>
  <c r="N85"/>
  <c r="N83"/>
  <c r="N81"/>
  <c r="N79"/>
  <c r="N77"/>
  <c r="N75"/>
  <c r="N73"/>
  <c r="N71"/>
  <c r="I3"/>
  <c r="N394"/>
  <c r="N392"/>
  <c r="N390"/>
  <c r="I388"/>
  <c r="N388"/>
  <c r="I386"/>
  <c r="N386"/>
  <c r="I384"/>
  <c r="N384"/>
  <c r="I382"/>
  <c r="N382"/>
  <c r="I380"/>
  <c r="N380"/>
  <c r="I378"/>
  <c r="N378"/>
  <c r="I376"/>
  <c r="N376"/>
  <c r="I374"/>
  <c r="N374"/>
  <c r="I372"/>
  <c r="N372"/>
  <c r="I370"/>
  <c r="N370"/>
  <c r="I368"/>
  <c r="N368"/>
  <c r="I366"/>
  <c r="N366"/>
  <c r="I364"/>
  <c r="N364"/>
  <c r="I362"/>
  <c r="N362"/>
  <c r="I360"/>
  <c r="N360"/>
  <c r="I358"/>
  <c r="N358"/>
  <c r="I356"/>
  <c r="N356"/>
  <c r="I354"/>
  <c r="N354"/>
  <c r="I352"/>
  <c r="N352"/>
  <c r="I350"/>
  <c r="N350"/>
  <c r="I348"/>
  <c r="N348"/>
  <c r="I346"/>
  <c r="N346"/>
  <c r="I344"/>
  <c r="N344"/>
  <c r="I342"/>
  <c r="N342"/>
  <c r="I340"/>
  <c r="N340"/>
  <c r="I338"/>
  <c r="N338"/>
  <c r="I336"/>
  <c r="N336"/>
  <c r="H336"/>
  <c r="I334"/>
  <c r="N334"/>
  <c r="I332"/>
  <c r="N332"/>
  <c r="H332"/>
  <c r="I330"/>
  <c r="N330"/>
  <c r="I328"/>
  <c r="N328"/>
  <c r="H328"/>
  <c r="I326"/>
  <c r="N326"/>
  <c r="I324"/>
  <c r="N324"/>
  <c r="H324"/>
  <c r="I322"/>
  <c r="N322"/>
  <c r="I320"/>
  <c r="N320"/>
  <c r="H320"/>
  <c r="I318"/>
  <c r="N318"/>
  <c r="I316"/>
  <c r="N316"/>
  <c r="H316"/>
  <c r="I314"/>
  <c r="N314"/>
  <c r="I312"/>
  <c r="N312"/>
  <c r="H312"/>
  <c r="I310"/>
  <c r="N310"/>
  <c r="I308"/>
  <c r="N308"/>
  <c r="H308"/>
  <c r="I306"/>
  <c r="N306"/>
  <c r="I304"/>
  <c r="N304"/>
  <c r="H304"/>
  <c r="I302"/>
  <c r="N302"/>
  <c r="I300"/>
  <c r="N300"/>
  <c r="H300"/>
  <c r="I298"/>
  <c r="N298"/>
  <c r="I296"/>
  <c r="N296"/>
  <c r="H296"/>
  <c r="I294"/>
  <c r="N294"/>
  <c r="I292"/>
  <c r="N292"/>
  <c r="H292"/>
  <c r="I290"/>
  <c r="N290"/>
  <c r="I288"/>
  <c r="N288"/>
  <c r="H288"/>
  <c r="I286"/>
  <c r="N286"/>
  <c r="I284"/>
  <c r="N284"/>
  <c r="H284"/>
  <c r="I282"/>
  <c r="N282"/>
  <c r="I280"/>
  <c r="N280"/>
  <c r="H280"/>
  <c r="I278"/>
  <c r="N278"/>
  <c r="I276"/>
  <c r="N276"/>
  <c r="H276"/>
  <c r="I274"/>
  <c r="N274"/>
  <c r="I272"/>
  <c r="N272"/>
  <c r="H272"/>
  <c r="I270"/>
  <c r="N270"/>
  <c r="I268"/>
  <c r="N268"/>
  <c r="H268"/>
  <c r="I266"/>
  <c r="N266"/>
  <c r="I264"/>
  <c r="N264"/>
  <c r="H264"/>
  <c r="I262"/>
  <c r="N262"/>
  <c r="I260"/>
  <c r="N260"/>
  <c r="H260"/>
  <c r="I258"/>
  <c r="N258"/>
  <c r="I256"/>
  <c r="N256"/>
  <c r="H256"/>
  <c r="I254"/>
  <c r="N254"/>
  <c r="I252"/>
  <c r="N252"/>
  <c r="H252"/>
  <c r="I250"/>
  <c r="N250"/>
  <c r="I248"/>
  <c r="N248"/>
  <c r="H248"/>
  <c r="I246"/>
  <c r="N246"/>
  <c r="I244"/>
  <c r="N244"/>
  <c r="H244"/>
  <c r="I242"/>
  <c r="N242"/>
  <c r="I240"/>
  <c r="N240"/>
  <c r="H240"/>
  <c r="I238"/>
  <c r="N238"/>
  <c r="I236"/>
  <c r="N236"/>
  <c r="H236"/>
  <c r="I234"/>
  <c r="N234"/>
  <c r="I232"/>
  <c r="N232"/>
  <c r="H232"/>
  <c r="I230"/>
  <c r="N230"/>
  <c r="I228"/>
  <c r="N228"/>
  <c r="H228"/>
  <c r="I226"/>
  <c r="N226"/>
  <c r="I224"/>
  <c r="N224"/>
  <c r="H224"/>
  <c r="I222"/>
  <c r="N222"/>
  <c r="I220"/>
  <c r="N220"/>
  <c r="H220"/>
  <c r="I218"/>
  <c r="N218"/>
  <c r="I216"/>
  <c r="N216"/>
  <c r="H216"/>
  <c r="I214"/>
  <c r="N214"/>
  <c r="I212"/>
  <c r="N212"/>
  <c r="H212"/>
  <c r="I210"/>
  <c r="N210"/>
  <c r="I208"/>
  <c r="N208"/>
  <c r="H208"/>
  <c r="I206"/>
  <c r="N206"/>
  <c r="I204"/>
  <c r="N204"/>
  <c r="H204"/>
  <c r="I202"/>
  <c r="N202"/>
  <c r="I200"/>
  <c r="N200"/>
  <c r="H200"/>
  <c r="I198"/>
  <c r="N198"/>
  <c r="I196"/>
  <c r="N196"/>
  <c r="H196"/>
  <c r="I194"/>
  <c r="N194"/>
  <c r="I192"/>
  <c r="N192"/>
  <c r="H192"/>
  <c r="I190"/>
  <c r="N190"/>
  <c r="I188"/>
  <c r="N188"/>
  <c r="H188"/>
  <c r="I186"/>
  <c r="N186"/>
  <c r="I184"/>
  <c r="N184"/>
  <c r="H184"/>
  <c r="I182"/>
  <c r="N182"/>
  <c r="I180"/>
  <c r="N180"/>
  <c r="H180"/>
  <c r="I178"/>
  <c r="N178"/>
  <c r="I176"/>
  <c r="N176"/>
  <c r="H176"/>
  <c r="I174"/>
  <c r="N174"/>
  <c r="I172"/>
  <c r="N172"/>
  <c r="I170"/>
  <c r="N170"/>
  <c r="H170"/>
  <c r="I168"/>
  <c r="N168"/>
  <c r="I166"/>
  <c r="N166"/>
  <c r="I164"/>
  <c r="N164"/>
  <c r="I162"/>
  <c r="N162"/>
  <c r="H162"/>
  <c r="I160"/>
  <c r="N160"/>
  <c r="I158"/>
  <c r="N158"/>
  <c r="I156"/>
  <c r="N156"/>
  <c r="I154"/>
  <c r="N154"/>
  <c r="H154"/>
  <c r="I152"/>
  <c r="N152"/>
  <c r="I150"/>
  <c r="N150"/>
  <c r="I148"/>
  <c r="N148"/>
  <c r="I146"/>
  <c r="N146"/>
  <c r="H146"/>
  <c r="I144"/>
  <c r="N144"/>
  <c r="I142"/>
  <c r="N142"/>
  <c r="I140"/>
  <c r="N140"/>
  <c r="I138"/>
  <c r="N138"/>
  <c r="H138"/>
  <c r="I136"/>
  <c r="N136"/>
  <c r="I134"/>
  <c r="N134"/>
  <c r="I132"/>
  <c r="N132"/>
  <c r="I130"/>
  <c r="N130"/>
  <c r="H130"/>
  <c r="I128"/>
  <c r="N128"/>
  <c r="I126"/>
  <c r="N126"/>
  <c r="I124"/>
  <c r="N124"/>
  <c r="I122"/>
  <c r="N122"/>
  <c r="H122"/>
  <c r="I120"/>
  <c r="N120"/>
  <c r="I118"/>
  <c r="N118"/>
  <c r="I116"/>
  <c r="N116"/>
  <c r="I114"/>
  <c r="N114"/>
  <c r="H114"/>
  <c r="I112"/>
  <c r="N112"/>
  <c r="I110"/>
  <c r="N110"/>
  <c r="I108"/>
  <c r="N108"/>
  <c r="I106"/>
  <c r="N106"/>
  <c r="H106"/>
  <c r="I104"/>
  <c r="N104"/>
  <c r="I102"/>
  <c r="N102"/>
  <c r="I100"/>
  <c r="N100"/>
  <c r="I98"/>
  <c r="N98"/>
  <c r="H98"/>
  <c r="I96"/>
  <c r="N96"/>
  <c r="I94"/>
  <c r="N94"/>
  <c r="I92"/>
  <c r="N92"/>
  <c r="I90"/>
  <c r="N90"/>
  <c r="H90"/>
  <c r="I88"/>
  <c r="N88"/>
  <c r="I86"/>
  <c r="N86"/>
  <c r="I84"/>
  <c r="N84"/>
  <c r="I82"/>
  <c r="N82"/>
  <c r="H82"/>
  <c r="I80"/>
  <c r="N80"/>
  <c r="I78"/>
  <c r="N78"/>
  <c r="I76"/>
  <c r="N76"/>
  <c r="I74"/>
  <c r="N74"/>
  <c r="H74"/>
  <c r="I72"/>
  <c r="N72"/>
  <c r="I70"/>
  <c r="I66"/>
  <c r="I62"/>
  <c r="H62"/>
  <c r="I58"/>
  <c r="I54"/>
  <c r="I50"/>
  <c r="I46"/>
  <c r="H46"/>
  <c r="I42"/>
  <c r="I38"/>
  <c r="I34"/>
  <c r="I30"/>
  <c r="H30"/>
  <c r="I26"/>
  <c r="I22"/>
  <c r="I18"/>
  <c r="I14"/>
  <c r="H14"/>
  <c r="I10"/>
  <c r="I4"/>
  <c r="N4"/>
  <c r="I6"/>
  <c r="H386"/>
  <c r="H382"/>
  <c r="H378"/>
  <c r="H374"/>
  <c r="H370"/>
  <c r="H366"/>
  <c r="H362"/>
  <c r="H358"/>
  <c r="H354"/>
  <c r="H350"/>
  <c r="H346"/>
  <c r="H342"/>
  <c r="H338"/>
  <c r="H330"/>
  <c r="H322"/>
  <c r="H314"/>
  <c r="H306"/>
  <c r="H298"/>
  <c r="H290"/>
  <c r="H282"/>
  <c r="H274"/>
  <c r="H266"/>
  <c r="H258"/>
  <c r="H250"/>
  <c r="H242"/>
  <c r="H234"/>
  <c r="H226"/>
  <c r="H218"/>
  <c r="H210"/>
  <c r="H202"/>
  <c r="H194"/>
  <c r="H186"/>
  <c r="H178"/>
  <c r="H166"/>
  <c r="H150"/>
  <c r="H134"/>
  <c r="H118"/>
  <c r="H102"/>
  <c r="H86"/>
  <c r="H70"/>
  <c r="H38"/>
  <c r="H6"/>
  <c r="J388"/>
  <c r="J386"/>
  <c r="J384"/>
  <c r="J382"/>
  <c r="J380"/>
  <c r="J378"/>
  <c r="J376"/>
  <c r="J374"/>
  <c r="J372"/>
  <c r="J370"/>
  <c r="J368"/>
  <c r="J366"/>
  <c r="J364"/>
  <c r="J362"/>
  <c r="J360"/>
  <c r="J358"/>
  <c r="J356"/>
  <c r="J354"/>
  <c r="J352"/>
  <c r="J350"/>
  <c r="J348"/>
  <c r="J346"/>
  <c r="J344"/>
  <c r="J342"/>
  <c r="J340"/>
  <c r="J338"/>
  <c r="J336"/>
  <c r="J334"/>
  <c r="J332"/>
  <c r="J330"/>
  <c r="J328"/>
  <c r="J326"/>
  <c r="J324"/>
  <c r="J322"/>
  <c r="J320"/>
  <c r="J318"/>
  <c r="J316"/>
  <c r="J314"/>
  <c r="J312"/>
  <c r="J310"/>
  <c r="J308"/>
  <c r="J306"/>
  <c r="J304"/>
  <c r="J302"/>
  <c r="J300"/>
  <c r="J298"/>
  <c r="J296"/>
  <c r="J294"/>
  <c r="J292"/>
  <c r="J290"/>
  <c r="J288"/>
  <c r="J286"/>
  <c r="J284"/>
  <c r="J282"/>
  <c r="J280"/>
  <c r="J278"/>
  <c r="J276"/>
  <c r="J274"/>
  <c r="J272"/>
  <c r="J270"/>
  <c r="J268"/>
  <c r="J266"/>
  <c r="J264"/>
  <c r="J262"/>
  <c r="J260"/>
  <c r="J258"/>
  <c r="J256"/>
  <c r="J254"/>
  <c r="J252"/>
  <c r="J250"/>
  <c r="J248"/>
  <c r="J246"/>
  <c r="J244"/>
  <c r="J242"/>
  <c r="J240"/>
  <c r="J238"/>
  <c r="J236"/>
  <c r="J234"/>
  <c r="J232"/>
  <c r="J230"/>
  <c r="J228"/>
  <c r="J226"/>
  <c r="J224"/>
  <c r="J222"/>
  <c r="J220"/>
  <c r="J218"/>
  <c r="J216"/>
  <c r="J214"/>
  <c r="J212"/>
  <c r="J210"/>
  <c r="J208"/>
  <c r="J206"/>
  <c r="J204"/>
  <c r="J202"/>
  <c r="J200"/>
  <c r="J198"/>
  <c r="J196"/>
  <c r="J194"/>
  <c r="J192"/>
  <c r="J190"/>
  <c r="J188"/>
  <c r="J186"/>
  <c r="J184"/>
  <c r="J182"/>
  <c r="J180"/>
  <c r="J178"/>
  <c r="J176"/>
  <c r="J174"/>
  <c r="J172"/>
  <c r="J168"/>
  <c r="J164"/>
  <c r="J160"/>
  <c r="J156"/>
  <c r="J152"/>
  <c r="J148"/>
  <c r="J144"/>
  <c r="J140"/>
  <c r="J136"/>
  <c r="J132"/>
  <c r="J128"/>
  <c r="J124"/>
  <c r="J120"/>
  <c r="J116"/>
  <c r="J112"/>
  <c r="J108"/>
  <c r="J104"/>
  <c r="J100"/>
  <c r="J96"/>
  <c r="J92"/>
  <c r="J88"/>
  <c r="J84"/>
  <c r="J80"/>
  <c r="J76"/>
  <c r="J72"/>
  <c r="H66"/>
  <c r="H58"/>
  <c r="H50"/>
  <c r="H42"/>
  <c r="H34"/>
  <c r="H26"/>
  <c r="H18"/>
  <c r="H10"/>
  <c r="J4"/>
  <c r="H387"/>
  <c r="J387"/>
  <c r="H385"/>
  <c r="J385"/>
  <c r="H383"/>
  <c r="J383"/>
  <c r="H381"/>
  <c r="J381"/>
  <c r="H379"/>
  <c r="J379"/>
  <c r="H377"/>
  <c r="J377"/>
  <c r="H375"/>
  <c r="J375"/>
  <c r="H373"/>
  <c r="J373"/>
  <c r="H371"/>
  <c r="J371"/>
  <c r="H369"/>
  <c r="J369"/>
  <c r="H367"/>
  <c r="J367"/>
  <c r="H365"/>
  <c r="J365"/>
  <c r="H363"/>
  <c r="J363"/>
  <c r="H361"/>
  <c r="J361"/>
  <c r="H359"/>
  <c r="J359"/>
  <c r="H357"/>
  <c r="J357"/>
  <c r="H355"/>
  <c r="J355"/>
  <c r="H353"/>
  <c r="J353"/>
  <c r="H351"/>
  <c r="J351"/>
  <c r="H349"/>
  <c r="J349"/>
  <c r="H347"/>
  <c r="J347"/>
  <c r="H345"/>
  <c r="J345"/>
  <c r="H343"/>
  <c r="J343"/>
  <c r="H341"/>
  <c r="J341"/>
  <c r="H339"/>
  <c r="J339"/>
  <c r="H337"/>
  <c r="J337"/>
  <c r="H335"/>
  <c r="J335"/>
  <c r="H333"/>
  <c r="J333"/>
  <c r="H331"/>
  <c r="J331"/>
  <c r="H329"/>
  <c r="J329"/>
  <c r="H327"/>
  <c r="J327"/>
  <c r="H325"/>
  <c r="J325"/>
  <c r="H323"/>
  <c r="J323"/>
  <c r="H321"/>
  <c r="J321"/>
  <c r="H319"/>
  <c r="J319"/>
  <c r="H317"/>
  <c r="J317"/>
  <c r="H315"/>
  <c r="J315"/>
  <c r="H313"/>
  <c r="J313"/>
  <c r="H311"/>
  <c r="J311"/>
  <c r="H309"/>
  <c r="J309"/>
  <c r="H307"/>
  <c r="J307"/>
  <c r="H305"/>
  <c r="J305"/>
  <c r="H303"/>
  <c r="J303"/>
  <c r="H301"/>
  <c r="J301"/>
  <c r="H299"/>
  <c r="J299"/>
  <c r="H297"/>
  <c r="J297"/>
  <c r="H295"/>
  <c r="J295"/>
  <c r="H293"/>
  <c r="J293"/>
  <c r="H291"/>
  <c r="J291"/>
  <c r="H289"/>
  <c r="J289"/>
  <c r="H287"/>
  <c r="J287"/>
  <c r="H285"/>
  <c r="J285"/>
  <c r="H283"/>
  <c r="J283"/>
  <c r="H281"/>
  <c r="J281"/>
  <c r="H279"/>
  <c r="J279"/>
  <c r="H277"/>
  <c r="J277"/>
  <c r="H275"/>
  <c r="J275"/>
  <c r="H273"/>
  <c r="J273"/>
  <c r="H271"/>
  <c r="J271"/>
  <c r="H269"/>
  <c r="J269"/>
  <c r="H267"/>
  <c r="J267"/>
  <c r="H265"/>
  <c r="J265"/>
  <c r="H263"/>
  <c r="J263"/>
  <c r="H261"/>
  <c r="J261"/>
  <c r="H259"/>
  <c r="J259"/>
  <c r="H257"/>
  <c r="J257"/>
  <c r="H255"/>
  <c r="J255"/>
  <c r="H253"/>
  <c r="J253"/>
  <c r="H251"/>
  <c r="J251"/>
  <c r="H249"/>
  <c r="J249"/>
  <c r="H247"/>
  <c r="J247"/>
  <c r="H245"/>
  <c r="J245"/>
  <c r="H243"/>
  <c r="J243"/>
  <c r="H241"/>
  <c r="J241"/>
  <c r="H239"/>
  <c r="J239"/>
  <c r="H237"/>
  <c r="J237"/>
  <c r="H235"/>
  <c r="J235"/>
  <c r="H233"/>
  <c r="J233"/>
  <c r="H231"/>
  <c r="J231"/>
  <c r="H229"/>
  <c r="J229"/>
  <c r="H227"/>
  <c r="J227"/>
  <c r="H225"/>
  <c r="J225"/>
  <c r="H223"/>
  <c r="J223"/>
  <c r="H221"/>
  <c r="J221"/>
  <c r="H219"/>
  <c r="J219"/>
  <c r="H217"/>
  <c r="J217"/>
  <c r="H215"/>
  <c r="J215"/>
  <c r="H213"/>
  <c r="J213"/>
  <c r="H211"/>
  <c r="J211"/>
  <c r="H209"/>
  <c r="J209"/>
  <c r="H207"/>
  <c r="J207"/>
  <c r="H205"/>
  <c r="J205"/>
  <c r="H203"/>
  <c r="J203"/>
  <c r="H201"/>
  <c r="J201"/>
  <c r="H199"/>
  <c r="J199"/>
  <c r="H197"/>
  <c r="J197"/>
  <c r="H195"/>
  <c r="J195"/>
  <c r="H193"/>
  <c r="J193"/>
  <c r="H191"/>
  <c r="J191"/>
  <c r="H189"/>
  <c r="J189"/>
  <c r="H187"/>
  <c r="J187"/>
  <c r="H185"/>
  <c r="J185"/>
  <c r="H183"/>
  <c r="J183"/>
  <c r="H181"/>
  <c r="J181"/>
  <c r="H179"/>
  <c r="J179"/>
  <c r="H177"/>
  <c r="J177"/>
  <c r="H175"/>
  <c r="J175"/>
  <c r="H173"/>
  <c r="J173"/>
  <c r="H171"/>
  <c r="J171"/>
  <c r="H169"/>
  <c r="J169"/>
  <c r="I169"/>
  <c r="H167"/>
  <c r="J167"/>
  <c r="H165"/>
  <c r="J165"/>
  <c r="I165"/>
  <c r="H163"/>
  <c r="J163"/>
  <c r="H161"/>
  <c r="J161"/>
  <c r="I161"/>
  <c r="H159"/>
  <c r="J159"/>
  <c r="H157"/>
  <c r="J157"/>
  <c r="I157"/>
  <c r="H155"/>
  <c r="J155"/>
  <c r="H153"/>
  <c r="J153"/>
  <c r="I153"/>
  <c r="H151"/>
  <c r="J151"/>
  <c r="H149"/>
  <c r="J149"/>
  <c r="I149"/>
  <c r="H147"/>
  <c r="J147"/>
  <c r="H145"/>
  <c r="J145"/>
  <c r="I145"/>
  <c r="H143"/>
  <c r="J143"/>
  <c r="H141"/>
  <c r="J141"/>
  <c r="I141"/>
  <c r="H139"/>
  <c r="J139"/>
  <c r="H137"/>
  <c r="J137"/>
  <c r="I137"/>
  <c r="H135"/>
  <c r="J135"/>
  <c r="H133"/>
  <c r="J133"/>
  <c r="I133"/>
  <c r="H131"/>
  <c r="J131"/>
  <c r="I131"/>
  <c r="H129"/>
  <c r="J129"/>
  <c r="I129"/>
  <c r="H127"/>
  <c r="J127"/>
  <c r="I127"/>
  <c r="H125"/>
  <c r="J125"/>
  <c r="I125"/>
  <c r="H123"/>
  <c r="J123"/>
  <c r="I123"/>
  <c r="H121"/>
  <c r="J121"/>
  <c r="I121"/>
  <c r="H119"/>
  <c r="J119"/>
  <c r="I119"/>
  <c r="H117"/>
  <c r="J117"/>
  <c r="I117"/>
  <c r="H115"/>
  <c r="J115"/>
  <c r="I115"/>
  <c r="H113"/>
  <c r="J113"/>
  <c r="I113"/>
  <c r="H111"/>
  <c r="J111"/>
  <c r="I111"/>
  <c r="H109"/>
  <c r="J109"/>
  <c r="I109"/>
  <c r="H107"/>
  <c r="J107"/>
  <c r="I107"/>
  <c r="H105"/>
  <c r="J105"/>
  <c r="I105"/>
  <c r="H103"/>
  <c r="J103"/>
  <c r="I103"/>
  <c r="H101"/>
  <c r="J101"/>
  <c r="I101"/>
  <c r="H99"/>
  <c r="J99"/>
  <c r="I99"/>
  <c r="H97"/>
  <c r="J97"/>
  <c r="I97"/>
  <c r="H95"/>
  <c r="J95"/>
  <c r="I95"/>
  <c r="H93"/>
  <c r="J93"/>
  <c r="I93"/>
  <c r="H91"/>
  <c r="J91"/>
  <c r="I91"/>
  <c r="H89"/>
  <c r="J89"/>
  <c r="I89"/>
  <c r="H87"/>
  <c r="J87"/>
  <c r="I87"/>
  <c r="H85"/>
  <c r="J85"/>
  <c r="I85"/>
  <c r="H83"/>
  <c r="J83"/>
  <c r="I83"/>
  <c r="H81"/>
  <c r="J81"/>
  <c r="I81"/>
  <c r="H79"/>
  <c r="J79"/>
  <c r="I79"/>
  <c r="H77"/>
  <c r="J77"/>
  <c r="I77"/>
  <c r="H75"/>
  <c r="J75"/>
  <c r="I75"/>
  <c r="H73"/>
  <c r="J73"/>
  <c r="I73"/>
  <c r="H71"/>
  <c r="J71"/>
  <c r="I71"/>
  <c r="I68"/>
  <c r="H68"/>
  <c r="J68"/>
  <c r="I64"/>
  <c r="H64"/>
  <c r="J64"/>
  <c r="I60"/>
  <c r="H60"/>
  <c r="J60"/>
  <c r="I56"/>
  <c r="H56"/>
  <c r="J56"/>
  <c r="I52"/>
  <c r="H52"/>
  <c r="J52"/>
  <c r="I48"/>
  <c r="H48"/>
  <c r="J48"/>
  <c r="I44"/>
  <c r="H44"/>
  <c r="J44"/>
  <c r="I40"/>
  <c r="H40"/>
  <c r="J40"/>
  <c r="I36"/>
  <c r="H36"/>
  <c r="J36"/>
  <c r="I32"/>
  <c r="H32"/>
  <c r="J32"/>
  <c r="I28"/>
  <c r="H28"/>
  <c r="J28"/>
  <c r="I24"/>
  <c r="H24"/>
  <c r="J24"/>
  <c r="I20"/>
  <c r="H20"/>
  <c r="J20"/>
  <c r="I16"/>
  <c r="H16"/>
  <c r="J16"/>
  <c r="I12"/>
  <c r="H12"/>
  <c r="J12"/>
  <c r="I8"/>
  <c r="H8"/>
  <c r="J8"/>
  <c r="I385"/>
  <c r="I381"/>
  <c r="I377"/>
  <c r="I373"/>
  <c r="I369"/>
  <c r="I365"/>
  <c r="I361"/>
  <c r="I357"/>
  <c r="I353"/>
  <c r="I349"/>
  <c r="I345"/>
  <c r="I341"/>
  <c r="I337"/>
  <c r="I333"/>
  <c r="I329"/>
  <c r="I325"/>
  <c r="I321"/>
  <c r="I317"/>
  <c r="I313"/>
  <c r="I309"/>
  <c r="I305"/>
  <c r="I301"/>
  <c r="I297"/>
  <c r="I293"/>
  <c r="I289"/>
  <c r="I285"/>
  <c r="I281"/>
  <c r="I277"/>
  <c r="I273"/>
  <c r="I269"/>
  <c r="I265"/>
  <c r="I261"/>
  <c r="I257"/>
  <c r="I253"/>
  <c r="I249"/>
  <c r="I245"/>
  <c r="I241"/>
  <c r="I237"/>
  <c r="I233"/>
  <c r="I229"/>
  <c r="I225"/>
  <c r="I221"/>
  <c r="I217"/>
  <c r="I213"/>
  <c r="I209"/>
  <c r="I205"/>
  <c r="I201"/>
  <c r="I197"/>
  <c r="I193"/>
  <c r="I189"/>
  <c r="I185"/>
  <c r="I181"/>
  <c r="I177"/>
  <c r="I173"/>
  <c r="I171"/>
  <c r="I163"/>
  <c r="I155"/>
  <c r="I147"/>
  <c r="I139"/>
  <c r="I387"/>
  <c r="I383"/>
  <c r="I379"/>
  <c r="I375"/>
  <c r="I371"/>
  <c r="I367"/>
  <c r="I363"/>
  <c r="I359"/>
  <c r="I355"/>
  <c r="I351"/>
  <c r="I347"/>
  <c r="I343"/>
  <c r="I339"/>
  <c r="I335"/>
  <c r="I331"/>
  <c r="I327"/>
  <c r="I323"/>
  <c r="I319"/>
  <c r="I315"/>
  <c r="I311"/>
  <c r="I307"/>
  <c r="I303"/>
  <c r="I299"/>
  <c r="I295"/>
  <c r="I291"/>
  <c r="I287"/>
  <c r="I283"/>
  <c r="I279"/>
  <c r="I275"/>
  <c r="I271"/>
  <c r="I267"/>
  <c r="I263"/>
  <c r="I259"/>
  <c r="I255"/>
  <c r="I251"/>
  <c r="I247"/>
  <c r="I243"/>
  <c r="I239"/>
  <c r="I235"/>
  <c r="I231"/>
  <c r="I227"/>
  <c r="I223"/>
  <c r="I219"/>
  <c r="I215"/>
  <c r="I211"/>
  <c r="I207"/>
  <c r="I203"/>
  <c r="I199"/>
  <c r="I195"/>
  <c r="I191"/>
  <c r="I187"/>
  <c r="I183"/>
  <c r="I179"/>
  <c r="I175"/>
  <c r="I167"/>
  <c r="I159"/>
  <c r="I151"/>
  <c r="I143"/>
  <c r="I135"/>
  <c r="H3"/>
  <c r="J3"/>
  <c r="H172"/>
  <c r="J170"/>
  <c r="H168"/>
  <c r="J166"/>
  <c r="H164"/>
  <c r="J162"/>
  <c r="H160"/>
  <c r="J158"/>
  <c r="H156"/>
  <c r="J154"/>
  <c r="H152"/>
  <c r="J150"/>
  <c r="H148"/>
  <c r="J146"/>
  <c r="H144"/>
  <c r="J142"/>
  <c r="H140"/>
  <c r="J138"/>
  <c r="H136"/>
  <c r="J134"/>
  <c r="H132"/>
  <c r="J130"/>
  <c r="H128"/>
  <c r="J126"/>
  <c r="H124"/>
  <c r="J122"/>
  <c r="H120"/>
  <c r="J118"/>
  <c r="H116"/>
  <c r="J114"/>
  <c r="H112"/>
  <c r="J110"/>
  <c r="H108"/>
  <c r="J106"/>
  <c r="H104"/>
  <c r="J102"/>
  <c r="H100"/>
  <c r="J98"/>
  <c r="H96"/>
  <c r="J94"/>
  <c r="H92"/>
  <c r="J90"/>
  <c r="H88"/>
  <c r="J86"/>
  <c r="H84"/>
  <c r="J82"/>
  <c r="H80"/>
  <c r="J78"/>
  <c r="H76"/>
  <c r="J74"/>
  <c r="H72"/>
  <c r="J70"/>
  <c r="J66"/>
  <c r="J62"/>
  <c r="J58"/>
  <c r="J54"/>
  <c r="J50"/>
  <c r="J46"/>
  <c r="J42"/>
  <c r="J38"/>
  <c r="J34"/>
  <c r="J30"/>
  <c r="J26"/>
  <c r="J22"/>
  <c r="J18"/>
  <c r="J14"/>
  <c r="J10"/>
  <c r="J6"/>
  <c r="H4"/>
  <c r="G69"/>
  <c r="N69" s="1"/>
  <c r="G67"/>
  <c r="N67" s="1"/>
  <c r="G65"/>
  <c r="N65" s="1"/>
  <c r="G63"/>
  <c r="N63" s="1"/>
  <c r="G61"/>
  <c r="N61" s="1"/>
  <c r="G59"/>
  <c r="N59" s="1"/>
  <c r="G57"/>
  <c r="N57" s="1"/>
  <c r="G55"/>
  <c r="N55" s="1"/>
  <c r="G53"/>
  <c r="N53" s="1"/>
  <c r="G51"/>
  <c r="N51" s="1"/>
  <c r="G49"/>
  <c r="N49" s="1"/>
  <c r="G47"/>
  <c r="N47" s="1"/>
  <c r="G45"/>
  <c r="N45" s="1"/>
  <c r="G43"/>
  <c r="N43" s="1"/>
  <c r="G41"/>
  <c r="N41" s="1"/>
  <c r="G39"/>
  <c r="N39" s="1"/>
  <c r="G37"/>
  <c r="N37" s="1"/>
  <c r="G35"/>
  <c r="N35" s="1"/>
  <c r="G33"/>
  <c r="N33" s="1"/>
  <c r="G31"/>
  <c r="N31" s="1"/>
  <c r="G29"/>
  <c r="N29" s="1"/>
  <c r="G27"/>
  <c r="N27" s="1"/>
  <c r="G25"/>
  <c r="N25" s="1"/>
  <c r="G23"/>
  <c r="N23" s="1"/>
  <c r="G21"/>
  <c r="N21" s="1"/>
  <c r="G19"/>
  <c r="N19" s="1"/>
  <c r="G17"/>
  <c r="N17" s="1"/>
  <c r="G15"/>
  <c r="N15" s="1"/>
  <c r="G13"/>
  <c r="N13" s="1"/>
  <c r="G11"/>
  <c r="N11" s="1"/>
  <c r="G9"/>
  <c r="N9" s="1"/>
  <c r="G7"/>
  <c r="N7" s="1"/>
  <c r="G5"/>
  <c r="N5" s="1"/>
  <c r="E20" i="7" l="1"/>
  <c r="D6" i="8"/>
  <c r="F6" s="1"/>
  <c r="G6" s="1"/>
  <c r="E5"/>
  <c r="N6" i="6"/>
  <c r="N10"/>
  <c r="N30"/>
  <c r="N34"/>
  <c r="N38"/>
  <c r="N42"/>
  <c r="N62"/>
  <c r="N66"/>
  <c r="N70"/>
  <c r="N8"/>
  <c r="N16"/>
  <c r="N24"/>
  <c r="N32"/>
  <c r="N40"/>
  <c r="N48"/>
  <c r="N56"/>
  <c r="N64"/>
  <c r="N14"/>
  <c r="N18"/>
  <c r="N22"/>
  <c r="N26"/>
  <c r="N46"/>
  <c r="N50"/>
  <c r="N54"/>
  <c r="N58"/>
  <c r="N12"/>
  <c r="N20"/>
  <c r="N28"/>
  <c r="N36"/>
  <c r="N44"/>
  <c r="N52"/>
  <c r="N60"/>
  <c r="N68"/>
  <c r="H7"/>
  <c r="J7"/>
  <c r="I7"/>
  <c r="H11"/>
  <c r="J11"/>
  <c r="I11"/>
  <c r="H15"/>
  <c r="J15"/>
  <c r="I15"/>
  <c r="H19"/>
  <c r="J19"/>
  <c r="I19"/>
  <c r="H23"/>
  <c r="J23"/>
  <c r="I23"/>
  <c r="H27"/>
  <c r="J27"/>
  <c r="I27"/>
  <c r="H31"/>
  <c r="J31"/>
  <c r="I31"/>
  <c r="H35"/>
  <c r="J35"/>
  <c r="I35"/>
  <c r="H39"/>
  <c r="J39"/>
  <c r="I39"/>
  <c r="H43"/>
  <c r="J43"/>
  <c r="I43"/>
  <c r="H47"/>
  <c r="J47"/>
  <c r="I47"/>
  <c r="H51"/>
  <c r="J51"/>
  <c r="I51"/>
  <c r="H55"/>
  <c r="J55"/>
  <c r="I55"/>
  <c r="H59"/>
  <c r="J59"/>
  <c r="I59"/>
  <c r="H63"/>
  <c r="J63"/>
  <c r="I63"/>
  <c r="H67"/>
  <c r="J67"/>
  <c r="I67"/>
  <c r="H5"/>
  <c r="J5"/>
  <c r="I5"/>
  <c r="H9"/>
  <c r="J9"/>
  <c r="I9"/>
  <c r="H13"/>
  <c r="J13"/>
  <c r="I13"/>
  <c r="H17"/>
  <c r="J17"/>
  <c r="I17"/>
  <c r="H21"/>
  <c r="J21"/>
  <c r="I21"/>
  <c r="H25"/>
  <c r="J25"/>
  <c r="I25"/>
  <c r="H29"/>
  <c r="J29"/>
  <c r="I29"/>
  <c r="H33"/>
  <c r="J33"/>
  <c r="I33"/>
  <c r="H37"/>
  <c r="J37"/>
  <c r="I37"/>
  <c r="H41"/>
  <c r="J41"/>
  <c r="I41"/>
  <c r="H45"/>
  <c r="J45"/>
  <c r="I45"/>
  <c r="H49"/>
  <c r="J49"/>
  <c r="I49"/>
  <c r="H53"/>
  <c r="J53"/>
  <c r="I53"/>
  <c r="H57"/>
  <c r="J57"/>
  <c r="I57"/>
  <c r="H61"/>
  <c r="J61"/>
  <c r="I61"/>
  <c r="H65"/>
  <c r="J65"/>
  <c r="I65"/>
  <c r="H69"/>
  <c r="J69"/>
  <c r="I69"/>
  <c r="D7" i="8" l="1"/>
  <c r="F7" s="1"/>
  <c r="G7" s="1"/>
  <c r="E6"/>
  <c r="W4" i="6"/>
  <c r="V4"/>
  <c r="D8" i="8" l="1"/>
  <c r="F8" s="1"/>
  <c r="G8" s="1"/>
  <c r="E7"/>
  <c r="AB4" i="6"/>
  <c r="Y4"/>
  <c r="S5"/>
  <c r="V5" s="1"/>
  <c r="AC4"/>
  <c r="AI4" s="1"/>
  <c r="AO4" s="1"/>
  <c r="T5"/>
  <c r="W5" s="1"/>
  <c r="Z4"/>
  <c r="D9" i="8" l="1"/>
  <c r="F9" s="1"/>
  <c r="G9" s="1"/>
  <c r="E8"/>
  <c r="AH4" i="6"/>
  <c r="AG4"/>
  <c r="AM4" s="1"/>
  <c r="AU4"/>
  <c r="AW4" s="1"/>
  <c r="AI5"/>
  <c r="AO5" s="1"/>
  <c r="AC5"/>
  <c r="T6"/>
  <c r="W6" s="1"/>
  <c r="Z5"/>
  <c r="AB5"/>
  <c r="Y5"/>
  <c r="S6"/>
  <c r="V6" s="1"/>
  <c r="D10" i="8" l="1"/>
  <c r="F10" s="1"/>
  <c r="G10" s="1"/>
  <c r="E9"/>
  <c r="AN4" i="6"/>
  <c r="AH5"/>
  <c r="AH6" s="1"/>
  <c r="AG5"/>
  <c r="AM5" s="1"/>
  <c r="AI6"/>
  <c r="AO6" s="1"/>
  <c r="AB6"/>
  <c r="Y6"/>
  <c r="S7"/>
  <c r="V7" s="1"/>
  <c r="AC6"/>
  <c r="Z6"/>
  <c r="T7"/>
  <c r="W7" s="1"/>
  <c r="D11" i="8" l="1"/>
  <c r="F11" s="1"/>
  <c r="G11" s="1"/>
  <c r="E10"/>
  <c r="AG6" i="6"/>
  <c r="AM6" s="1"/>
  <c r="AN5"/>
  <c r="AN6"/>
  <c r="AI7"/>
  <c r="AO7" s="1"/>
  <c r="AH7"/>
  <c r="AC7"/>
  <c r="Z7"/>
  <c r="T8"/>
  <c r="W8" s="1"/>
  <c r="AB7"/>
  <c r="Y7"/>
  <c r="S8"/>
  <c r="V8" s="1"/>
  <c r="D12" i="8" l="1"/>
  <c r="F12" s="1"/>
  <c r="G12" s="1"/>
  <c r="E11"/>
  <c r="AG7" i="6"/>
  <c r="AM7" s="1"/>
  <c r="AH8"/>
  <c r="AG8"/>
  <c r="AM8" s="1"/>
  <c r="AI8"/>
  <c r="AO8" s="1"/>
  <c r="AC8"/>
  <c r="Z8"/>
  <c r="T9"/>
  <c r="W9" s="1"/>
  <c r="AB8"/>
  <c r="Y8"/>
  <c r="S9"/>
  <c r="V9" s="1"/>
  <c r="D13" i="8" l="1"/>
  <c r="F13" s="1"/>
  <c r="G13" s="1"/>
  <c r="E12"/>
  <c r="AN7" i="6"/>
  <c r="AN8"/>
  <c r="AI9"/>
  <c r="AO9" s="1"/>
  <c r="AG9"/>
  <c r="AM9" s="1"/>
  <c r="AH9"/>
  <c r="AB9"/>
  <c r="S10"/>
  <c r="V10" s="1"/>
  <c r="Y9"/>
  <c r="AC9"/>
  <c r="T10"/>
  <c r="W10" s="1"/>
  <c r="Z9"/>
  <c r="D14" i="8" l="1"/>
  <c r="F14" s="1"/>
  <c r="G14" s="1"/>
  <c r="E13"/>
  <c r="AN9" i="6"/>
  <c r="AG10"/>
  <c r="AM10" s="1"/>
  <c r="AH10"/>
  <c r="AI10"/>
  <c r="AO10" s="1"/>
  <c r="AC10"/>
  <c r="T11"/>
  <c r="W11" s="1"/>
  <c r="Z10"/>
  <c r="AB10"/>
  <c r="S11"/>
  <c r="V11" s="1"/>
  <c r="Y10"/>
  <c r="D15" i="8" l="1"/>
  <c r="F15" s="1"/>
  <c r="G15" s="1"/>
  <c r="E14"/>
  <c r="AN10" i="6"/>
  <c r="AI11"/>
  <c r="AO11" s="1"/>
  <c r="AG11"/>
  <c r="AM11" s="1"/>
  <c r="AH11"/>
  <c r="AC11"/>
  <c r="T12"/>
  <c r="W12" s="1"/>
  <c r="Z11"/>
  <c r="AB11"/>
  <c r="S12"/>
  <c r="V12" s="1"/>
  <c r="Y11"/>
  <c r="D16" i="8" l="1"/>
  <c r="F16" s="1"/>
  <c r="G16" s="1"/>
  <c r="E15"/>
  <c r="AN11" i="6"/>
  <c r="AH12"/>
  <c r="AG12"/>
  <c r="AM12" s="1"/>
  <c r="AI12"/>
  <c r="AO12" s="1"/>
  <c r="AC12"/>
  <c r="Z12"/>
  <c r="T13"/>
  <c r="W13" s="1"/>
  <c r="AB12"/>
  <c r="Y12"/>
  <c r="S13"/>
  <c r="V13" s="1"/>
  <c r="D17" i="8" l="1"/>
  <c r="F17" s="1"/>
  <c r="G17" s="1"/>
  <c r="E16"/>
  <c r="AN12" i="6"/>
  <c r="AH13"/>
  <c r="AI13"/>
  <c r="AO13" s="1"/>
  <c r="AG13"/>
  <c r="AM13" s="1"/>
  <c r="AB13"/>
  <c r="S14"/>
  <c r="V14" s="1"/>
  <c r="Y13"/>
  <c r="AC13"/>
  <c r="Z13"/>
  <c r="T14"/>
  <c r="W14" s="1"/>
  <c r="D18" i="8" l="1"/>
  <c r="F18" s="1"/>
  <c r="G18" s="1"/>
  <c r="E17"/>
  <c r="AN13" i="6"/>
  <c r="AG14"/>
  <c r="AM14" s="1"/>
  <c r="AH14"/>
  <c r="AI14"/>
  <c r="AO14" s="1"/>
  <c r="AC14"/>
  <c r="T15"/>
  <c r="W15" s="1"/>
  <c r="Z14"/>
  <c r="AB14"/>
  <c r="S15"/>
  <c r="V15" s="1"/>
  <c r="Y14"/>
  <c r="D19" i="8" l="1"/>
  <c r="F19" s="1"/>
  <c r="G19" s="1"/>
  <c r="E18"/>
  <c r="AN14" i="6"/>
  <c r="AG15"/>
  <c r="AM15" s="1"/>
  <c r="AH15"/>
  <c r="AI15"/>
  <c r="AO15" s="1"/>
  <c r="AB15"/>
  <c r="S16"/>
  <c r="V16" s="1"/>
  <c r="Y15"/>
  <c r="AC15"/>
  <c r="T16"/>
  <c r="W16" s="1"/>
  <c r="Z15"/>
  <c r="D20" i="8" l="1"/>
  <c r="F20" s="1"/>
  <c r="G20" s="1"/>
  <c r="E19"/>
  <c r="AN15" i="6"/>
  <c r="AG16"/>
  <c r="AM16" s="1"/>
  <c r="AI16"/>
  <c r="AO16" s="1"/>
  <c r="AH16"/>
  <c r="AC16"/>
  <c r="T17"/>
  <c r="W17" s="1"/>
  <c r="Z16"/>
  <c r="AB16"/>
  <c r="AG17" s="1"/>
  <c r="AM17" s="1"/>
  <c r="S17"/>
  <c r="V17" s="1"/>
  <c r="Y16"/>
  <c r="D21" i="8" l="1"/>
  <c r="F21" s="1"/>
  <c r="G21" s="1"/>
  <c r="E20"/>
  <c r="AN16" i="6"/>
  <c r="AH17"/>
  <c r="AI17"/>
  <c r="AO17" s="1"/>
  <c r="AB17"/>
  <c r="AG18" s="1"/>
  <c r="AM18" s="1"/>
  <c r="S18"/>
  <c r="V18" s="1"/>
  <c r="Y17"/>
  <c r="AC17"/>
  <c r="Z17"/>
  <c r="T18"/>
  <c r="W18" s="1"/>
  <c r="D22" i="8" l="1"/>
  <c r="F22" s="1"/>
  <c r="G22" s="1"/>
  <c r="E21"/>
  <c r="AN17" i="6"/>
  <c r="AH18"/>
  <c r="AI18"/>
  <c r="AO18" s="1"/>
  <c r="AC18"/>
  <c r="Z18"/>
  <c r="T19"/>
  <c r="W19" s="1"/>
  <c r="AB18"/>
  <c r="AG19" s="1"/>
  <c r="AM19" s="1"/>
  <c r="Y18"/>
  <c r="S19"/>
  <c r="V19" s="1"/>
  <c r="D23" i="8" l="1"/>
  <c r="F23" s="1"/>
  <c r="G23" s="1"/>
  <c r="E22"/>
  <c r="AN18" i="6"/>
  <c r="AI19"/>
  <c r="AO19" s="1"/>
  <c r="AH19"/>
  <c r="AC19"/>
  <c r="T20"/>
  <c r="W20" s="1"/>
  <c r="Z19"/>
  <c r="AB19"/>
  <c r="AG20" s="1"/>
  <c r="AM20" s="1"/>
  <c r="S20"/>
  <c r="V20" s="1"/>
  <c r="Y19"/>
  <c r="D24" i="8" l="1"/>
  <c r="F24" s="1"/>
  <c r="G24" s="1"/>
  <c r="E23"/>
  <c r="AN19" i="6"/>
  <c r="AI20"/>
  <c r="AO20" s="1"/>
  <c r="AH20"/>
  <c r="AB20"/>
  <c r="AG21" s="1"/>
  <c r="AM21" s="1"/>
  <c r="Y20"/>
  <c r="S21"/>
  <c r="V21" s="1"/>
  <c r="AC20"/>
  <c r="Z20"/>
  <c r="T21"/>
  <c r="W21" s="1"/>
  <c r="D25" i="8" l="1"/>
  <c r="F25" s="1"/>
  <c r="G25" s="1"/>
  <c r="E24"/>
  <c r="AN20" i="6"/>
  <c r="AI21"/>
  <c r="AO21" s="1"/>
  <c r="AH21"/>
  <c r="AB21"/>
  <c r="AG22" s="1"/>
  <c r="AM22" s="1"/>
  <c r="Y21"/>
  <c r="S22"/>
  <c r="V22" s="1"/>
  <c r="AC21"/>
  <c r="T22"/>
  <c r="W22" s="1"/>
  <c r="Z21"/>
  <c r="D26" i="8" l="1"/>
  <c r="F26" s="1"/>
  <c r="G26" s="1"/>
  <c r="E25"/>
  <c r="AN21" i="6"/>
  <c r="AI22"/>
  <c r="AO22" s="1"/>
  <c r="AH22"/>
  <c r="AC22"/>
  <c r="T23"/>
  <c r="W23" s="1"/>
  <c r="Z22"/>
  <c r="AB22"/>
  <c r="AG23" s="1"/>
  <c r="AM23" s="1"/>
  <c r="S23"/>
  <c r="V23" s="1"/>
  <c r="Y22"/>
  <c r="D27" i="8" l="1"/>
  <c r="F27" s="1"/>
  <c r="G27" s="1"/>
  <c r="E26"/>
  <c r="AN22" i="6"/>
  <c r="AI23"/>
  <c r="AO23" s="1"/>
  <c r="AH23"/>
  <c r="AB23"/>
  <c r="AG24" s="1"/>
  <c r="AM24" s="1"/>
  <c r="S24"/>
  <c r="V24" s="1"/>
  <c r="Y23"/>
  <c r="AC23"/>
  <c r="T24"/>
  <c r="W24" s="1"/>
  <c r="Z23"/>
  <c r="D28" i="8" l="1"/>
  <c r="F28" s="1"/>
  <c r="G28" s="1"/>
  <c r="E27"/>
  <c r="AN23" i="6"/>
  <c r="AH24"/>
  <c r="AI24"/>
  <c r="AO24" s="1"/>
  <c r="AC24"/>
  <c r="Z24"/>
  <c r="T25"/>
  <c r="W25" s="1"/>
  <c r="AB24"/>
  <c r="AG25" s="1"/>
  <c r="AM25" s="1"/>
  <c r="S25"/>
  <c r="V25" s="1"/>
  <c r="Y24"/>
  <c r="D29" i="8" l="1"/>
  <c r="F29" s="1"/>
  <c r="G29" s="1"/>
  <c r="E28"/>
  <c r="AN24" i="6"/>
  <c r="AI25"/>
  <c r="AO25" s="1"/>
  <c r="AH25"/>
  <c r="AB25"/>
  <c r="AG26" s="1"/>
  <c r="AM26" s="1"/>
  <c r="Y25"/>
  <c r="S26"/>
  <c r="V26" s="1"/>
  <c r="AC25"/>
  <c r="Z25"/>
  <c r="T26"/>
  <c r="W26" s="1"/>
  <c r="D30" i="8" l="1"/>
  <c r="F30" s="1"/>
  <c r="G30" s="1"/>
  <c r="E29"/>
  <c r="AN25" i="6"/>
  <c r="AI26"/>
  <c r="AO26" s="1"/>
  <c r="AH26"/>
  <c r="AC26"/>
  <c r="Z26"/>
  <c r="T27"/>
  <c r="W27" s="1"/>
  <c r="AB26"/>
  <c r="AG27" s="1"/>
  <c r="AM27" s="1"/>
  <c r="S27"/>
  <c r="V27" s="1"/>
  <c r="Y26"/>
  <c r="D31" i="8" l="1"/>
  <c r="F31" s="1"/>
  <c r="G31" s="1"/>
  <c r="E30"/>
  <c r="AN26" i="6"/>
  <c r="AI27"/>
  <c r="AO27" s="1"/>
  <c r="AH27"/>
  <c r="AC27"/>
  <c r="T28"/>
  <c r="W28" s="1"/>
  <c r="Z27"/>
  <c r="AB27"/>
  <c r="AG28" s="1"/>
  <c r="AM28" s="1"/>
  <c r="S28"/>
  <c r="V28" s="1"/>
  <c r="Y27"/>
  <c r="D32" i="8" l="1"/>
  <c r="F32" s="1"/>
  <c r="G32" s="1"/>
  <c r="E31"/>
  <c r="AN27" i="6"/>
  <c r="AH28"/>
  <c r="AI28"/>
  <c r="AO28" s="1"/>
  <c r="AC28"/>
  <c r="Z28"/>
  <c r="T29"/>
  <c r="W29" s="1"/>
  <c r="AB28"/>
  <c r="AG29" s="1"/>
  <c r="AM29" s="1"/>
  <c r="Y28"/>
  <c r="S29"/>
  <c r="V29" s="1"/>
  <c r="D33" i="8" l="1"/>
  <c r="F33" s="1"/>
  <c r="G33" s="1"/>
  <c r="E32"/>
  <c r="AN28" i="6"/>
  <c r="AH29"/>
  <c r="AI29"/>
  <c r="AO29" s="1"/>
  <c r="AC29"/>
  <c r="T30"/>
  <c r="W30" s="1"/>
  <c r="Z29"/>
  <c r="AB29"/>
  <c r="AG30" s="1"/>
  <c r="AM30" s="1"/>
  <c r="S30"/>
  <c r="V30" s="1"/>
  <c r="Y29"/>
  <c r="D34" i="8" l="1"/>
  <c r="F34" s="1"/>
  <c r="G34" s="1"/>
  <c r="E33"/>
  <c r="AN29" i="6"/>
  <c r="AH30"/>
  <c r="AI30"/>
  <c r="AO30" s="1"/>
  <c r="AB30"/>
  <c r="AG31" s="1"/>
  <c r="AM31" s="1"/>
  <c r="S31"/>
  <c r="V31" s="1"/>
  <c r="Y30"/>
  <c r="AC30"/>
  <c r="T31"/>
  <c r="W31" s="1"/>
  <c r="Z30"/>
  <c r="D35" i="8" l="1"/>
  <c r="F35" s="1"/>
  <c r="G35" s="1"/>
  <c r="E34"/>
  <c r="AN30" i="6"/>
  <c r="AI31"/>
  <c r="AO31" s="1"/>
  <c r="AH31"/>
  <c r="AC31"/>
  <c r="T32"/>
  <c r="W32" s="1"/>
  <c r="Z31"/>
  <c r="AB31"/>
  <c r="AG32" s="1"/>
  <c r="AM32" s="1"/>
  <c r="S32"/>
  <c r="V32" s="1"/>
  <c r="Y31"/>
  <c r="D36" i="8" l="1"/>
  <c r="F36" s="1"/>
  <c r="G36" s="1"/>
  <c r="E35"/>
  <c r="AN31" i="6"/>
  <c r="AI32"/>
  <c r="AO32" s="1"/>
  <c r="AH32"/>
  <c r="AB32"/>
  <c r="AG33" s="1"/>
  <c r="AM33" s="1"/>
  <c r="S33"/>
  <c r="V33" s="1"/>
  <c r="Y32"/>
  <c r="AC32"/>
  <c r="T33"/>
  <c r="W33" s="1"/>
  <c r="Z32"/>
  <c r="D37" i="8" l="1"/>
  <c r="F37" s="1"/>
  <c r="G37" s="1"/>
  <c r="E36"/>
  <c r="AN32" i="6"/>
  <c r="AI33"/>
  <c r="AO33" s="1"/>
  <c r="AH33"/>
  <c r="AC33"/>
  <c r="T34"/>
  <c r="W34" s="1"/>
  <c r="Z33"/>
  <c r="AB33"/>
  <c r="AG34" s="1"/>
  <c r="AM34" s="1"/>
  <c r="S34"/>
  <c r="V34" s="1"/>
  <c r="Y33"/>
  <c r="D38" i="8" l="1"/>
  <c r="F38" s="1"/>
  <c r="G38" s="1"/>
  <c r="E37"/>
  <c r="AN33" i="6"/>
  <c r="AH34"/>
  <c r="AI34"/>
  <c r="AO34" s="1"/>
  <c r="AB34"/>
  <c r="AG35" s="1"/>
  <c r="AM35" s="1"/>
  <c r="S35"/>
  <c r="V35" s="1"/>
  <c r="Y34"/>
  <c r="AC34"/>
  <c r="T35"/>
  <c r="W35" s="1"/>
  <c r="Z34"/>
  <c r="D39" i="8" l="1"/>
  <c r="F39" s="1"/>
  <c r="G39" s="1"/>
  <c r="E38"/>
  <c r="AN34" i="6"/>
  <c r="AH35"/>
  <c r="AI35"/>
  <c r="AO35" s="1"/>
  <c r="AC35"/>
  <c r="Z35"/>
  <c r="T36"/>
  <c r="W36" s="1"/>
  <c r="AB35"/>
  <c r="AG36" s="1"/>
  <c r="AM36" s="1"/>
  <c r="Y35"/>
  <c r="S36"/>
  <c r="V36" s="1"/>
  <c r="D40" i="8" l="1"/>
  <c r="F40" s="1"/>
  <c r="G40" s="1"/>
  <c r="E39"/>
  <c r="AN35" i="6"/>
  <c r="AI36"/>
  <c r="AO36" s="1"/>
  <c r="AH36"/>
  <c r="AC36"/>
  <c r="T37"/>
  <c r="W37" s="1"/>
  <c r="Z36"/>
  <c r="AB36"/>
  <c r="AG37" s="1"/>
  <c r="AM37" s="1"/>
  <c r="S37"/>
  <c r="V37" s="1"/>
  <c r="Y36"/>
  <c r="D41" i="8" l="1"/>
  <c r="F41" s="1"/>
  <c r="G41" s="1"/>
  <c r="E40"/>
  <c r="AN36" i="6"/>
  <c r="AI37"/>
  <c r="AO37" s="1"/>
  <c r="AH37"/>
  <c r="AB37"/>
  <c r="AG38" s="1"/>
  <c r="AM38" s="1"/>
  <c r="S38"/>
  <c r="V38" s="1"/>
  <c r="Y37"/>
  <c r="AC37"/>
  <c r="T38"/>
  <c r="W38" s="1"/>
  <c r="Z37"/>
  <c r="D42" i="8" l="1"/>
  <c r="F42" s="1"/>
  <c r="G42" s="1"/>
  <c r="E41"/>
  <c r="AN37" i="6"/>
  <c r="AH38"/>
  <c r="AI38"/>
  <c r="AO38" s="1"/>
  <c r="AC38"/>
  <c r="T39"/>
  <c r="W39" s="1"/>
  <c r="Z38"/>
  <c r="AB38"/>
  <c r="AG39" s="1"/>
  <c r="AM39" s="1"/>
  <c r="S39"/>
  <c r="V39" s="1"/>
  <c r="Y38"/>
  <c r="D43" i="8" l="1"/>
  <c r="F43" s="1"/>
  <c r="G43" s="1"/>
  <c r="E42"/>
  <c r="AN38" i="6"/>
  <c r="AH39"/>
  <c r="AI39"/>
  <c r="AO39" s="1"/>
  <c r="AB39"/>
  <c r="AG40" s="1"/>
  <c r="AM40" s="1"/>
  <c r="S40"/>
  <c r="V40" s="1"/>
  <c r="Y39"/>
  <c r="AC39"/>
  <c r="T40"/>
  <c r="W40" s="1"/>
  <c r="Z39"/>
  <c r="D44" i="8" l="1"/>
  <c r="F44" s="1"/>
  <c r="G44" s="1"/>
  <c r="E43"/>
  <c r="AN39" i="6"/>
  <c r="AI40"/>
  <c r="AO40" s="1"/>
  <c r="AH40"/>
  <c r="AC40"/>
  <c r="T41"/>
  <c r="W41" s="1"/>
  <c r="Z40"/>
  <c r="AB40"/>
  <c r="AG41" s="1"/>
  <c r="AM41" s="1"/>
  <c r="S41"/>
  <c r="V41" s="1"/>
  <c r="Y40"/>
  <c r="D45" i="8" l="1"/>
  <c r="F45" s="1"/>
  <c r="G45" s="1"/>
  <c r="E44"/>
  <c r="AI41" i="6"/>
  <c r="AO41" s="1"/>
  <c r="AN40"/>
  <c r="AH41"/>
  <c r="AN41" s="1"/>
  <c r="AB41"/>
  <c r="AG42" s="1"/>
  <c r="AM42" s="1"/>
  <c r="S42"/>
  <c r="V42" s="1"/>
  <c r="Y41"/>
  <c r="AC41"/>
  <c r="AI42" s="1"/>
  <c r="AO42" s="1"/>
  <c r="T42"/>
  <c r="W42" s="1"/>
  <c r="Z41"/>
  <c r="D46" i="8" l="1"/>
  <c r="F46" s="1"/>
  <c r="G46" s="1"/>
  <c r="E45"/>
  <c r="AH42" i="6"/>
  <c r="AN42" s="1"/>
  <c r="AC42"/>
  <c r="AI43" s="1"/>
  <c r="AO43" s="1"/>
  <c r="T43"/>
  <c r="W43" s="1"/>
  <c r="Z42"/>
  <c r="AB42"/>
  <c r="AG43" s="1"/>
  <c r="AM43" s="1"/>
  <c r="S43"/>
  <c r="V43" s="1"/>
  <c r="Y42"/>
  <c r="D47" i="8" l="1"/>
  <c r="F47" s="1"/>
  <c r="G47" s="1"/>
  <c r="E46"/>
  <c r="AH43" i="6"/>
  <c r="AN43" s="1"/>
  <c r="AB43"/>
  <c r="S44"/>
  <c r="V44" s="1"/>
  <c r="Y43"/>
  <c r="AC43"/>
  <c r="T44"/>
  <c r="W44" s="1"/>
  <c r="Z43"/>
  <c r="D48" i="8" l="1"/>
  <c r="F48" s="1"/>
  <c r="G48" s="1"/>
  <c r="E47"/>
  <c r="AI44" i="6"/>
  <c r="AO44" s="1"/>
  <c r="AH44"/>
  <c r="AG44"/>
  <c r="AM44" s="1"/>
  <c r="AC44"/>
  <c r="T45"/>
  <c r="W45" s="1"/>
  <c r="Z44"/>
  <c r="AB44"/>
  <c r="S45"/>
  <c r="V45" s="1"/>
  <c r="Y44"/>
  <c r="D49" i="8" l="1"/>
  <c r="F49" s="1"/>
  <c r="G49" s="1"/>
  <c r="E48"/>
  <c r="AI45" i="6"/>
  <c r="AO45" s="1"/>
  <c r="AN44"/>
  <c r="AH45"/>
  <c r="AG45"/>
  <c r="AM45" s="1"/>
  <c r="AB45"/>
  <c r="S46"/>
  <c r="V46" s="1"/>
  <c r="Y45"/>
  <c r="AC45"/>
  <c r="T46"/>
  <c r="W46" s="1"/>
  <c r="Z45"/>
  <c r="D50" i="8" l="1"/>
  <c r="F50" s="1"/>
  <c r="G50" s="1"/>
  <c r="E49"/>
  <c r="AI46" i="6"/>
  <c r="AO46" s="1"/>
  <c r="AN45"/>
  <c r="AG46"/>
  <c r="AM46" s="1"/>
  <c r="AH46"/>
  <c r="AC46"/>
  <c r="T47"/>
  <c r="W47" s="1"/>
  <c r="Z46"/>
  <c r="AB46"/>
  <c r="S47"/>
  <c r="V47" s="1"/>
  <c r="Y46"/>
  <c r="D51" i="8" l="1"/>
  <c r="F51" s="1"/>
  <c r="G51" s="1"/>
  <c r="E50"/>
  <c r="AN46" i="6"/>
  <c r="AH47"/>
  <c r="AG47"/>
  <c r="AM47" s="1"/>
  <c r="AI47"/>
  <c r="AO47" s="1"/>
  <c r="AB47"/>
  <c r="S48"/>
  <c r="V48" s="1"/>
  <c r="Y47"/>
  <c r="AC47"/>
  <c r="T48"/>
  <c r="W48" s="1"/>
  <c r="Z47"/>
  <c r="D52" i="8" l="1"/>
  <c r="F52" s="1"/>
  <c r="G52" s="1"/>
  <c r="E51"/>
  <c r="AN47" i="6"/>
  <c r="AI48"/>
  <c r="AO48" s="1"/>
  <c r="AH48"/>
  <c r="AG48"/>
  <c r="AM48" s="1"/>
  <c r="AC48"/>
  <c r="T49"/>
  <c r="W49" s="1"/>
  <c r="Z48"/>
  <c r="AB48"/>
  <c r="S49"/>
  <c r="V49" s="1"/>
  <c r="Y48"/>
  <c r="D53" i="8" l="1"/>
  <c r="F53" s="1"/>
  <c r="G53" s="1"/>
  <c r="E52"/>
  <c r="AN48" i="6"/>
  <c r="AG49"/>
  <c r="AM49" s="1"/>
  <c r="AI49"/>
  <c r="AO49" s="1"/>
  <c r="AH49"/>
  <c r="AB49"/>
  <c r="S50"/>
  <c r="V50" s="1"/>
  <c r="Y49"/>
  <c r="AC49"/>
  <c r="T50"/>
  <c r="W50" s="1"/>
  <c r="Z49"/>
  <c r="D54" i="8" l="1"/>
  <c r="F54" s="1"/>
  <c r="G54" s="1"/>
  <c r="E53"/>
  <c r="AN49" i="6"/>
  <c r="AI50"/>
  <c r="AO50" s="1"/>
  <c r="AH50"/>
  <c r="AG50"/>
  <c r="AM50" s="1"/>
  <c r="AC50"/>
  <c r="T51"/>
  <c r="W51" s="1"/>
  <c r="Z50"/>
  <c r="AB50"/>
  <c r="S51"/>
  <c r="V51" s="1"/>
  <c r="Y50"/>
  <c r="D55" i="8" l="1"/>
  <c r="F55" s="1"/>
  <c r="G55" s="1"/>
  <c r="E54"/>
  <c r="AN50" i="6"/>
  <c r="AG51"/>
  <c r="AM51" s="1"/>
  <c r="AH51"/>
  <c r="AI51"/>
  <c r="AO51" s="1"/>
  <c r="AB51"/>
  <c r="S52"/>
  <c r="V52" s="1"/>
  <c r="Y51"/>
  <c r="AC51"/>
  <c r="T52"/>
  <c r="W52" s="1"/>
  <c r="Z51"/>
  <c r="D56" i="8" l="1"/>
  <c r="F56" s="1"/>
  <c r="G56" s="1"/>
  <c r="E55"/>
  <c r="AN51" i="6"/>
  <c r="AG52"/>
  <c r="AM52" s="1"/>
  <c r="AH52"/>
  <c r="AI52"/>
  <c r="AO52" s="1"/>
  <c r="AC52"/>
  <c r="T53"/>
  <c r="W53" s="1"/>
  <c r="Z52"/>
  <c r="AB52"/>
  <c r="S53"/>
  <c r="V53" s="1"/>
  <c r="Y52"/>
  <c r="D57" i="8" l="1"/>
  <c r="F57" s="1"/>
  <c r="G57" s="1"/>
  <c r="E56"/>
  <c r="AN52" i="6"/>
  <c r="AI53"/>
  <c r="AO53" s="1"/>
  <c r="AG53"/>
  <c r="AM53" s="1"/>
  <c r="AH53"/>
  <c r="AB53"/>
  <c r="S54"/>
  <c r="V54" s="1"/>
  <c r="Y53"/>
  <c r="AC53"/>
  <c r="T54"/>
  <c r="W54" s="1"/>
  <c r="Z53"/>
  <c r="D58" i="8" l="1"/>
  <c r="F58" s="1"/>
  <c r="G58" s="1"/>
  <c r="E57"/>
  <c r="AN53" i="6"/>
  <c r="AH54"/>
  <c r="AI54"/>
  <c r="AO54" s="1"/>
  <c r="AG54"/>
  <c r="AM54" s="1"/>
  <c r="AC54"/>
  <c r="T55"/>
  <c r="W55" s="1"/>
  <c r="Z54"/>
  <c r="AB54"/>
  <c r="S55"/>
  <c r="V55" s="1"/>
  <c r="Y54"/>
  <c r="D59" i="8" l="1"/>
  <c r="F59" s="1"/>
  <c r="G59" s="1"/>
  <c r="E58"/>
  <c r="AN54" i="6"/>
  <c r="AI55"/>
  <c r="AO55" s="1"/>
  <c r="AH55"/>
  <c r="AG55"/>
  <c r="AM55" s="1"/>
  <c r="AB55"/>
  <c r="S56"/>
  <c r="V56" s="1"/>
  <c r="Y55"/>
  <c r="AC55"/>
  <c r="T56"/>
  <c r="W56" s="1"/>
  <c r="Z55"/>
  <c r="D60" i="8" l="1"/>
  <c r="F60" s="1"/>
  <c r="G60" s="1"/>
  <c r="E59"/>
  <c r="AN55" i="6"/>
  <c r="AG56"/>
  <c r="AM56" s="1"/>
  <c r="AH56"/>
  <c r="AI56"/>
  <c r="AO56" s="1"/>
  <c r="AC56"/>
  <c r="T57"/>
  <c r="W57" s="1"/>
  <c r="Z56"/>
  <c r="AB56"/>
  <c r="S57"/>
  <c r="V57" s="1"/>
  <c r="Y56"/>
  <c r="D61" i="8" l="1"/>
  <c r="F61" s="1"/>
  <c r="G61" s="1"/>
  <c r="E60"/>
  <c r="AN56" i="6"/>
  <c r="AG57"/>
  <c r="AM57" s="1"/>
  <c r="AI57"/>
  <c r="AO57" s="1"/>
  <c r="AH57"/>
  <c r="AB57"/>
  <c r="S58"/>
  <c r="V58" s="1"/>
  <c r="Y57"/>
  <c r="AC57"/>
  <c r="T58"/>
  <c r="W58" s="1"/>
  <c r="Z57"/>
  <c r="D62" i="8" l="1"/>
  <c r="F62" s="1"/>
  <c r="G62" s="1"/>
  <c r="E61"/>
  <c r="AN57" i="6"/>
  <c r="AH58"/>
  <c r="AG58"/>
  <c r="AM58" s="1"/>
  <c r="AI58"/>
  <c r="AO58" s="1"/>
  <c r="AC58"/>
  <c r="T59"/>
  <c r="W59" s="1"/>
  <c r="Z58"/>
  <c r="AB58"/>
  <c r="S59"/>
  <c r="V59" s="1"/>
  <c r="Y58"/>
  <c r="D63" i="8" l="1"/>
  <c r="F63" s="1"/>
  <c r="G63" s="1"/>
  <c r="E62"/>
  <c r="AN58" i="6"/>
  <c r="AI59"/>
  <c r="AO59" s="1"/>
  <c r="AG59"/>
  <c r="AM59" s="1"/>
  <c r="AH59"/>
  <c r="AB59"/>
  <c r="S60"/>
  <c r="V60" s="1"/>
  <c r="Y59"/>
  <c r="AC59"/>
  <c r="T60"/>
  <c r="W60" s="1"/>
  <c r="Z59"/>
  <c r="D64" i="8" l="1"/>
  <c r="F64" s="1"/>
  <c r="G64" s="1"/>
  <c r="E63"/>
  <c r="AN59" i="6"/>
  <c r="AI60"/>
  <c r="AO60" s="1"/>
  <c r="AG60"/>
  <c r="AM60" s="1"/>
  <c r="AH60"/>
  <c r="AC60"/>
  <c r="T61"/>
  <c r="W61" s="1"/>
  <c r="Z60"/>
  <c r="AB60"/>
  <c r="S61"/>
  <c r="V61" s="1"/>
  <c r="Y60"/>
  <c r="D65" i="8" l="1"/>
  <c r="F65" s="1"/>
  <c r="G65" s="1"/>
  <c r="E64"/>
  <c r="AN60" i="6"/>
  <c r="AG61"/>
  <c r="AM61" s="1"/>
  <c r="AH61"/>
  <c r="AI61"/>
  <c r="AO61" s="1"/>
  <c r="AB61"/>
  <c r="S62"/>
  <c r="V62" s="1"/>
  <c r="Y61"/>
  <c r="AC61"/>
  <c r="T62"/>
  <c r="W62" s="1"/>
  <c r="Z61"/>
  <c r="D66" i="8" l="1"/>
  <c r="F66" s="1"/>
  <c r="G66" s="1"/>
  <c r="E65"/>
  <c r="AN61" i="6"/>
  <c r="AH62"/>
  <c r="AG62"/>
  <c r="AM62" s="1"/>
  <c r="AI62"/>
  <c r="AO62" s="1"/>
  <c r="AC62"/>
  <c r="T63"/>
  <c r="W63" s="1"/>
  <c r="Z62"/>
  <c r="AB62"/>
  <c r="S63"/>
  <c r="V63" s="1"/>
  <c r="Y62"/>
  <c r="D67" i="8" l="1"/>
  <c r="F67" s="1"/>
  <c r="G67" s="1"/>
  <c r="E66"/>
  <c r="AN62" i="6"/>
  <c r="AG63"/>
  <c r="AM63" s="1"/>
  <c r="AI63"/>
  <c r="AO63" s="1"/>
  <c r="AH63"/>
  <c r="AB63"/>
  <c r="Y63"/>
  <c r="S64"/>
  <c r="V64" s="1"/>
  <c r="AC63"/>
  <c r="Z63"/>
  <c r="T64"/>
  <c r="W64" s="1"/>
  <c r="D68" i="8" l="1"/>
  <c r="F68" s="1"/>
  <c r="G68" s="1"/>
  <c r="E67"/>
  <c r="AN63" i="6"/>
  <c r="AG64"/>
  <c r="AM64" s="1"/>
  <c r="AI64"/>
  <c r="AO64" s="1"/>
  <c r="AH64"/>
  <c r="AB64"/>
  <c r="S65"/>
  <c r="V65" s="1"/>
  <c r="Y64"/>
  <c r="AC64"/>
  <c r="T65"/>
  <c r="W65" s="1"/>
  <c r="Z64"/>
  <c r="D69" i="8" l="1"/>
  <c r="F69" s="1"/>
  <c r="G69" s="1"/>
  <c r="E68"/>
  <c r="AG65" i="6"/>
  <c r="AM65" s="1"/>
  <c r="AN64"/>
  <c r="AH65"/>
  <c r="AI65"/>
  <c r="AO65" s="1"/>
  <c r="AC65"/>
  <c r="T66"/>
  <c r="W66" s="1"/>
  <c r="Z65"/>
  <c r="AB65"/>
  <c r="S66"/>
  <c r="V66" s="1"/>
  <c r="Y65"/>
  <c r="D70" i="8" l="1"/>
  <c r="F70" s="1"/>
  <c r="G70" s="1"/>
  <c r="E69"/>
  <c r="AG66" i="6"/>
  <c r="AM66" s="1"/>
  <c r="AN65"/>
  <c r="AH66"/>
  <c r="AI66"/>
  <c r="AO66" s="1"/>
  <c r="AB66"/>
  <c r="AG67" s="1"/>
  <c r="AM67" s="1"/>
  <c r="Y66"/>
  <c r="S67"/>
  <c r="V67" s="1"/>
  <c r="AC66"/>
  <c r="Z66"/>
  <c r="T67"/>
  <c r="W67" s="1"/>
  <c r="D71" i="8" l="1"/>
  <c r="F71" s="1"/>
  <c r="G71" s="1"/>
  <c r="E70"/>
  <c r="AN66" i="6"/>
  <c r="AH67"/>
  <c r="AI67"/>
  <c r="AO67" s="1"/>
  <c r="AB67"/>
  <c r="AG68" s="1"/>
  <c r="AM68" s="1"/>
  <c r="Y67"/>
  <c r="S68"/>
  <c r="V68" s="1"/>
  <c r="AC67"/>
  <c r="Z67"/>
  <c r="T68"/>
  <c r="W68" s="1"/>
  <c r="D72" i="8" l="1"/>
  <c r="F72" s="1"/>
  <c r="G72" s="1"/>
  <c r="E71"/>
  <c r="AN67" i="6"/>
  <c r="AI68"/>
  <c r="AO68" s="1"/>
  <c r="AH68"/>
  <c r="AC68"/>
  <c r="Z68"/>
  <c r="T69"/>
  <c r="W69" s="1"/>
  <c r="AB68"/>
  <c r="AG69" s="1"/>
  <c r="AM69" s="1"/>
  <c r="Y68"/>
  <c r="S69"/>
  <c r="V69" s="1"/>
  <c r="D73" i="8" l="1"/>
  <c r="F73" s="1"/>
  <c r="G73" s="1"/>
  <c r="E72"/>
  <c r="AN68" i="6"/>
  <c r="AH69"/>
  <c r="AI69"/>
  <c r="AO69" s="1"/>
  <c r="AC69"/>
  <c r="T70"/>
  <c r="W70" s="1"/>
  <c r="Z69"/>
  <c r="AB69"/>
  <c r="AG70" s="1"/>
  <c r="AM70" s="1"/>
  <c r="S70"/>
  <c r="V70" s="1"/>
  <c r="Y69"/>
  <c r="D74" i="8" l="1"/>
  <c r="F74" s="1"/>
  <c r="G74" s="1"/>
  <c r="E73"/>
  <c r="AN69" i="6"/>
  <c r="AH70"/>
  <c r="AI70"/>
  <c r="AO70" s="1"/>
  <c r="AC70"/>
  <c r="Z70"/>
  <c r="T71"/>
  <c r="W71" s="1"/>
  <c r="AB70"/>
  <c r="AG71" s="1"/>
  <c r="AM71" s="1"/>
  <c r="Y70"/>
  <c r="S71"/>
  <c r="V71" s="1"/>
  <c r="D75" i="8" l="1"/>
  <c r="F75" s="1"/>
  <c r="G75" s="1"/>
  <c r="E74"/>
  <c r="AN70" i="6"/>
  <c r="AH71"/>
  <c r="AI71"/>
  <c r="AO71" s="1"/>
  <c r="AB71"/>
  <c r="AG72" s="1"/>
  <c r="AM72" s="1"/>
  <c r="Y71"/>
  <c r="S72"/>
  <c r="V72" s="1"/>
  <c r="AC71"/>
  <c r="Z71"/>
  <c r="T72"/>
  <c r="W72" s="1"/>
  <c r="D76" i="8" l="1"/>
  <c r="F76" s="1"/>
  <c r="G76" s="1"/>
  <c r="E75"/>
  <c r="AN71" i="6"/>
  <c r="AI72"/>
  <c r="AO72" s="1"/>
  <c r="AH72"/>
  <c r="AB72"/>
  <c r="AG73" s="1"/>
  <c r="AM73" s="1"/>
  <c r="S73"/>
  <c r="V73" s="1"/>
  <c r="Y72"/>
  <c r="AC72"/>
  <c r="T73"/>
  <c r="W73" s="1"/>
  <c r="Z72"/>
  <c r="D77" i="8" l="1"/>
  <c r="F77" s="1"/>
  <c r="G77" s="1"/>
  <c r="E76"/>
  <c r="AN72" i="6"/>
  <c r="AH73"/>
  <c r="AI73"/>
  <c r="AO73" s="1"/>
  <c r="AB73"/>
  <c r="AG74" s="1"/>
  <c r="AM74" s="1"/>
  <c r="Y73"/>
  <c r="S74"/>
  <c r="V74" s="1"/>
  <c r="AC73"/>
  <c r="Z73"/>
  <c r="T74"/>
  <c r="W74" s="1"/>
  <c r="D78" i="8" l="1"/>
  <c r="F78" s="1"/>
  <c r="G78" s="1"/>
  <c r="E77"/>
  <c r="AN73" i="6"/>
  <c r="AH74"/>
  <c r="AI74"/>
  <c r="AO74" s="1"/>
  <c r="AC74"/>
  <c r="Z74"/>
  <c r="T75"/>
  <c r="W75" s="1"/>
  <c r="AB74"/>
  <c r="AG75" s="1"/>
  <c r="AM75" s="1"/>
  <c r="Y74"/>
  <c r="S75"/>
  <c r="V75" s="1"/>
  <c r="D79" i="8" l="1"/>
  <c r="F79" s="1"/>
  <c r="G79" s="1"/>
  <c r="E78"/>
  <c r="AN74" i="6"/>
  <c r="AI75"/>
  <c r="AO75" s="1"/>
  <c r="AH75"/>
  <c r="AC75"/>
  <c r="T76"/>
  <c r="W76" s="1"/>
  <c r="Z75"/>
  <c r="AB75"/>
  <c r="AG76" s="1"/>
  <c r="AM76" s="1"/>
  <c r="S76"/>
  <c r="V76" s="1"/>
  <c r="Y75"/>
  <c r="D80" i="8" l="1"/>
  <c r="F80" s="1"/>
  <c r="G80" s="1"/>
  <c r="E79"/>
  <c r="AN75" i="6"/>
  <c r="AH76"/>
  <c r="AI76"/>
  <c r="AO76" s="1"/>
  <c r="AC76"/>
  <c r="Z76"/>
  <c r="T77"/>
  <c r="W77" s="1"/>
  <c r="AB76"/>
  <c r="AG77" s="1"/>
  <c r="AM77" s="1"/>
  <c r="Y76"/>
  <c r="S77"/>
  <c r="V77" s="1"/>
  <c r="D81" i="8" l="1"/>
  <c r="F81" s="1"/>
  <c r="G81" s="1"/>
  <c r="E80"/>
  <c r="AN76" i="6"/>
  <c r="AI77"/>
  <c r="AO77" s="1"/>
  <c r="AH77"/>
  <c r="AB77"/>
  <c r="AG78" s="1"/>
  <c r="AM78" s="1"/>
  <c r="Y77"/>
  <c r="S78"/>
  <c r="V78" s="1"/>
  <c r="AC77"/>
  <c r="Z77"/>
  <c r="T78"/>
  <c r="W78" s="1"/>
  <c r="D82" i="8" l="1"/>
  <c r="F82" s="1"/>
  <c r="G82" s="1"/>
  <c r="E81"/>
  <c r="AN77" i="6"/>
  <c r="AI78"/>
  <c r="AO78" s="1"/>
  <c r="AH78"/>
  <c r="AB78"/>
  <c r="AG79" s="1"/>
  <c r="AM79" s="1"/>
  <c r="Y78"/>
  <c r="S79"/>
  <c r="V79" s="1"/>
  <c r="AC78"/>
  <c r="Z78"/>
  <c r="T79"/>
  <c r="W79" s="1"/>
  <c r="D83" i="8" l="1"/>
  <c r="F83" s="1"/>
  <c r="G83" s="1"/>
  <c r="E82"/>
  <c r="AN78" i="6"/>
  <c r="AI79"/>
  <c r="AO79" s="1"/>
  <c r="AH79"/>
  <c r="AB79"/>
  <c r="AG80" s="1"/>
  <c r="AM80" s="1"/>
  <c r="S80"/>
  <c r="V80" s="1"/>
  <c r="Y79"/>
  <c r="AC79"/>
  <c r="T80"/>
  <c r="W80" s="1"/>
  <c r="Z79"/>
  <c r="D84" i="8" l="1"/>
  <c r="F84" s="1"/>
  <c r="G84" s="1"/>
  <c r="E83"/>
  <c r="AN79" i="6"/>
  <c r="AI80"/>
  <c r="AO80" s="1"/>
  <c r="AH80"/>
  <c r="AC80"/>
  <c r="T81"/>
  <c r="W81" s="1"/>
  <c r="Z80"/>
  <c r="AB80"/>
  <c r="AG81" s="1"/>
  <c r="AM81" s="1"/>
  <c r="S81"/>
  <c r="V81" s="1"/>
  <c r="Y80"/>
  <c r="D85" i="8" l="1"/>
  <c r="F85" s="1"/>
  <c r="G85" s="1"/>
  <c r="E84"/>
  <c r="AN80" i="6"/>
  <c r="AH81"/>
  <c r="AI81"/>
  <c r="AO81" s="1"/>
  <c r="AB81"/>
  <c r="AG82" s="1"/>
  <c r="AM82" s="1"/>
  <c r="S82"/>
  <c r="V82" s="1"/>
  <c r="Y81"/>
  <c r="AC81"/>
  <c r="T82"/>
  <c r="W82" s="1"/>
  <c r="Z81"/>
  <c r="D86" i="8" l="1"/>
  <c r="F86" s="1"/>
  <c r="G86" s="1"/>
  <c r="E85"/>
  <c r="AN81" i="6"/>
  <c r="AI82"/>
  <c r="AO82" s="1"/>
  <c r="AH82"/>
  <c r="AC82"/>
  <c r="T83"/>
  <c r="W83" s="1"/>
  <c r="Z82"/>
  <c r="AB82"/>
  <c r="AG83" s="1"/>
  <c r="AM83" s="1"/>
  <c r="S83"/>
  <c r="V83" s="1"/>
  <c r="Y82"/>
  <c r="D87" i="8" l="1"/>
  <c r="F87" s="1"/>
  <c r="G87" s="1"/>
  <c r="E86"/>
  <c r="AN82" i="6"/>
  <c r="AH83"/>
  <c r="AI83"/>
  <c r="AO83" s="1"/>
  <c r="AB83"/>
  <c r="AG84" s="1"/>
  <c r="AM84" s="1"/>
  <c r="Y83"/>
  <c r="S84"/>
  <c r="V84" s="1"/>
  <c r="AC83"/>
  <c r="Z83"/>
  <c r="T84"/>
  <c r="W84" s="1"/>
  <c r="D88" i="8" l="1"/>
  <c r="F88" s="1"/>
  <c r="G88" s="1"/>
  <c r="E87"/>
  <c r="AN83" i="6"/>
  <c r="AI84"/>
  <c r="AO84" s="1"/>
  <c r="AH84"/>
  <c r="AB84"/>
  <c r="AG85" s="1"/>
  <c r="AM85" s="1"/>
  <c r="S85"/>
  <c r="V85" s="1"/>
  <c r="Y84"/>
  <c r="AC84"/>
  <c r="T85"/>
  <c r="W85" s="1"/>
  <c r="Z84"/>
  <c r="D89" i="8" l="1"/>
  <c r="F89" s="1"/>
  <c r="G89" s="1"/>
  <c r="E88"/>
  <c r="AN84" i="6"/>
  <c r="AI85"/>
  <c r="AO85" s="1"/>
  <c r="AH85"/>
  <c r="AC85"/>
  <c r="Z85"/>
  <c r="T86"/>
  <c r="W86" s="1"/>
  <c r="AB85"/>
  <c r="AG86" s="1"/>
  <c r="AM86" s="1"/>
  <c r="Y85"/>
  <c r="S86"/>
  <c r="V86" s="1"/>
  <c r="D90" i="8" l="1"/>
  <c r="F90" s="1"/>
  <c r="G90" s="1"/>
  <c r="E89"/>
  <c r="AN85" i="6"/>
  <c r="AI86"/>
  <c r="AO86" s="1"/>
  <c r="AH86"/>
  <c r="AC86"/>
  <c r="Z86"/>
  <c r="T87"/>
  <c r="W87" s="1"/>
  <c r="AB86"/>
  <c r="AG87" s="1"/>
  <c r="AM87" s="1"/>
  <c r="Y86"/>
  <c r="S87"/>
  <c r="V87" s="1"/>
  <c r="D91" i="8" l="1"/>
  <c r="F91" s="1"/>
  <c r="G91" s="1"/>
  <c r="E90"/>
  <c r="AI87" i="6"/>
  <c r="AO87" s="1"/>
  <c r="AN86"/>
  <c r="AH87"/>
  <c r="AN87" s="1"/>
  <c r="AC87"/>
  <c r="T88"/>
  <c r="W88" s="1"/>
  <c r="Z87"/>
  <c r="AB87"/>
  <c r="AG88" s="1"/>
  <c r="AM88" s="1"/>
  <c r="S88"/>
  <c r="V88" s="1"/>
  <c r="Y87"/>
  <c r="D92" i="8" l="1"/>
  <c r="F92" s="1"/>
  <c r="G92" s="1"/>
  <c r="E91"/>
  <c r="AI88" i="6"/>
  <c r="AO88" s="1"/>
  <c r="AH88"/>
  <c r="AB88"/>
  <c r="AG89" s="1"/>
  <c r="AM89" s="1"/>
  <c r="Y88"/>
  <c r="S89"/>
  <c r="V89" s="1"/>
  <c r="AC88"/>
  <c r="Z88"/>
  <c r="T89"/>
  <c r="W89" s="1"/>
  <c r="D93" i="8" l="1"/>
  <c r="F93" s="1"/>
  <c r="G93" s="1"/>
  <c r="E92"/>
  <c r="AN88" i="6"/>
  <c r="AI89"/>
  <c r="AO89" s="1"/>
  <c r="AH89"/>
  <c r="AB89"/>
  <c r="Y89"/>
  <c r="S90"/>
  <c r="V90" s="1"/>
  <c r="AC89"/>
  <c r="Z89"/>
  <c r="T90"/>
  <c r="W90" s="1"/>
  <c r="D94" i="8" l="1"/>
  <c r="F94" s="1"/>
  <c r="G94" s="1"/>
  <c r="E93"/>
  <c r="AI90" i="6"/>
  <c r="AO90" s="1"/>
  <c r="AN89"/>
  <c r="AH90"/>
  <c r="AG90"/>
  <c r="AM90" s="1"/>
  <c r="AB90"/>
  <c r="Y90"/>
  <c r="S91"/>
  <c r="V91" s="1"/>
  <c r="AC90"/>
  <c r="Z90"/>
  <c r="T91"/>
  <c r="W91" s="1"/>
  <c r="D95" i="8" l="1"/>
  <c r="F95" s="1"/>
  <c r="G95" s="1"/>
  <c r="E94"/>
  <c r="AI91" i="6"/>
  <c r="AO91" s="1"/>
  <c r="AN90"/>
  <c r="AG91"/>
  <c r="AM91" s="1"/>
  <c r="AH91"/>
  <c r="AB91"/>
  <c r="S92"/>
  <c r="V92" s="1"/>
  <c r="Y91"/>
  <c r="AC91"/>
  <c r="T92"/>
  <c r="W92" s="1"/>
  <c r="Z91"/>
  <c r="D96" i="8" l="1"/>
  <c r="F96" s="1"/>
  <c r="G96" s="1"/>
  <c r="E95"/>
  <c r="AN91" i="6"/>
  <c r="AG92"/>
  <c r="AM92" s="1"/>
  <c r="AH92"/>
  <c r="AI92"/>
  <c r="AO92" s="1"/>
  <c r="AC92"/>
  <c r="T93"/>
  <c r="W93" s="1"/>
  <c r="Z92"/>
  <c r="AB92"/>
  <c r="S93"/>
  <c r="V93" s="1"/>
  <c r="Y92"/>
  <c r="D97" i="8" l="1"/>
  <c r="F97" s="1"/>
  <c r="G97" s="1"/>
  <c r="E96"/>
  <c r="AN92" i="6"/>
  <c r="AG93"/>
  <c r="AM93" s="1"/>
  <c r="AI93"/>
  <c r="AO93" s="1"/>
  <c r="AH93"/>
  <c r="AB93"/>
  <c r="S94"/>
  <c r="V94" s="1"/>
  <c r="Y93"/>
  <c r="AC93"/>
  <c r="T94"/>
  <c r="W94" s="1"/>
  <c r="Z93"/>
  <c r="D98" i="8" l="1"/>
  <c r="F98" s="1"/>
  <c r="G98" s="1"/>
  <c r="E97"/>
  <c r="AG94" i="6"/>
  <c r="AM94" s="1"/>
  <c r="AN93"/>
  <c r="AI94"/>
  <c r="AO94" s="1"/>
  <c r="AH94"/>
  <c r="AC94"/>
  <c r="AI95" s="1"/>
  <c r="AO95" s="1"/>
  <c r="T95"/>
  <c r="W95" s="1"/>
  <c r="Z94"/>
  <c r="AB94"/>
  <c r="S95"/>
  <c r="V95" s="1"/>
  <c r="Y94"/>
  <c r="D99" i="8" l="1"/>
  <c r="F99" s="1"/>
  <c r="G99" s="1"/>
  <c r="E98"/>
  <c r="AG95" i="6"/>
  <c r="AM95" s="1"/>
  <c r="AN94"/>
  <c r="AH95"/>
  <c r="AN95" s="1"/>
  <c r="AB95"/>
  <c r="S96"/>
  <c r="V96" s="1"/>
  <c r="Y95"/>
  <c r="AC95"/>
  <c r="AI96" s="1"/>
  <c r="AO96" s="1"/>
  <c r="T96"/>
  <c r="W96" s="1"/>
  <c r="Z95"/>
  <c r="D100" i="8" l="1"/>
  <c r="F100" s="1"/>
  <c r="G100" s="1"/>
  <c r="E99"/>
  <c r="AG96" i="6"/>
  <c r="AM96" s="1"/>
  <c r="AH96"/>
  <c r="AC96"/>
  <c r="T97"/>
  <c r="W97" s="1"/>
  <c r="Z96"/>
  <c r="AB96"/>
  <c r="S97"/>
  <c r="V97" s="1"/>
  <c r="Y96"/>
  <c r="D101" i="8" l="1"/>
  <c r="F101" s="1"/>
  <c r="G101" s="1"/>
  <c r="E100"/>
  <c r="AG97" i="6"/>
  <c r="AM97" s="1"/>
  <c r="AN96"/>
  <c r="AI97"/>
  <c r="AO97" s="1"/>
  <c r="AH97"/>
  <c r="AB97"/>
  <c r="AG98" s="1"/>
  <c r="AM98" s="1"/>
  <c r="S98"/>
  <c r="V98" s="1"/>
  <c r="Y97"/>
  <c r="AC97"/>
  <c r="T98"/>
  <c r="W98" s="1"/>
  <c r="Z97"/>
  <c r="D102" i="8" l="1"/>
  <c r="F102" s="1"/>
  <c r="G102" s="1"/>
  <c r="E101"/>
  <c r="AN97" i="6"/>
  <c r="AI98"/>
  <c r="AO98" s="1"/>
  <c r="AH98"/>
  <c r="AC98"/>
  <c r="T99"/>
  <c r="W99" s="1"/>
  <c r="Z98"/>
  <c r="AB98"/>
  <c r="AG99" s="1"/>
  <c r="AM99" s="1"/>
  <c r="S99"/>
  <c r="V99" s="1"/>
  <c r="Y98"/>
  <c r="D103" i="8" l="1"/>
  <c r="F103" s="1"/>
  <c r="G103" s="1"/>
  <c r="E102"/>
  <c r="AN98" i="6"/>
  <c r="AH99"/>
  <c r="AI99"/>
  <c r="AO99" s="1"/>
  <c r="AB99"/>
  <c r="AG100" s="1"/>
  <c r="AM100" s="1"/>
  <c r="S100"/>
  <c r="V100" s="1"/>
  <c r="Y99"/>
  <c r="AC99"/>
  <c r="T100"/>
  <c r="W100" s="1"/>
  <c r="Z99"/>
  <c r="D104" i="8" l="1"/>
  <c r="F104" s="1"/>
  <c r="G104" s="1"/>
  <c r="E103"/>
  <c r="AN99" i="6"/>
  <c r="AI100"/>
  <c r="AO100" s="1"/>
  <c r="AH100"/>
  <c r="AC100"/>
  <c r="T101"/>
  <c r="W101" s="1"/>
  <c r="Z100"/>
  <c r="AB100"/>
  <c r="AG101" s="1"/>
  <c r="AM101" s="1"/>
  <c r="S101"/>
  <c r="V101" s="1"/>
  <c r="Y100"/>
  <c r="D105" i="8" l="1"/>
  <c r="F105" s="1"/>
  <c r="G105" s="1"/>
  <c r="E104"/>
  <c r="AN100" i="6"/>
  <c r="AI101"/>
  <c r="AO101" s="1"/>
  <c r="AH101"/>
  <c r="AB101"/>
  <c r="AG102" s="1"/>
  <c r="AM102" s="1"/>
  <c r="S102"/>
  <c r="V102" s="1"/>
  <c r="Y101"/>
  <c r="AC101"/>
  <c r="T102"/>
  <c r="W102" s="1"/>
  <c r="Z101"/>
  <c r="D106" i="8" l="1"/>
  <c r="F106" s="1"/>
  <c r="G106" s="1"/>
  <c r="E105"/>
  <c r="AN101" i="6"/>
  <c r="AI102"/>
  <c r="AO102" s="1"/>
  <c r="AH102"/>
  <c r="AC102"/>
  <c r="T103"/>
  <c r="W103" s="1"/>
  <c r="Z102"/>
  <c r="AB102"/>
  <c r="AG103" s="1"/>
  <c r="AM103" s="1"/>
  <c r="S103"/>
  <c r="V103" s="1"/>
  <c r="Y102"/>
  <c r="D107" i="8" l="1"/>
  <c r="F107" s="1"/>
  <c r="G107" s="1"/>
  <c r="E106"/>
  <c r="AN102" i="6"/>
  <c r="AH103"/>
  <c r="AI103"/>
  <c r="AO103" s="1"/>
  <c r="AB103"/>
  <c r="AG104" s="1"/>
  <c r="AM104" s="1"/>
  <c r="S104"/>
  <c r="V104" s="1"/>
  <c r="Y103"/>
  <c r="AC103"/>
  <c r="T104"/>
  <c r="W104" s="1"/>
  <c r="Z103"/>
  <c r="D108" i="8" l="1"/>
  <c r="F108" s="1"/>
  <c r="G108" s="1"/>
  <c r="E107"/>
  <c r="AN103" i="6"/>
  <c r="AI104"/>
  <c r="AO104" s="1"/>
  <c r="AH104"/>
  <c r="AC104"/>
  <c r="T105"/>
  <c r="W105" s="1"/>
  <c r="Z104"/>
  <c r="AB104"/>
  <c r="AG105" s="1"/>
  <c r="AM105" s="1"/>
  <c r="S105"/>
  <c r="V105" s="1"/>
  <c r="Y104"/>
  <c r="D109" i="8" l="1"/>
  <c r="F109" s="1"/>
  <c r="G109" s="1"/>
  <c r="E108"/>
  <c r="AI105" i="6"/>
  <c r="AO105" s="1"/>
  <c r="AN104"/>
  <c r="AH105"/>
  <c r="AN105" s="1"/>
  <c r="AB105"/>
  <c r="AG106" s="1"/>
  <c r="AM106" s="1"/>
  <c r="S106"/>
  <c r="V106" s="1"/>
  <c r="Y105"/>
  <c r="AC105"/>
  <c r="AI106" s="1"/>
  <c r="AO106" s="1"/>
  <c r="T106"/>
  <c r="W106" s="1"/>
  <c r="Z105"/>
  <c r="D110" i="8" l="1"/>
  <c r="F110" s="1"/>
  <c r="G110" s="1"/>
  <c r="E109"/>
  <c r="AH106" i="6"/>
  <c r="AN106" s="1"/>
  <c r="AC106"/>
  <c r="T107"/>
  <c r="W107" s="1"/>
  <c r="Z106"/>
  <c r="AB106"/>
  <c r="AG107" s="1"/>
  <c r="AM107" s="1"/>
  <c r="S107"/>
  <c r="V107" s="1"/>
  <c r="Y106"/>
  <c r="D111" i="8" l="1"/>
  <c r="F111" s="1"/>
  <c r="G111" s="1"/>
  <c r="E110"/>
  <c r="AI107" i="6"/>
  <c r="AO107" s="1"/>
  <c r="AH107"/>
  <c r="AB107"/>
  <c r="AG108" s="1"/>
  <c r="AM108" s="1"/>
  <c r="S108"/>
  <c r="V108" s="1"/>
  <c r="Y107"/>
  <c r="AC107"/>
  <c r="T108"/>
  <c r="W108" s="1"/>
  <c r="Z107"/>
  <c r="D112" i="8" l="1"/>
  <c r="F112" s="1"/>
  <c r="G112" s="1"/>
  <c r="E111"/>
  <c r="AN107" i="6"/>
  <c r="AH108"/>
  <c r="AI108"/>
  <c r="AO108" s="1"/>
  <c r="AC108"/>
  <c r="Z108"/>
  <c r="T109"/>
  <c r="W109" s="1"/>
  <c r="AB108"/>
  <c r="AG109" s="1"/>
  <c r="AM109" s="1"/>
  <c r="Y108"/>
  <c r="S109"/>
  <c r="V109" s="1"/>
  <c r="D113" i="8" l="1"/>
  <c r="F113" s="1"/>
  <c r="G113" s="1"/>
  <c r="E112"/>
  <c r="AN108" i="6"/>
  <c r="AI109"/>
  <c r="AO109" s="1"/>
  <c r="AH109"/>
  <c r="AC109"/>
  <c r="Z109"/>
  <c r="T110"/>
  <c r="W110" s="1"/>
  <c r="AB109"/>
  <c r="AG110" s="1"/>
  <c r="AM110" s="1"/>
  <c r="Y109"/>
  <c r="S110"/>
  <c r="V110" s="1"/>
  <c r="D114" i="8" l="1"/>
  <c r="F114" s="1"/>
  <c r="G114" s="1"/>
  <c r="E113"/>
  <c r="AN109" i="6"/>
  <c r="AH110"/>
  <c r="AI110"/>
  <c r="AO110" s="1"/>
  <c r="AC110"/>
  <c r="Z110"/>
  <c r="T111"/>
  <c r="W111" s="1"/>
  <c r="AB110"/>
  <c r="AG111" s="1"/>
  <c r="AM111" s="1"/>
  <c r="Y110"/>
  <c r="S111"/>
  <c r="V111" s="1"/>
  <c r="D115" i="8" l="1"/>
  <c r="F115" s="1"/>
  <c r="G115" s="1"/>
  <c r="E114"/>
  <c r="AN110" i="6"/>
  <c r="AH111"/>
  <c r="AI111"/>
  <c r="AO111" s="1"/>
  <c r="AC111"/>
  <c r="T112"/>
  <c r="W112" s="1"/>
  <c r="Z111"/>
  <c r="AB111"/>
  <c r="AG112" s="1"/>
  <c r="AM112" s="1"/>
  <c r="S112"/>
  <c r="V112" s="1"/>
  <c r="Y111"/>
  <c r="D116" i="8" l="1"/>
  <c r="F116" s="1"/>
  <c r="G116" s="1"/>
  <c r="E115"/>
  <c r="AN111" i="6"/>
  <c r="AI112"/>
  <c r="AO112" s="1"/>
  <c r="AH112"/>
  <c r="AB112"/>
  <c r="AG113" s="1"/>
  <c r="AM113" s="1"/>
  <c r="Y112"/>
  <c r="S113"/>
  <c r="V113" s="1"/>
  <c r="AC112"/>
  <c r="Z112"/>
  <c r="T113"/>
  <c r="W113" s="1"/>
  <c r="D117" i="8" l="1"/>
  <c r="F117" s="1"/>
  <c r="G117" s="1"/>
  <c r="E116"/>
  <c r="AN112" i="6"/>
  <c r="AI113"/>
  <c r="AO113" s="1"/>
  <c r="AH113"/>
  <c r="AB113"/>
  <c r="AG114" s="1"/>
  <c r="AM114" s="1"/>
  <c r="Y113"/>
  <c r="S114"/>
  <c r="V114" s="1"/>
  <c r="AC113"/>
  <c r="Z113"/>
  <c r="T114"/>
  <c r="W114" s="1"/>
  <c r="D118" i="8" l="1"/>
  <c r="F118" s="1"/>
  <c r="G118" s="1"/>
  <c r="E117"/>
  <c r="AN113" i="6"/>
  <c r="AI114"/>
  <c r="AO114" s="1"/>
  <c r="AH114"/>
  <c r="AB114"/>
  <c r="S115"/>
  <c r="V115" s="1"/>
  <c r="Y114"/>
  <c r="AC114"/>
  <c r="T115"/>
  <c r="W115" s="1"/>
  <c r="Z114"/>
  <c r="D119" i="8" l="1"/>
  <c r="F119" s="1"/>
  <c r="G119" s="1"/>
  <c r="E118"/>
  <c r="AN114" i="6"/>
  <c r="AI115"/>
  <c r="AO115" s="1"/>
  <c r="AG115"/>
  <c r="AM115" s="1"/>
  <c r="AH115"/>
  <c r="AC115"/>
  <c r="T116"/>
  <c r="W116" s="1"/>
  <c r="Z115"/>
  <c r="AB115"/>
  <c r="S116"/>
  <c r="V116" s="1"/>
  <c r="Y115"/>
  <c r="D120" i="8" l="1"/>
  <c r="F120" s="1"/>
  <c r="G120" s="1"/>
  <c r="E119"/>
  <c r="AN115" i="6"/>
  <c r="AI116"/>
  <c r="AO116" s="1"/>
  <c r="AG116"/>
  <c r="AM116" s="1"/>
  <c r="AH116"/>
  <c r="AB116"/>
  <c r="AG117" s="1"/>
  <c r="AM117" s="1"/>
  <c r="S117"/>
  <c r="V117" s="1"/>
  <c r="Y116"/>
  <c r="AC116"/>
  <c r="T117"/>
  <c r="W117" s="1"/>
  <c r="Z116"/>
  <c r="D121" i="8" l="1"/>
  <c r="F121" s="1"/>
  <c r="G121" s="1"/>
  <c r="E120"/>
  <c r="AN116" i="6"/>
  <c r="AI117"/>
  <c r="AO117" s="1"/>
  <c r="AH117"/>
  <c r="AC117"/>
  <c r="T118"/>
  <c r="W118" s="1"/>
  <c r="Z117"/>
  <c r="AB117"/>
  <c r="AG118" s="1"/>
  <c r="AM118" s="1"/>
  <c r="S118"/>
  <c r="V118" s="1"/>
  <c r="Y117"/>
  <c r="D122" i="8" l="1"/>
  <c r="F122" s="1"/>
  <c r="G122" s="1"/>
  <c r="E121"/>
  <c r="AN117" i="6"/>
  <c r="AH118"/>
  <c r="AI118"/>
  <c r="AO118" s="1"/>
  <c r="AB118"/>
  <c r="AG119" s="1"/>
  <c r="AM119" s="1"/>
  <c r="Y118"/>
  <c r="S119"/>
  <c r="V119" s="1"/>
  <c r="AC118"/>
  <c r="Z118"/>
  <c r="T119"/>
  <c r="W119" s="1"/>
  <c r="D123" i="8" l="1"/>
  <c r="F123" s="1"/>
  <c r="G123" s="1"/>
  <c r="E122"/>
  <c r="AN118" i="6"/>
  <c r="AI119"/>
  <c r="AO119" s="1"/>
  <c r="AH119"/>
  <c r="AB119"/>
  <c r="AG120" s="1"/>
  <c r="AM120" s="1"/>
  <c r="S120"/>
  <c r="V120" s="1"/>
  <c r="Y119"/>
  <c r="AC119"/>
  <c r="T120"/>
  <c r="W120" s="1"/>
  <c r="Z119"/>
  <c r="D124" i="8" l="1"/>
  <c r="F124" s="1"/>
  <c r="G124" s="1"/>
  <c r="E123"/>
  <c r="AN119" i="6"/>
  <c r="AI120"/>
  <c r="AO120" s="1"/>
  <c r="AH120"/>
  <c r="AC120"/>
  <c r="Z120"/>
  <c r="T121"/>
  <c r="W121" s="1"/>
  <c r="AB120"/>
  <c r="AG121" s="1"/>
  <c r="AM121" s="1"/>
  <c r="Y120"/>
  <c r="S121"/>
  <c r="V121" s="1"/>
  <c r="D125" i="8" l="1"/>
  <c r="F125" s="1"/>
  <c r="G125" s="1"/>
  <c r="E124"/>
  <c r="AN120" i="6"/>
  <c r="AH121"/>
  <c r="AI121"/>
  <c r="AO121" s="1"/>
  <c r="AC121"/>
  <c r="T122"/>
  <c r="W122" s="1"/>
  <c r="Z121"/>
  <c r="AB121"/>
  <c r="AG122" s="1"/>
  <c r="AM122" s="1"/>
  <c r="S122"/>
  <c r="V122" s="1"/>
  <c r="Y121"/>
  <c r="D126" i="8" l="1"/>
  <c r="F126" s="1"/>
  <c r="G126" s="1"/>
  <c r="E125"/>
  <c r="AN121" i="6"/>
  <c r="AI122"/>
  <c r="AO122" s="1"/>
  <c r="AH122"/>
  <c r="AB122"/>
  <c r="AG123" s="1"/>
  <c r="AM123" s="1"/>
  <c r="S123"/>
  <c r="V123" s="1"/>
  <c r="Y122"/>
  <c r="AC122"/>
  <c r="T123"/>
  <c r="W123" s="1"/>
  <c r="Z122"/>
  <c r="D127" i="8" l="1"/>
  <c r="F127" s="1"/>
  <c r="G127" s="1"/>
  <c r="E126"/>
  <c r="AN122" i="6"/>
  <c r="AH123"/>
  <c r="AI123"/>
  <c r="AO123" s="1"/>
  <c r="AC123"/>
  <c r="T124"/>
  <c r="W124" s="1"/>
  <c r="Z123"/>
  <c r="AB123"/>
  <c r="AG124" s="1"/>
  <c r="AM124" s="1"/>
  <c r="S124"/>
  <c r="V124" s="1"/>
  <c r="Y123"/>
  <c r="D128" i="8" l="1"/>
  <c r="F128" s="1"/>
  <c r="G128" s="1"/>
  <c r="E127"/>
  <c r="AN123" i="6"/>
  <c r="AH124"/>
  <c r="AI124"/>
  <c r="AO124" s="1"/>
  <c r="AB124"/>
  <c r="AG125" s="1"/>
  <c r="AM125" s="1"/>
  <c r="S125"/>
  <c r="V125" s="1"/>
  <c r="Y124"/>
  <c r="AC124"/>
  <c r="T125"/>
  <c r="W125" s="1"/>
  <c r="Z124"/>
  <c r="D129" i="8" l="1"/>
  <c r="F129" s="1"/>
  <c r="G129" s="1"/>
  <c r="E128"/>
  <c r="AN124" i="6"/>
  <c r="AH125"/>
  <c r="AI125"/>
  <c r="AO125" s="1"/>
  <c r="AC125"/>
  <c r="T126"/>
  <c r="W126" s="1"/>
  <c r="Z125"/>
  <c r="AB125"/>
  <c r="AG126" s="1"/>
  <c r="AM126" s="1"/>
  <c r="S126"/>
  <c r="V126" s="1"/>
  <c r="Y125"/>
  <c r="D130" i="8" l="1"/>
  <c r="F130" s="1"/>
  <c r="G130" s="1"/>
  <c r="E129"/>
  <c r="AN125" i="6"/>
  <c r="AH126"/>
  <c r="AI126"/>
  <c r="AO126" s="1"/>
  <c r="AB126"/>
  <c r="AG127" s="1"/>
  <c r="AM127" s="1"/>
  <c r="Y126"/>
  <c r="S127"/>
  <c r="V127" s="1"/>
  <c r="AC126"/>
  <c r="Z126"/>
  <c r="T127"/>
  <c r="W127" s="1"/>
  <c r="D131" i="8" l="1"/>
  <c r="F131" s="1"/>
  <c r="G131" s="1"/>
  <c r="E130"/>
  <c r="AN126" i="6"/>
  <c r="AH127"/>
  <c r="AI127"/>
  <c r="AO127" s="1"/>
  <c r="AB127"/>
  <c r="AG128" s="1"/>
  <c r="AM128" s="1"/>
  <c r="S128"/>
  <c r="V128" s="1"/>
  <c r="Y127"/>
  <c r="AC127"/>
  <c r="T128"/>
  <c r="W128" s="1"/>
  <c r="Z127"/>
  <c r="D132" i="8" l="1"/>
  <c r="F132" s="1"/>
  <c r="G132" s="1"/>
  <c r="E131"/>
  <c r="AN127" i="6"/>
  <c r="AI128"/>
  <c r="AO128" s="1"/>
  <c r="AH128"/>
  <c r="AC128"/>
  <c r="AI129" s="1"/>
  <c r="AO129" s="1"/>
  <c r="Z128"/>
  <c r="T129"/>
  <c r="W129" s="1"/>
  <c r="AB128"/>
  <c r="AG129" s="1"/>
  <c r="AM129" s="1"/>
  <c r="Y128"/>
  <c r="S129"/>
  <c r="V129" s="1"/>
  <c r="D133" i="8" l="1"/>
  <c r="F133" s="1"/>
  <c r="G133" s="1"/>
  <c r="E132"/>
  <c r="AN128" i="6"/>
  <c r="AH129"/>
  <c r="AN129" s="1"/>
  <c r="AC129"/>
  <c r="AI130" s="1"/>
  <c r="AO130" s="1"/>
  <c r="T130"/>
  <c r="W130" s="1"/>
  <c r="Z129"/>
  <c r="AB129"/>
  <c r="AG130" s="1"/>
  <c r="AM130" s="1"/>
  <c r="S130"/>
  <c r="V130" s="1"/>
  <c r="Y129"/>
  <c r="D134" i="8" l="1"/>
  <c r="F134" s="1"/>
  <c r="G134" s="1"/>
  <c r="E133"/>
  <c r="AH130" i="6"/>
  <c r="AN130" s="1"/>
  <c r="AB130"/>
  <c r="AG131" s="1"/>
  <c r="AM131" s="1"/>
  <c r="S131"/>
  <c r="V131" s="1"/>
  <c r="Y130"/>
  <c r="AC130"/>
  <c r="AI131" s="1"/>
  <c r="AO131" s="1"/>
  <c r="T131"/>
  <c r="W131" s="1"/>
  <c r="Z130"/>
  <c r="D135" i="8" l="1"/>
  <c r="F135" s="1"/>
  <c r="G135" s="1"/>
  <c r="E134"/>
  <c r="AH131" i="6"/>
  <c r="AN131" s="1"/>
  <c r="AC131"/>
  <c r="AI132" s="1"/>
  <c r="AO132" s="1"/>
  <c r="T132"/>
  <c r="W132" s="1"/>
  <c r="Z131"/>
  <c r="AB131"/>
  <c r="AG132" s="1"/>
  <c r="AM132" s="1"/>
  <c r="S132"/>
  <c r="V132" s="1"/>
  <c r="Y131"/>
  <c r="D136" i="8" l="1"/>
  <c r="F136" s="1"/>
  <c r="G136" s="1"/>
  <c r="E135"/>
  <c r="AH132" i="6"/>
  <c r="AN132" s="1"/>
  <c r="AB132"/>
  <c r="S133"/>
  <c r="V133" s="1"/>
  <c r="Y132"/>
  <c r="AC132"/>
  <c r="AI133" s="1"/>
  <c r="AO133" s="1"/>
  <c r="T133"/>
  <c r="W133" s="1"/>
  <c r="Z132"/>
  <c r="D137" i="8" l="1"/>
  <c r="F137" s="1"/>
  <c r="G137" s="1"/>
  <c r="E136"/>
  <c r="AH133" i="6"/>
  <c r="AG133"/>
  <c r="AM133" s="1"/>
  <c r="AC133"/>
  <c r="AI134" s="1"/>
  <c r="AO134" s="1"/>
  <c r="T134"/>
  <c r="W134" s="1"/>
  <c r="Z133"/>
  <c r="AB133"/>
  <c r="S134"/>
  <c r="V134" s="1"/>
  <c r="Y133"/>
  <c r="D138" i="8" l="1"/>
  <c r="F138" s="1"/>
  <c r="G138" s="1"/>
  <c r="E137"/>
  <c r="AN133" i="6"/>
  <c r="AH134"/>
  <c r="AG134"/>
  <c r="AM134" s="1"/>
  <c r="AB134"/>
  <c r="Y134"/>
  <c r="S135"/>
  <c r="V135" s="1"/>
  <c r="AC134"/>
  <c r="Z134"/>
  <c r="T135"/>
  <c r="W135" s="1"/>
  <c r="D139" i="8" l="1"/>
  <c r="F139" s="1"/>
  <c r="G139" s="1"/>
  <c r="E138"/>
  <c r="AN134" i="6"/>
  <c r="AH135"/>
  <c r="AG135"/>
  <c r="AM135" s="1"/>
  <c r="AI135"/>
  <c r="AO135" s="1"/>
  <c r="AB135"/>
  <c r="S136"/>
  <c r="V136" s="1"/>
  <c r="Y135"/>
  <c r="AC135"/>
  <c r="T136"/>
  <c r="W136" s="1"/>
  <c r="Z135"/>
  <c r="D140" i="8" l="1"/>
  <c r="F140" s="1"/>
  <c r="G140" s="1"/>
  <c r="E139"/>
  <c r="AN135" i="6"/>
  <c r="AI136"/>
  <c r="AO136" s="1"/>
  <c r="AH136"/>
  <c r="AG136"/>
  <c r="AM136" s="1"/>
  <c r="AC136"/>
  <c r="Z136"/>
  <c r="T137"/>
  <c r="W137" s="1"/>
  <c r="AB136"/>
  <c r="Y136"/>
  <c r="S137"/>
  <c r="V137" s="1"/>
  <c r="D141" i="8" l="1"/>
  <c r="F141" s="1"/>
  <c r="G141" s="1"/>
  <c r="E140"/>
  <c r="AN136" i="6"/>
  <c r="AG137"/>
  <c r="AM137" s="1"/>
  <c r="AI137"/>
  <c r="AO137" s="1"/>
  <c r="AH137"/>
  <c r="AC137"/>
  <c r="T138"/>
  <c r="W138" s="1"/>
  <c r="Z137"/>
  <c r="AB137"/>
  <c r="S138"/>
  <c r="V138" s="1"/>
  <c r="Y137"/>
  <c r="D142" i="8" l="1"/>
  <c r="F142" s="1"/>
  <c r="G142" s="1"/>
  <c r="E141"/>
  <c r="AN137" i="6"/>
  <c r="AH138"/>
  <c r="AI138"/>
  <c r="AO138" s="1"/>
  <c r="AG138"/>
  <c r="AM138" s="1"/>
  <c r="AB138"/>
  <c r="S139"/>
  <c r="V139" s="1"/>
  <c r="Y138"/>
  <c r="AC138"/>
  <c r="T139"/>
  <c r="W139" s="1"/>
  <c r="Z138"/>
  <c r="D143" i="8" l="1"/>
  <c r="F143" s="1"/>
  <c r="G143" s="1"/>
  <c r="E142"/>
  <c r="AN138" i="6"/>
  <c r="AG139"/>
  <c r="AM139" s="1"/>
  <c r="AH139"/>
  <c r="AI139"/>
  <c r="AO139" s="1"/>
  <c r="AC139"/>
  <c r="T140"/>
  <c r="W140" s="1"/>
  <c r="Z139"/>
  <c r="AB139"/>
  <c r="S140"/>
  <c r="V140" s="1"/>
  <c r="Y139"/>
  <c r="D144" i="8" l="1"/>
  <c r="F144" s="1"/>
  <c r="G144" s="1"/>
  <c r="E143"/>
  <c r="AN139" i="6"/>
  <c r="AI140"/>
  <c r="AO140" s="1"/>
  <c r="AH140"/>
  <c r="AG140"/>
  <c r="AM140" s="1"/>
  <c r="AB140"/>
  <c r="S141"/>
  <c r="V141" s="1"/>
  <c r="Y140"/>
  <c r="AC140"/>
  <c r="T141"/>
  <c r="W141" s="1"/>
  <c r="Z140"/>
  <c r="D145" i="8" l="1"/>
  <c r="F145" s="1"/>
  <c r="G145" s="1"/>
  <c r="E144"/>
  <c r="AN140" i="6"/>
  <c r="AG141"/>
  <c r="AM141" s="1"/>
  <c r="AH141"/>
  <c r="AI141"/>
  <c r="AO141" s="1"/>
  <c r="AC141"/>
  <c r="T142"/>
  <c r="W142" s="1"/>
  <c r="Z141"/>
  <c r="AB141"/>
  <c r="S142"/>
  <c r="V142" s="1"/>
  <c r="Y141"/>
  <c r="D146" i="8" l="1"/>
  <c r="F146" s="1"/>
  <c r="G146" s="1"/>
  <c r="E145"/>
  <c r="AN141" i="6"/>
  <c r="AI142"/>
  <c r="AO142" s="1"/>
  <c r="AH142"/>
  <c r="AG142"/>
  <c r="AM142" s="1"/>
  <c r="AB142"/>
  <c r="Y142"/>
  <c r="S143"/>
  <c r="V143" s="1"/>
  <c r="AC142"/>
  <c r="Z142"/>
  <c r="T143"/>
  <c r="W143" s="1"/>
  <c r="D147" i="8" l="1"/>
  <c r="F147" s="1"/>
  <c r="G147" s="1"/>
  <c r="E146"/>
  <c r="AN142" i="6"/>
  <c r="AI143"/>
  <c r="AO143" s="1"/>
  <c r="AG143"/>
  <c r="AM143" s="1"/>
  <c r="AH143"/>
  <c r="AB143"/>
  <c r="S144"/>
  <c r="V144" s="1"/>
  <c r="Y143"/>
  <c r="AC143"/>
  <c r="T144"/>
  <c r="W144" s="1"/>
  <c r="Z143"/>
  <c r="D148" i="8" l="1"/>
  <c r="F148" s="1"/>
  <c r="G148" s="1"/>
  <c r="E147"/>
  <c r="AN143" i="6"/>
  <c r="AG144"/>
  <c r="AM144" s="1"/>
  <c r="AH144"/>
  <c r="AI144"/>
  <c r="AO144" s="1"/>
  <c r="AC144"/>
  <c r="Z144"/>
  <c r="T145"/>
  <c r="W145" s="1"/>
  <c r="AB144"/>
  <c r="Y144"/>
  <c r="S145"/>
  <c r="V145" s="1"/>
  <c r="D149" i="8" l="1"/>
  <c r="F149" s="1"/>
  <c r="G149" s="1"/>
  <c r="E148"/>
  <c r="AG145" i="6"/>
  <c r="AM145" s="1"/>
  <c r="AN144"/>
  <c r="AH145"/>
  <c r="AI145"/>
  <c r="AO145" s="1"/>
  <c r="AC145"/>
  <c r="T146"/>
  <c r="W146" s="1"/>
  <c r="Z145"/>
  <c r="AB145"/>
  <c r="S146"/>
  <c r="V146" s="1"/>
  <c r="Y145"/>
  <c r="D150" i="8" l="1"/>
  <c r="F150" s="1"/>
  <c r="G150" s="1"/>
  <c r="E149"/>
  <c r="AG146" i="6"/>
  <c r="AM146" s="1"/>
  <c r="AN145"/>
  <c r="AI146"/>
  <c r="AO146" s="1"/>
  <c r="AH146"/>
  <c r="AB146"/>
  <c r="AG147" s="1"/>
  <c r="AM147" s="1"/>
  <c r="S147"/>
  <c r="V147" s="1"/>
  <c r="Y146"/>
  <c r="AC146"/>
  <c r="T147"/>
  <c r="W147" s="1"/>
  <c r="Z146"/>
  <c r="D151" i="8" l="1"/>
  <c r="F151" s="1"/>
  <c r="G151" s="1"/>
  <c r="E150"/>
  <c r="AN146" i="6"/>
  <c r="AI147"/>
  <c r="AO147" s="1"/>
  <c r="AH147"/>
  <c r="AC147"/>
  <c r="T148"/>
  <c r="W148" s="1"/>
  <c r="Z147"/>
  <c r="AB147"/>
  <c r="AG148" s="1"/>
  <c r="AM148" s="1"/>
  <c r="S148"/>
  <c r="V148" s="1"/>
  <c r="Y147"/>
  <c r="D152" i="8" l="1"/>
  <c r="F152" s="1"/>
  <c r="G152" s="1"/>
  <c r="E151"/>
  <c r="AN147" i="6"/>
  <c r="AH148"/>
  <c r="AI148"/>
  <c r="AO148" s="1"/>
  <c r="AB148"/>
  <c r="S149"/>
  <c r="V149" s="1"/>
  <c r="Y148"/>
  <c r="AC148"/>
  <c r="T149"/>
  <c r="W149" s="1"/>
  <c r="Z148"/>
  <c r="D153" i="8" l="1"/>
  <c r="F153" s="1"/>
  <c r="G153" s="1"/>
  <c r="E152"/>
  <c r="AN148" i="6"/>
  <c r="AH149"/>
  <c r="AI149"/>
  <c r="AO149" s="1"/>
  <c r="AG149"/>
  <c r="AM149" s="1"/>
  <c r="AC149"/>
  <c r="T150"/>
  <c r="W150" s="1"/>
  <c r="Z149"/>
  <c r="AB149"/>
  <c r="S150"/>
  <c r="V150" s="1"/>
  <c r="Y149"/>
  <c r="D154" i="8" l="1"/>
  <c r="F154" s="1"/>
  <c r="G154" s="1"/>
  <c r="E153"/>
  <c r="AN149" i="6"/>
  <c r="AG150"/>
  <c r="AM150" s="1"/>
  <c r="AI150"/>
  <c r="AO150" s="1"/>
  <c r="AH150"/>
  <c r="AB150"/>
  <c r="Y150"/>
  <c r="S151"/>
  <c r="V151" s="1"/>
  <c r="AC150"/>
  <c r="Z150"/>
  <c r="T151"/>
  <c r="W151" s="1"/>
  <c r="D155" i="8" l="1"/>
  <c r="F155" s="1"/>
  <c r="G155" s="1"/>
  <c r="E154"/>
  <c r="AN150" i="6"/>
  <c r="AI151"/>
  <c r="AO151" s="1"/>
  <c r="AH151"/>
  <c r="AG151"/>
  <c r="AM151" s="1"/>
  <c r="AB151"/>
  <c r="S152"/>
  <c r="V152" s="1"/>
  <c r="Y151"/>
  <c r="AC151"/>
  <c r="T152"/>
  <c r="W152" s="1"/>
  <c r="Z151"/>
  <c r="D156" i="8" l="1"/>
  <c r="F156" s="1"/>
  <c r="G156" s="1"/>
  <c r="E155"/>
  <c r="AN151" i="6"/>
  <c r="AI152"/>
  <c r="AO152" s="1"/>
  <c r="AH152"/>
  <c r="AG152"/>
  <c r="AM152" s="1"/>
  <c r="AC152"/>
  <c r="Z152"/>
  <c r="T153"/>
  <c r="W153" s="1"/>
  <c r="AB152"/>
  <c r="Y152"/>
  <c r="S153"/>
  <c r="V153" s="1"/>
  <c r="D157" i="8" l="1"/>
  <c r="F157" s="1"/>
  <c r="G157" s="1"/>
  <c r="E156"/>
  <c r="AN152" i="6"/>
  <c r="AH153"/>
  <c r="AI153"/>
  <c r="AO153" s="1"/>
  <c r="AG153"/>
  <c r="AM153" s="1"/>
  <c r="AC153"/>
  <c r="AI154" s="1"/>
  <c r="AO154" s="1"/>
  <c r="T154"/>
  <c r="W154" s="1"/>
  <c r="Z153"/>
  <c r="AB153"/>
  <c r="S154"/>
  <c r="V154" s="1"/>
  <c r="Y153"/>
  <c r="D158" i="8" l="1"/>
  <c r="F158" s="1"/>
  <c r="G158" s="1"/>
  <c r="E157"/>
  <c r="AN153" i="6"/>
  <c r="AH154"/>
  <c r="AG154"/>
  <c r="AM154" s="1"/>
  <c r="AB154"/>
  <c r="S155"/>
  <c r="V155" s="1"/>
  <c r="Y154"/>
  <c r="AC154"/>
  <c r="T155"/>
  <c r="W155" s="1"/>
  <c r="Z154"/>
  <c r="D159" i="8" l="1"/>
  <c r="F159" s="1"/>
  <c r="G159" s="1"/>
  <c r="E158"/>
  <c r="AG155" i="6"/>
  <c r="AM155" s="1"/>
  <c r="AN154"/>
  <c r="AH155"/>
  <c r="AI155"/>
  <c r="AO155" s="1"/>
  <c r="AC155"/>
  <c r="T156"/>
  <c r="W156" s="1"/>
  <c r="Z155"/>
  <c r="AB155"/>
  <c r="S156"/>
  <c r="V156" s="1"/>
  <c r="Y155"/>
  <c r="D160" i="8" l="1"/>
  <c r="F160" s="1"/>
  <c r="G160" s="1"/>
  <c r="E159"/>
  <c r="AG156" i="6"/>
  <c r="AM156" s="1"/>
  <c r="AN155"/>
  <c r="AH156"/>
  <c r="AI156"/>
  <c r="AO156" s="1"/>
  <c r="AB156"/>
  <c r="S157"/>
  <c r="V157" s="1"/>
  <c r="Y156"/>
  <c r="AC156"/>
  <c r="T157"/>
  <c r="W157" s="1"/>
  <c r="Z156"/>
  <c r="D161" i="8" l="1"/>
  <c r="F161" s="1"/>
  <c r="G161" s="1"/>
  <c r="E160"/>
  <c r="AN156" i="6"/>
  <c r="AH157"/>
  <c r="AI157"/>
  <c r="AO157" s="1"/>
  <c r="AG157"/>
  <c r="AM157" s="1"/>
  <c r="AC157"/>
  <c r="T158"/>
  <c r="W158" s="1"/>
  <c r="Z157"/>
  <c r="AB157"/>
  <c r="S158"/>
  <c r="V158" s="1"/>
  <c r="Y157"/>
  <c r="D162" i="8" l="1"/>
  <c r="F162" s="1"/>
  <c r="G162" s="1"/>
  <c r="E161"/>
  <c r="AN157" i="6"/>
  <c r="AH158"/>
  <c r="AI158"/>
  <c r="AO158" s="1"/>
  <c r="AG158"/>
  <c r="AM158" s="1"/>
  <c r="AB158"/>
  <c r="Y158"/>
  <c r="S159"/>
  <c r="V159" s="1"/>
  <c r="AC158"/>
  <c r="Z158"/>
  <c r="T159"/>
  <c r="W159" s="1"/>
  <c r="D163" i="8" l="1"/>
  <c r="F163" s="1"/>
  <c r="G163" s="1"/>
  <c r="E162"/>
  <c r="AN158" i="6"/>
  <c r="AH159"/>
  <c r="AG159"/>
  <c r="AM159" s="1"/>
  <c r="AI159"/>
  <c r="AO159" s="1"/>
  <c r="AB159"/>
  <c r="S160"/>
  <c r="V160" s="1"/>
  <c r="Y159"/>
  <c r="AC159"/>
  <c r="T160"/>
  <c r="W160" s="1"/>
  <c r="Z159"/>
  <c r="D164" i="8" l="1"/>
  <c r="F164" s="1"/>
  <c r="G164" s="1"/>
  <c r="E163"/>
  <c r="AN159" i="6"/>
  <c r="AH160"/>
  <c r="AG160"/>
  <c r="AM160" s="1"/>
  <c r="AI160"/>
  <c r="AO160" s="1"/>
  <c r="AC160"/>
  <c r="Z160"/>
  <c r="T161"/>
  <c r="W161" s="1"/>
  <c r="AB160"/>
  <c r="Y160"/>
  <c r="S161"/>
  <c r="V161" s="1"/>
  <c r="D165" i="8" l="1"/>
  <c r="F165" s="1"/>
  <c r="G165" s="1"/>
  <c r="E164"/>
  <c r="AN160" i="6"/>
  <c r="AH161"/>
  <c r="AI161"/>
  <c r="AO161" s="1"/>
  <c r="AG161"/>
  <c r="AM161" s="1"/>
  <c r="AC161"/>
  <c r="T162"/>
  <c r="W162" s="1"/>
  <c r="Z161"/>
  <c r="AB161"/>
  <c r="S162"/>
  <c r="V162" s="1"/>
  <c r="Y161"/>
  <c r="D166" i="8" l="1"/>
  <c r="F166" s="1"/>
  <c r="G166" s="1"/>
  <c r="E165"/>
  <c r="AN161" i="6"/>
  <c r="AH162"/>
  <c r="AG162"/>
  <c r="AM162" s="1"/>
  <c r="AI162"/>
  <c r="AO162" s="1"/>
  <c r="AB162"/>
  <c r="S163"/>
  <c r="V163" s="1"/>
  <c r="Y162"/>
  <c r="AC162"/>
  <c r="T163"/>
  <c r="W163" s="1"/>
  <c r="Z162"/>
  <c r="D167" i="8" l="1"/>
  <c r="F167" s="1"/>
  <c r="G167" s="1"/>
  <c r="E166"/>
  <c r="AN162" i="6"/>
  <c r="AH163"/>
  <c r="AI163"/>
  <c r="AO163" s="1"/>
  <c r="AG163"/>
  <c r="AM163" s="1"/>
  <c r="AC163"/>
  <c r="T164"/>
  <c r="W164" s="1"/>
  <c r="Z163"/>
  <c r="AB163"/>
  <c r="S164"/>
  <c r="V164" s="1"/>
  <c r="Y163"/>
  <c r="D168" i="8" l="1"/>
  <c r="F168" s="1"/>
  <c r="G168" s="1"/>
  <c r="E167"/>
  <c r="AN163" i="6"/>
  <c r="AH164"/>
  <c r="AI164"/>
  <c r="AO164" s="1"/>
  <c r="AG164"/>
  <c r="AM164" s="1"/>
  <c r="AB164"/>
  <c r="S165"/>
  <c r="V165" s="1"/>
  <c r="Y164"/>
  <c r="AC164"/>
  <c r="T165"/>
  <c r="W165" s="1"/>
  <c r="Z164"/>
  <c r="D169" i="8" l="1"/>
  <c r="F169" s="1"/>
  <c r="G169" s="1"/>
  <c r="E168"/>
  <c r="AN164" i="6"/>
  <c r="AH165"/>
  <c r="AG165"/>
  <c r="AM165" s="1"/>
  <c r="AI165"/>
  <c r="AO165" s="1"/>
  <c r="AC165"/>
  <c r="T166"/>
  <c r="W166" s="1"/>
  <c r="Z165"/>
  <c r="AB165"/>
  <c r="S166"/>
  <c r="V166" s="1"/>
  <c r="Y165"/>
  <c r="D170" i="8" l="1"/>
  <c r="F170" s="1"/>
  <c r="G170" s="1"/>
  <c r="E169"/>
  <c r="AN165" i="6"/>
  <c r="AG166"/>
  <c r="AM166" s="1"/>
  <c r="AH166"/>
  <c r="AI166"/>
  <c r="AO166" s="1"/>
  <c r="AB166"/>
  <c r="Y166"/>
  <c r="S167"/>
  <c r="V167" s="1"/>
  <c r="AC166"/>
  <c r="Z166"/>
  <c r="T167"/>
  <c r="W167" s="1"/>
  <c r="D171" i="8" l="1"/>
  <c r="F171" s="1"/>
  <c r="G171" s="1"/>
  <c r="E170"/>
  <c r="AN166" i="6"/>
  <c r="AG167"/>
  <c r="AM167" s="1"/>
  <c r="AH167"/>
  <c r="AI167"/>
  <c r="AO167" s="1"/>
  <c r="AB167"/>
  <c r="S168"/>
  <c r="V168" s="1"/>
  <c r="Y167"/>
  <c r="AC167"/>
  <c r="T168"/>
  <c r="W168" s="1"/>
  <c r="Z167"/>
  <c r="D172" i="8" l="1"/>
  <c r="F172" s="1"/>
  <c r="G172" s="1"/>
  <c r="E171"/>
  <c r="AN167" i="6"/>
  <c r="AH168"/>
  <c r="AG168"/>
  <c r="AM168" s="1"/>
  <c r="AI168"/>
  <c r="AO168" s="1"/>
  <c r="AC168"/>
  <c r="Z168"/>
  <c r="T169"/>
  <c r="W169" s="1"/>
  <c r="AB168"/>
  <c r="Y168"/>
  <c r="S169"/>
  <c r="V169" s="1"/>
  <c r="D173" i="8" l="1"/>
  <c r="F173" s="1"/>
  <c r="G173" s="1"/>
  <c r="E172"/>
  <c r="AN168" i="6"/>
  <c r="AH169"/>
  <c r="AG169"/>
  <c r="AM169" s="1"/>
  <c r="AI169"/>
  <c r="AO169" s="1"/>
  <c r="AC169"/>
  <c r="T170"/>
  <c r="W170" s="1"/>
  <c r="Z169"/>
  <c r="AB169"/>
  <c r="S170"/>
  <c r="V170" s="1"/>
  <c r="Y169"/>
  <c r="D174" i="8" l="1"/>
  <c r="F174" s="1"/>
  <c r="G174" s="1"/>
  <c r="E173"/>
  <c r="AN169" i="6"/>
  <c r="AH170"/>
  <c r="AG170"/>
  <c r="AM170" s="1"/>
  <c r="AI170"/>
  <c r="AO170" s="1"/>
  <c r="AB170"/>
  <c r="S171"/>
  <c r="V171" s="1"/>
  <c r="Y170"/>
  <c r="AC170"/>
  <c r="T171"/>
  <c r="W171" s="1"/>
  <c r="Z170"/>
  <c r="D175" i="8" l="1"/>
  <c r="F175" s="1"/>
  <c r="G175" s="1"/>
  <c r="E174"/>
  <c r="AN170" i="6"/>
  <c r="AH171"/>
  <c r="AG171"/>
  <c r="AM171" s="1"/>
  <c r="AI171"/>
  <c r="AO171" s="1"/>
  <c r="AC171"/>
  <c r="T172"/>
  <c r="W172" s="1"/>
  <c r="Z171"/>
  <c r="AB171"/>
  <c r="S172"/>
  <c r="V172" s="1"/>
  <c r="Y171"/>
  <c r="D176" i="8" l="1"/>
  <c r="F176" s="1"/>
  <c r="G176" s="1"/>
  <c r="E175"/>
  <c r="AN171" i="6"/>
  <c r="AH172"/>
  <c r="AI172"/>
  <c r="AO172" s="1"/>
  <c r="AG172"/>
  <c r="AM172" s="1"/>
  <c r="AB172"/>
  <c r="S173"/>
  <c r="V173" s="1"/>
  <c r="Y172"/>
  <c r="AC172"/>
  <c r="T173"/>
  <c r="W173" s="1"/>
  <c r="Z172"/>
  <c r="D177" i="8" l="1"/>
  <c r="F177" s="1"/>
  <c r="G177" s="1"/>
  <c r="E176"/>
  <c r="AN172" i="6"/>
  <c r="AH173"/>
  <c r="AG173"/>
  <c r="AM173" s="1"/>
  <c r="AI173"/>
  <c r="AO173" s="1"/>
  <c r="AC173"/>
  <c r="T174"/>
  <c r="W174" s="1"/>
  <c r="Z173"/>
  <c r="AB173"/>
  <c r="S174"/>
  <c r="V174" s="1"/>
  <c r="Y173"/>
  <c r="D178" i="8" l="1"/>
  <c r="F178" s="1"/>
  <c r="G178" s="1"/>
  <c r="E177"/>
  <c r="AN173" i="6"/>
  <c r="AG174"/>
  <c r="AM174" s="1"/>
  <c r="AH174"/>
  <c r="AI174"/>
  <c r="AO174" s="1"/>
  <c r="AB174"/>
  <c r="Y174"/>
  <c r="S175"/>
  <c r="V175" s="1"/>
  <c r="AC174"/>
  <c r="T175"/>
  <c r="W175" s="1"/>
  <c r="Z174"/>
  <c r="D179" i="8" l="1"/>
  <c r="F179" s="1"/>
  <c r="G179" s="1"/>
  <c r="E178"/>
  <c r="AN174" i="6"/>
  <c r="AH175"/>
  <c r="AG175"/>
  <c r="AM175" s="1"/>
  <c r="AI175"/>
  <c r="AO175" s="1"/>
  <c r="AC175"/>
  <c r="T176"/>
  <c r="W176" s="1"/>
  <c r="Z175"/>
  <c r="AB175"/>
  <c r="Y175"/>
  <c r="S176"/>
  <c r="V176" s="1"/>
  <c r="D180" i="8" l="1"/>
  <c r="F180" s="1"/>
  <c r="G180" s="1"/>
  <c r="E179"/>
  <c r="AN175" i="6"/>
  <c r="AH176"/>
  <c r="AG176"/>
  <c r="AM176" s="1"/>
  <c r="AI176"/>
  <c r="AO176" s="1"/>
  <c r="AB176"/>
  <c r="Y176"/>
  <c r="S177"/>
  <c r="V177" s="1"/>
  <c r="AC176"/>
  <c r="Z176"/>
  <c r="T177"/>
  <c r="W177" s="1"/>
  <c r="D181" i="8" l="1"/>
  <c r="F181" s="1"/>
  <c r="G181" s="1"/>
  <c r="E180"/>
  <c r="AN176" i="6"/>
  <c r="AH177"/>
  <c r="AI177"/>
  <c r="AO177" s="1"/>
  <c r="AG177"/>
  <c r="AM177" s="1"/>
  <c r="AB177"/>
  <c r="S178"/>
  <c r="V178" s="1"/>
  <c r="Y177"/>
  <c r="AC177"/>
  <c r="T178"/>
  <c r="W178" s="1"/>
  <c r="Z177"/>
  <c r="D182" i="8" l="1"/>
  <c r="F182" s="1"/>
  <c r="G182" s="1"/>
  <c r="E181"/>
  <c r="AN177" i="6"/>
  <c r="AI178"/>
  <c r="AO178" s="1"/>
  <c r="AH178"/>
  <c r="AG178"/>
  <c r="AM178" s="1"/>
  <c r="AC178"/>
  <c r="Z178"/>
  <c r="T179"/>
  <c r="W179" s="1"/>
  <c r="AB178"/>
  <c r="Y178"/>
  <c r="S179"/>
  <c r="V179" s="1"/>
  <c r="D183" i="8" l="1"/>
  <c r="F183" s="1"/>
  <c r="G183" s="1"/>
  <c r="E182"/>
  <c r="AI179" i="6"/>
  <c r="AO179" s="1"/>
  <c r="AN178"/>
  <c r="AG179"/>
  <c r="AM179" s="1"/>
  <c r="AH179"/>
  <c r="AC179"/>
  <c r="AI180" s="1"/>
  <c r="AO180" s="1"/>
  <c r="T180"/>
  <c r="W180" s="1"/>
  <c r="Z179"/>
  <c r="AB179"/>
  <c r="S180"/>
  <c r="V180" s="1"/>
  <c r="Y179"/>
  <c r="D184" i="8" l="1"/>
  <c r="F184" s="1"/>
  <c r="G184" s="1"/>
  <c r="E183"/>
  <c r="AN179" i="6"/>
  <c r="AG180"/>
  <c r="AM180" s="1"/>
  <c r="AH180"/>
  <c r="AB180"/>
  <c r="S181"/>
  <c r="V181" s="1"/>
  <c r="Y180"/>
  <c r="AC180"/>
  <c r="T181"/>
  <c r="W181" s="1"/>
  <c r="Z180"/>
  <c r="D185" i="8" l="1"/>
  <c r="F185" s="1"/>
  <c r="G185" s="1"/>
  <c r="E184"/>
  <c r="AN180" i="6"/>
  <c r="AG181"/>
  <c r="AM181" s="1"/>
  <c r="AI181"/>
  <c r="AO181" s="1"/>
  <c r="AH181"/>
  <c r="AC181"/>
  <c r="T182"/>
  <c r="W182" s="1"/>
  <c r="Z181"/>
  <c r="AB181"/>
  <c r="S182"/>
  <c r="V182" s="1"/>
  <c r="Y181"/>
  <c r="D186" i="8" l="1"/>
  <c r="F186" s="1"/>
  <c r="G186" s="1"/>
  <c r="E185"/>
  <c r="AN181" i="6"/>
  <c r="AI182"/>
  <c r="AO182" s="1"/>
  <c r="AG182"/>
  <c r="AM182" s="1"/>
  <c r="AH182"/>
  <c r="AB182"/>
  <c r="S183"/>
  <c r="V183" s="1"/>
  <c r="Y182"/>
  <c r="AC182"/>
  <c r="T183"/>
  <c r="W183" s="1"/>
  <c r="Z182"/>
  <c r="D187" i="8" l="1"/>
  <c r="F187" s="1"/>
  <c r="G187" s="1"/>
  <c r="E186"/>
  <c r="AN182" i="6"/>
  <c r="AH183"/>
  <c r="AG183"/>
  <c r="AM183" s="1"/>
  <c r="AI183"/>
  <c r="AO183" s="1"/>
  <c r="AC183"/>
  <c r="T184"/>
  <c r="W184" s="1"/>
  <c r="Z183"/>
  <c r="AB183"/>
  <c r="S184"/>
  <c r="V184" s="1"/>
  <c r="Y183"/>
  <c r="D188" i="8" l="1"/>
  <c r="F188" s="1"/>
  <c r="G188" s="1"/>
  <c r="E187"/>
  <c r="AN183" i="6"/>
  <c r="AG184"/>
  <c r="AM184" s="1"/>
  <c r="AH184"/>
  <c r="AI184"/>
  <c r="AO184" s="1"/>
  <c r="AB184"/>
  <c r="Y184"/>
  <c r="S185"/>
  <c r="V185" s="1"/>
  <c r="AC184"/>
  <c r="Z184"/>
  <c r="T185"/>
  <c r="W185" s="1"/>
  <c r="D189" i="8" l="1"/>
  <c r="F189" s="1"/>
  <c r="G189" s="1"/>
  <c r="E188"/>
  <c r="AN184" i="6"/>
  <c r="AH185"/>
  <c r="AI185"/>
  <c r="AO185" s="1"/>
  <c r="AG185"/>
  <c r="AM185" s="1"/>
  <c r="AB185"/>
  <c r="S186"/>
  <c r="V186" s="1"/>
  <c r="Y185"/>
  <c r="AC185"/>
  <c r="T186"/>
  <c r="W186" s="1"/>
  <c r="Z185"/>
  <c r="D190" i="8" l="1"/>
  <c r="F190" s="1"/>
  <c r="G190" s="1"/>
  <c r="E189"/>
  <c r="AN185" i="6"/>
  <c r="AG186"/>
  <c r="AM186" s="1"/>
  <c r="AH186"/>
  <c r="AI186"/>
  <c r="AO186" s="1"/>
  <c r="AC186"/>
  <c r="Z186"/>
  <c r="T187"/>
  <c r="W187" s="1"/>
  <c r="AB186"/>
  <c r="Y186"/>
  <c r="S187"/>
  <c r="V187" s="1"/>
  <c r="D191" i="8" l="1"/>
  <c r="F191" s="1"/>
  <c r="G191" s="1"/>
  <c r="E190"/>
  <c r="AN186" i="6"/>
  <c r="AI187"/>
  <c r="AO187" s="1"/>
  <c r="AH187"/>
  <c r="AG187"/>
  <c r="AM187" s="1"/>
  <c r="AC187"/>
  <c r="T188"/>
  <c r="W188" s="1"/>
  <c r="Z187"/>
  <c r="AB187"/>
  <c r="S188"/>
  <c r="V188" s="1"/>
  <c r="Y187"/>
  <c r="D192" i="8" l="1"/>
  <c r="F192" s="1"/>
  <c r="G192" s="1"/>
  <c r="E191"/>
  <c r="AN187" i="6"/>
  <c r="AG188"/>
  <c r="AM188" s="1"/>
  <c r="AI188"/>
  <c r="AO188" s="1"/>
  <c r="AH188"/>
  <c r="AB188"/>
  <c r="S189"/>
  <c r="V189" s="1"/>
  <c r="Y188"/>
  <c r="AC188"/>
  <c r="T189"/>
  <c r="W189" s="1"/>
  <c r="Z188"/>
  <c r="D193" i="8" l="1"/>
  <c r="F193" s="1"/>
  <c r="G193" s="1"/>
  <c r="E192"/>
  <c r="AN188" i="6"/>
  <c r="AH189"/>
  <c r="AG189"/>
  <c r="AM189" s="1"/>
  <c r="AI189"/>
  <c r="AO189" s="1"/>
  <c r="AC189"/>
  <c r="T190"/>
  <c r="W190" s="1"/>
  <c r="Z189"/>
  <c r="AB189"/>
  <c r="S190"/>
  <c r="V190" s="1"/>
  <c r="Y189"/>
  <c r="D194" i="8" l="1"/>
  <c r="F194" s="1"/>
  <c r="G194" s="1"/>
  <c r="E193"/>
  <c r="AN189" i="6"/>
  <c r="AI190"/>
  <c r="AO190" s="1"/>
  <c r="AG190"/>
  <c r="AM190" s="1"/>
  <c r="AH190"/>
  <c r="AB190"/>
  <c r="S191"/>
  <c r="V191" s="1"/>
  <c r="Y190"/>
  <c r="AC190"/>
  <c r="T191"/>
  <c r="W191" s="1"/>
  <c r="Z190"/>
  <c r="D195" i="8" l="1"/>
  <c r="F195" s="1"/>
  <c r="G195" s="1"/>
  <c r="E194"/>
  <c r="AN190" i="6"/>
  <c r="AH191"/>
  <c r="AI191"/>
  <c r="AO191" s="1"/>
  <c r="AG191"/>
  <c r="AM191" s="1"/>
  <c r="AC191"/>
  <c r="T192"/>
  <c r="W192" s="1"/>
  <c r="Z191"/>
  <c r="AB191"/>
  <c r="S192"/>
  <c r="V192" s="1"/>
  <c r="Y191"/>
  <c r="D196" i="8" l="1"/>
  <c r="F196" s="1"/>
  <c r="G196" s="1"/>
  <c r="E195"/>
  <c r="AN191" i="6"/>
  <c r="AI192"/>
  <c r="AO192" s="1"/>
  <c r="AG192"/>
  <c r="AM192" s="1"/>
  <c r="AH192"/>
  <c r="AB192"/>
  <c r="Y192"/>
  <c r="S193"/>
  <c r="V193" s="1"/>
  <c r="AC192"/>
  <c r="Z192"/>
  <c r="T193"/>
  <c r="W193" s="1"/>
  <c r="D197" i="8" l="1"/>
  <c r="F197" s="1"/>
  <c r="G197" s="1"/>
  <c r="E196"/>
  <c r="AN192" i="6"/>
  <c r="AG193"/>
  <c r="AM193" s="1"/>
  <c r="AI193"/>
  <c r="AO193" s="1"/>
  <c r="AH193"/>
  <c r="AB193"/>
  <c r="S194"/>
  <c r="V194" s="1"/>
  <c r="Y193"/>
  <c r="AC193"/>
  <c r="T194"/>
  <c r="W194" s="1"/>
  <c r="Z193"/>
  <c r="D198" i="8" l="1"/>
  <c r="F198" s="1"/>
  <c r="G198" s="1"/>
  <c r="E197"/>
  <c r="AN193" i="6"/>
  <c r="AG194"/>
  <c r="AM194" s="1"/>
  <c r="AI194"/>
  <c r="AO194" s="1"/>
  <c r="AH194"/>
  <c r="AC194"/>
  <c r="Z194"/>
  <c r="T195"/>
  <c r="W195" s="1"/>
  <c r="AB194"/>
  <c r="Y194"/>
  <c r="S195"/>
  <c r="V195" s="1"/>
  <c r="D199" i="8" l="1"/>
  <c r="F199" s="1"/>
  <c r="G199" s="1"/>
  <c r="E198"/>
  <c r="AN194" i="6"/>
  <c r="AG195"/>
  <c r="AM195" s="1"/>
  <c r="AI195"/>
  <c r="AO195" s="1"/>
  <c r="AH195"/>
  <c r="AC195"/>
  <c r="Z195"/>
  <c r="T196"/>
  <c r="W196" s="1"/>
  <c r="AB195"/>
  <c r="AG196" s="1"/>
  <c r="AM196" s="1"/>
  <c r="Y195"/>
  <c r="S196"/>
  <c r="V196" s="1"/>
  <c r="D200" i="8" l="1"/>
  <c r="F200" s="1"/>
  <c r="G200" s="1"/>
  <c r="E199"/>
  <c r="AN195" i="6"/>
  <c r="AH196"/>
  <c r="AI196"/>
  <c r="AO196" s="1"/>
  <c r="AC196"/>
  <c r="Z196"/>
  <c r="T197"/>
  <c r="W197" s="1"/>
  <c r="AB196"/>
  <c r="AG197" s="1"/>
  <c r="AM197" s="1"/>
  <c r="Y196"/>
  <c r="S197"/>
  <c r="V197" s="1"/>
  <c r="D201" i="8" l="1"/>
  <c r="F201" s="1"/>
  <c r="G201" s="1"/>
  <c r="E200"/>
  <c r="AN196" i="6"/>
  <c r="AH197"/>
  <c r="AI197"/>
  <c r="AO197" s="1"/>
  <c r="AC197"/>
  <c r="T198"/>
  <c r="W198" s="1"/>
  <c r="Z197"/>
  <c r="AB197"/>
  <c r="AG198" s="1"/>
  <c r="AM198" s="1"/>
  <c r="S198"/>
  <c r="V198" s="1"/>
  <c r="Y197"/>
  <c r="D202" i="8" l="1"/>
  <c r="F202" s="1"/>
  <c r="G202" s="1"/>
  <c r="E201"/>
  <c r="AN197" i="6"/>
  <c r="AI198"/>
  <c r="AO198" s="1"/>
  <c r="AH198"/>
  <c r="AB198"/>
  <c r="AG199" s="1"/>
  <c r="AM199" s="1"/>
  <c r="Y198"/>
  <c r="S199"/>
  <c r="V199" s="1"/>
  <c r="AC198"/>
  <c r="Z198"/>
  <c r="T199"/>
  <c r="W199" s="1"/>
  <c r="D203" i="8" l="1"/>
  <c r="F203" s="1"/>
  <c r="G203" s="1"/>
  <c r="E202"/>
  <c r="AN198" i="6"/>
  <c r="AH199"/>
  <c r="AI199"/>
  <c r="AO199" s="1"/>
  <c r="AB199"/>
  <c r="AG200" s="1"/>
  <c r="AM200" s="1"/>
  <c r="S200"/>
  <c r="V200" s="1"/>
  <c r="Y199"/>
  <c r="AC199"/>
  <c r="T200"/>
  <c r="W200" s="1"/>
  <c r="Z199"/>
  <c r="D204" i="8" l="1"/>
  <c r="F204" s="1"/>
  <c r="G204" s="1"/>
  <c r="E203"/>
  <c r="AN199" i="6"/>
  <c r="AH200"/>
  <c r="AI200"/>
  <c r="AO200" s="1"/>
  <c r="AC200"/>
  <c r="Z200"/>
  <c r="T201"/>
  <c r="W201" s="1"/>
  <c r="AB200"/>
  <c r="AG201" s="1"/>
  <c r="AM201" s="1"/>
  <c r="Y200"/>
  <c r="S201"/>
  <c r="V201" s="1"/>
  <c r="D205" i="8" l="1"/>
  <c r="F205" s="1"/>
  <c r="G205" s="1"/>
  <c r="E204"/>
  <c r="AN200" i="6"/>
  <c r="AH201"/>
  <c r="AI201"/>
  <c r="AO201" s="1"/>
  <c r="AC201"/>
  <c r="Z201"/>
  <c r="T202"/>
  <c r="W202" s="1"/>
  <c r="AB201"/>
  <c r="AG202" s="1"/>
  <c r="AM202" s="1"/>
  <c r="Y201"/>
  <c r="S202"/>
  <c r="V202" s="1"/>
  <c r="D206" i="8" l="1"/>
  <c r="F206" s="1"/>
  <c r="G206" s="1"/>
  <c r="E205"/>
  <c r="AN201" i="6"/>
  <c r="AH202"/>
  <c r="AI202"/>
  <c r="AO202" s="1"/>
  <c r="AC202"/>
  <c r="Z202"/>
  <c r="T203"/>
  <c r="W203" s="1"/>
  <c r="AB202"/>
  <c r="AG203" s="1"/>
  <c r="AM203" s="1"/>
  <c r="Y202"/>
  <c r="S203"/>
  <c r="V203" s="1"/>
  <c r="D207" i="8" l="1"/>
  <c r="F207" s="1"/>
  <c r="G207" s="1"/>
  <c r="E206"/>
  <c r="AN202" i="6"/>
  <c r="AH203"/>
  <c r="AI203"/>
  <c r="AO203" s="1"/>
  <c r="AC203"/>
  <c r="T204"/>
  <c r="W204" s="1"/>
  <c r="Z203"/>
  <c r="AB203"/>
  <c r="AG204" s="1"/>
  <c r="AM204" s="1"/>
  <c r="S204"/>
  <c r="V204" s="1"/>
  <c r="Y203"/>
  <c r="D208" i="8" l="1"/>
  <c r="F208" s="1"/>
  <c r="G208" s="1"/>
  <c r="E207"/>
  <c r="AN203" i="6"/>
  <c r="AI204"/>
  <c r="AO204" s="1"/>
  <c r="AH204"/>
  <c r="AB204"/>
  <c r="AG205" s="1"/>
  <c r="AM205" s="1"/>
  <c r="Y204"/>
  <c r="S205"/>
  <c r="V205" s="1"/>
  <c r="AC204"/>
  <c r="Z204"/>
  <c r="T205"/>
  <c r="W205" s="1"/>
  <c r="D209" i="8" l="1"/>
  <c r="F209" s="1"/>
  <c r="G209" s="1"/>
  <c r="E208"/>
  <c r="AN204" i="6"/>
  <c r="AI205"/>
  <c r="AO205" s="1"/>
  <c r="AH205"/>
  <c r="AB205"/>
  <c r="S206"/>
  <c r="V206" s="1"/>
  <c r="Y205"/>
  <c r="AC205"/>
  <c r="T206"/>
  <c r="W206" s="1"/>
  <c r="Z205"/>
  <c r="D210" i="8" l="1"/>
  <c r="F210" s="1"/>
  <c r="G210" s="1"/>
  <c r="E209"/>
  <c r="AI206" i="6"/>
  <c r="AO206" s="1"/>
  <c r="AN205"/>
  <c r="AG206"/>
  <c r="AM206" s="1"/>
  <c r="AH206"/>
  <c r="AC206"/>
  <c r="AI207" s="1"/>
  <c r="AO207" s="1"/>
  <c r="Z206"/>
  <c r="T207"/>
  <c r="W207" s="1"/>
  <c r="AB206"/>
  <c r="Y206"/>
  <c r="S207"/>
  <c r="V207" s="1"/>
  <c r="D211" i="8" l="1"/>
  <c r="F211" s="1"/>
  <c r="G211" s="1"/>
  <c r="E210"/>
  <c r="AN206" i="6"/>
  <c r="AG207"/>
  <c r="AM207" s="1"/>
  <c r="AH207"/>
  <c r="AC207"/>
  <c r="Z207"/>
  <c r="T208"/>
  <c r="W208" s="1"/>
  <c r="AB207"/>
  <c r="Y207"/>
  <c r="S208"/>
  <c r="V208" s="1"/>
  <c r="D212" i="8" l="1"/>
  <c r="F212" s="1"/>
  <c r="G212" s="1"/>
  <c r="E211"/>
  <c r="AG208" i="6"/>
  <c r="AM208" s="1"/>
  <c r="AN207"/>
  <c r="AI208"/>
  <c r="AO208" s="1"/>
  <c r="AH208"/>
  <c r="AC208"/>
  <c r="Z208"/>
  <c r="T209"/>
  <c r="W209" s="1"/>
  <c r="AB208"/>
  <c r="Y208"/>
  <c r="S209"/>
  <c r="V209" s="1"/>
  <c r="D213" i="8" l="1"/>
  <c r="F213" s="1"/>
  <c r="G213" s="1"/>
  <c r="E212"/>
  <c r="AG209" i="6"/>
  <c r="AM209" s="1"/>
  <c r="AN208"/>
  <c r="AI209"/>
  <c r="AO209" s="1"/>
  <c r="AH209"/>
  <c r="AC209"/>
  <c r="T210"/>
  <c r="W210" s="1"/>
  <c r="Z209"/>
  <c r="AB209"/>
  <c r="S210"/>
  <c r="V210" s="1"/>
  <c r="Y209"/>
  <c r="D214" i="8" l="1"/>
  <c r="F214" s="1"/>
  <c r="G214" s="1"/>
  <c r="E213"/>
  <c r="AG210" i="6"/>
  <c r="AM210" s="1"/>
  <c r="AN209"/>
  <c r="AI210"/>
  <c r="AO210" s="1"/>
  <c r="AH210"/>
  <c r="AB210"/>
  <c r="AG211" s="1"/>
  <c r="AM211" s="1"/>
  <c r="Y210"/>
  <c r="S211"/>
  <c r="V211" s="1"/>
  <c r="AC210"/>
  <c r="Z210"/>
  <c r="T211"/>
  <c r="W211" s="1"/>
  <c r="D215" i="8" l="1"/>
  <c r="F215" s="1"/>
  <c r="G215" s="1"/>
  <c r="E214"/>
  <c r="AN210" i="6"/>
  <c r="AI211"/>
  <c r="AO211" s="1"/>
  <c r="AH211"/>
  <c r="AB211"/>
  <c r="AG212" s="1"/>
  <c r="AM212" s="1"/>
  <c r="S212"/>
  <c r="V212" s="1"/>
  <c r="Y211"/>
  <c r="AC211"/>
  <c r="T212"/>
  <c r="W212" s="1"/>
  <c r="Z211"/>
  <c r="D216" i="8" l="1"/>
  <c r="F216" s="1"/>
  <c r="G216" s="1"/>
  <c r="E215"/>
  <c r="AN211" i="6"/>
  <c r="AH212"/>
  <c r="AI212"/>
  <c r="AO212" s="1"/>
  <c r="AC212"/>
  <c r="Z212"/>
  <c r="T213"/>
  <c r="W213" s="1"/>
  <c r="AB212"/>
  <c r="AG213" s="1"/>
  <c r="AM213" s="1"/>
  <c r="Y212"/>
  <c r="S213"/>
  <c r="V213" s="1"/>
  <c r="D217" i="8" l="1"/>
  <c r="F217" s="1"/>
  <c r="G217" s="1"/>
  <c r="E216"/>
  <c r="AN212" i="6"/>
  <c r="AH213"/>
  <c r="AI213"/>
  <c r="AO213" s="1"/>
  <c r="AC213"/>
  <c r="Z213"/>
  <c r="T214"/>
  <c r="W214" s="1"/>
  <c r="AB213"/>
  <c r="AG214" s="1"/>
  <c r="AM214" s="1"/>
  <c r="Y213"/>
  <c r="S214"/>
  <c r="V214" s="1"/>
  <c r="D218" i="8" l="1"/>
  <c r="F218" s="1"/>
  <c r="G218" s="1"/>
  <c r="E217"/>
  <c r="AN213" i="6"/>
  <c r="AH214"/>
  <c r="AI214"/>
  <c r="AO214" s="1"/>
  <c r="AC214"/>
  <c r="Z214"/>
  <c r="T215"/>
  <c r="W215" s="1"/>
  <c r="AB214"/>
  <c r="AG215" s="1"/>
  <c r="AM215" s="1"/>
  <c r="Y214"/>
  <c r="S215"/>
  <c r="V215" s="1"/>
  <c r="D219" i="8" l="1"/>
  <c r="F219" s="1"/>
  <c r="G219" s="1"/>
  <c r="E218"/>
  <c r="AN214" i="6"/>
  <c r="AI215"/>
  <c r="AO215" s="1"/>
  <c r="AH215"/>
  <c r="AC215"/>
  <c r="T216"/>
  <c r="W216" s="1"/>
  <c r="Z215"/>
  <c r="AB215"/>
  <c r="AG216" s="1"/>
  <c r="AM216" s="1"/>
  <c r="S216"/>
  <c r="V216" s="1"/>
  <c r="Y215"/>
  <c r="D220" i="8" l="1"/>
  <c r="F220" s="1"/>
  <c r="G220" s="1"/>
  <c r="E219"/>
  <c r="AN215" i="6"/>
  <c r="AI216"/>
  <c r="AO216" s="1"/>
  <c r="AH216"/>
  <c r="AB216"/>
  <c r="AG217" s="1"/>
  <c r="AM217" s="1"/>
  <c r="Y216"/>
  <c r="S217"/>
  <c r="V217" s="1"/>
  <c r="AC216"/>
  <c r="Z216"/>
  <c r="T217"/>
  <c r="W217" s="1"/>
  <c r="D221" i="8" l="1"/>
  <c r="F221" s="1"/>
  <c r="G221" s="1"/>
  <c r="E220"/>
  <c r="AN216" i="6"/>
  <c r="AH217"/>
  <c r="AI217"/>
  <c r="AO217" s="1"/>
  <c r="AB217"/>
  <c r="AG218" s="1"/>
  <c r="AM218" s="1"/>
  <c r="S218"/>
  <c r="V218" s="1"/>
  <c r="Y217"/>
  <c r="AC217"/>
  <c r="T218"/>
  <c r="W218" s="1"/>
  <c r="Z217"/>
  <c r="D222" i="8" l="1"/>
  <c r="F222" s="1"/>
  <c r="G222" s="1"/>
  <c r="E221"/>
  <c r="AN217" i="6"/>
  <c r="AI218"/>
  <c r="AO218" s="1"/>
  <c r="AH218"/>
  <c r="AC218"/>
  <c r="Z218"/>
  <c r="T219"/>
  <c r="W219" s="1"/>
  <c r="AB218"/>
  <c r="AG219" s="1"/>
  <c r="AM219" s="1"/>
  <c r="Y218"/>
  <c r="S219"/>
  <c r="V219" s="1"/>
  <c r="D223" i="8" l="1"/>
  <c r="F223" s="1"/>
  <c r="G223" s="1"/>
  <c r="E222"/>
  <c r="AN218" i="6"/>
  <c r="AH219"/>
  <c r="AI219"/>
  <c r="AO219" s="1"/>
  <c r="AC219"/>
  <c r="Z219"/>
  <c r="T220"/>
  <c r="W220" s="1"/>
  <c r="AB219"/>
  <c r="AG220" s="1"/>
  <c r="AM220" s="1"/>
  <c r="Y219"/>
  <c r="S220"/>
  <c r="V220" s="1"/>
  <c r="D224" i="8" l="1"/>
  <c r="F224" s="1"/>
  <c r="G224" s="1"/>
  <c r="E223"/>
  <c r="AN219" i="6"/>
  <c r="AI220"/>
  <c r="AO220" s="1"/>
  <c r="AH220"/>
  <c r="AC220"/>
  <c r="Z220"/>
  <c r="T221"/>
  <c r="W221" s="1"/>
  <c r="AB220"/>
  <c r="AG221" s="1"/>
  <c r="AM221" s="1"/>
  <c r="Y220"/>
  <c r="S221"/>
  <c r="V221" s="1"/>
  <c r="D225" i="8" l="1"/>
  <c r="F225" s="1"/>
  <c r="G225" s="1"/>
  <c r="E224"/>
  <c r="AN220" i="6"/>
  <c r="AH221"/>
  <c r="AI221"/>
  <c r="AO221" s="1"/>
  <c r="AC221"/>
  <c r="T222"/>
  <c r="W222" s="1"/>
  <c r="Z221"/>
  <c r="AB221"/>
  <c r="AG222" s="1"/>
  <c r="AM222" s="1"/>
  <c r="S222"/>
  <c r="V222" s="1"/>
  <c r="Y221"/>
  <c r="D226" i="8" l="1"/>
  <c r="F226" s="1"/>
  <c r="G226" s="1"/>
  <c r="E225"/>
  <c r="AN221" i="6"/>
  <c r="AH222"/>
  <c r="AI222"/>
  <c r="AO222" s="1"/>
  <c r="AB222"/>
  <c r="AG223" s="1"/>
  <c r="AM223" s="1"/>
  <c r="Y222"/>
  <c r="S223"/>
  <c r="V223" s="1"/>
  <c r="AC222"/>
  <c r="Z222"/>
  <c r="T223"/>
  <c r="W223" s="1"/>
  <c r="D227" i="8" l="1"/>
  <c r="F227" s="1"/>
  <c r="G227" s="1"/>
  <c r="E226"/>
  <c r="AN222" i="6"/>
  <c r="AI223"/>
  <c r="AO223" s="1"/>
  <c r="AH223"/>
  <c r="AB223"/>
  <c r="AG224" s="1"/>
  <c r="AM224" s="1"/>
  <c r="S224"/>
  <c r="V224" s="1"/>
  <c r="Y223"/>
  <c r="AC223"/>
  <c r="T224"/>
  <c r="W224" s="1"/>
  <c r="Z223"/>
  <c r="D228" i="8" l="1"/>
  <c r="F228" s="1"/>
  <c r="G228" s="1"/>
  <c r="E227"/>
  <c r="AN223" i="6"/>
  <c r="AI224"/>
  <c r="AO224" s="1"/>
  <c r="AH224"/>
  <c r="AC224"/>
  <c r="Z224"/>
  <c r="T225"/>
  <c r="W225" s="1"/>
  <c r="AB224"/>
  <c r="AG225" s="1"/>
  <c r="AM225" s="1"/>
  <c r="Y224"/>
  <c r="S225"/>
  <c r="V225" s="1"/>
  <c r="D229" i="8" l="1"/>
  <c r="F229" s="1"/>
  <c r="G229" s="1"/>
  <c r="E228"/>
  <c r="AN224" i="6"/>
  <c r="AH225"/>
  <c r="AI225"/>
  <c r="AO225" s="1"/>
  <c r="AC225"/>
  <c r="Z225"/>
  <c r="T226"/>
  <c r="W226" s="1"/>
  <c r="AB225"/>
  <c r="AG226" s="1"/>
  <c r="AM226" s="1"/>
  <c r="Y225"/>
  <c r="S226"/>
  <c r="V226" s="1"/>
  <c r="D230" i="8" l="1"/>
  <c r="F230" s="1"/>
  <c r="G230" s="1"/>
  <c r="E229"/>
  <c r="AN225" i="6"/>
  <c r="AI226"/>
  <c r="AO226" s="1"/>
  <c r="AH226"/>
  <c r="AC226"/>
  <c r="Z226"/>
  <c r="T227"/>
  <c r="W227" s="1"/>
  <c r="AB226"/>
  <c r="AG227" s="1"/>
  <c r="AM227" s="1"/>
  <c r="Y226"/>
  <c r="S227"/>
  <c r="V227" s="1"/>
  <c r="D231" i="8" l="1"/>
  <c r="F231" s="1"/>
  <c r="G231" s="1"/>
  <c r="E230"/>
  <c r="AI227" i="6"/>
  <c r="AO227" s="1"/>
  <c r="AN226"/>
  <c r="AH227"/>
  <c r="AN227" s="1"/>
  <c r="AC227"/>
  <c r="T228"/>
  <c r="W228" s="1"/>
  <c r="Z227"/>
  <c r="AB227"/>
  <c r="AG228" s="1"/>
  <c r="AM228" s="1"/>
  <c r="S228"/>
  <c r="V228" s="1"/>
  <c r="Y227"/>
  <c r="D232" i="8" l="1"/>
  <c r="F232" s="1"/>
  <c r="G232" s="1"/>
  <c r="E231"/>
  <c r="AI228" i="6"/>
  <c r="AO228" s="1"/>
  <c r="AH228"/>
  <c r="AB228"/>
  <c r="Y228"/>
  <c r="S229"/>
  <c r="V229" s="1"/>
  <c r="AC228"/>
  <c r="Z228"/>
  <c r="T229"/>
  <c r="W229" s="1"/>
  <c r="D233" i="8" l="1"/>
  <c r="F233" s="1"/>
  <c r="G233" s="1"/>
  <c r="E232"/>
  <c r="AI229" i="6"/>
  <c r="AO229" s="1"/>
  <c r="AN228"/>
  <c r="AG229"/>
  <c r="AM229" s="1"/>
  <c r="AH229"/>
  <c r="AB229"/>
  <c r="S230"/>
  <c r="V230" s="1"/>
  <c r="Y229"/>
  <c r="AC229"/>
  <c r="T230"/>
  <c r="W230" s="1"/>
  <c r="Z229"/>
  <c r="D234" i="8" l="1"/>
  <c r="F234" s="1"/>
  <c r="G234" s="1"/>
  <c r="E233"/>
  <c r="AI230" i="6"/>
  <c r="AO230" s="1"/>
  <c r="AN229"/>
  <c r="AG230"/>
  <c r="AM230" s="1"/>
  <c r="AH230"/>
  <c r="AC230"/>
  <c r="Z230"/>
  <c r="T231"/>
  <c r="W231" s="1"/>
  <c r="AB230"/>
  <c r="Y230"/>
  <c r="S231"/>
  <c r="V231" s="1"/>
  <c r="D235" i="8" l="1"/>
  <c r="F235" s="1"/>
  <c r="G235" s="1"/>
  <c r="E234"/>
  <c r="AN230" i="6"/>
  <c r="AH231"/>
  <c r="AI231"/>
  <c r="AO231" s="1"/>
  <c r="AG231"/>
  <c r="AM231" s="1"/>
  <c r="AC231"/>
  <c r="Z231"/>
  <c r="T232"/>
  <c r="W232" s="1"/>
  <c r="AB231"/>
  <c r="Y231"/>
  <c r="S232"/>
  <c r="V232" s="1"/>
  <c r="D236" i="8" l="1"/>
  <c r="F236" s="1"/>
  <c r="G236" s="1"/>
  <c r="E235"/>
  <c r="AN231" i="6"/>
  <c r="AI232"/>
  <c r="AO232" s="1"/>
  <c r="AG232"/>
  <c r="AM232" s="1"/>
  <c r="AH232"/>
  <c r="AC232"/>
  <c r="Z232"/>
  <c r="T233"/>
  <c r="W233" s="1"/>
  <c r="AB232"/>
  <c r="Y232"/>
  <c r="S233"/>
  <c r="V233" s="1"/>
  <c r="D237" i="8" l="1"/>
  <c r="F237" s="1"/>
  <c r="G237" s="1"/>
  <c r="E236"/>
  <c r="AN232" i="6"/>
  <c r="AG233"/>
  <c r="AM233" s="1"/>
  <c r="AI233"/>
  <c r="AO233" s="1"/>
  <c r="AH233"/>
  <c r="AC233"/>
  <c r="T234"/>
  <c r="W234" s="1"/>
  <c r="Z233"/>
  <c r="AB233"/>
  <c r="S234"/>
  <c r="V234" s="1"/>
  <c r="Y233"/>
  <c r="D238" i="8" l="1"/>
  <c r="F238" s="1"/>
  <c r="G238" s="1"/>
  <c r="E237"/>
  <c r="AN233" i="6"/>
  <c r="AH234"/>
  <c r="AG234"/>
  <c r="AM234" s="1"/>
  <c r="AI234"/>
  <c r="AO234" s="1"/>
  <c r="AB234"/>
  <c r="S235"/>
  <c r="V235" s="1"/>
  <c r="Y234"/>
  <c r="AC234"/>
  <c r="T235"/>
  <c r="W235" s="1"/>
  <c r="Z234"/>
  <c r="D239" i="8" l="1"/>
  <c r="F239" s="1"/>
  <c r="G239" s="1"/>
  <c r="E238"/>
  <c r="AN234" i="6"/>
  <c r="AH235"/>
  <c r="AI235"/>
  <c r="AO235" s="1"/>
  <c r="AG235"/>
  <c r="AM235" s="1"/>
  <c r="AB235"/>
  <c r="Y235"/>
  <c r="S236"/>
  <c r="V236" s="1"/>
  <c r="AC235"/>
  <c r="Z235"/>
  <c r="T236"/>
  <c r="W236" s="1"/>
  <c r="D240" i="8" l="1"/>
  <c r="F240" s="1"/>
  <c r="G240" s="1"/>
  <c r="E239"/>
  <c r="AN235" i="6"/>
  <c r="AI236"/>
  <c r="AO236" s="1"/>
  <c r="AG236"/>
  <c r="AM236" s="1"/>
  <c r="AH236"/>
  <c r="AC236"/>
  <c r="Z236"/>
  <c r="T237"/>
  <c r="W237" s="1"/>
  <c r="AB236"/>
  <c r="Y236"/>
  <c r="S237"/>
  <c r="V237" s="1"/>
  <c r="D241" i="8" l="1"/>
  <c r="F241" s="1"/>
  <c r="G241" s="1"/>
  <c r="E240"/>
  <c r="AN236" i="6"/>
  <c r="AH237"/>
  <c r="AG237"/>
  <c r="AM237" s="1"/>
  <c r="AI237"/>
  <c r="AO237" s="1"/>
  <c r="AB237"/>
  <c r="Y237"/>
  <c r="S238"/>
  <c r="V238" s="1"/>
  <c r="AC237"/>
  <c r="Z237"/>
  <c r="T238"/>
  <c r="W238" s="1"/>
  <c r="D242" i="8" l="1"/>
  <c r="F242" s="1"/>
  <c r="G242" s="1"/>
  <c r="E241"/>
  <c r="AN237" i="6"/>
  <c r="AG238"/>
  <c r="AM238" s="1"/>
  <c r="AH238"/>
  <c r="AI238"/>
  <c r="AO238" s="1"/>
  <c r="AC238"/>
  <c r="Z238"/>
  <c r="T239"/>
  <c r="W239" s="1"/>
  <c r="AB238"/>
  <c r="Y238"/>
  <c r="S239"/>
  <c r="V239" s="1"/>
  <c r="D243" i="8" l="1"/>
  <c r="F243" s="1"/>
  <c r="G243" s="1"/>
  <c r="E242"/>
  <c r="AN238" i="6"/>
  <c r="AI239"/>
  <c r="AO239" s="1"/>
  <c r="AH239"/>
  <c r="AG239"/>
  <c r="AM239" s="1"/>
  <c r="AC239"/>
  <c r="T240"/>
  <c r="W240" s="1"/>
  <c r="Z239"/>
  <c r="AB239"/>
  <c r="S240"/>
  <c r="V240" s="1"/>
  <c r="Y239"/>
  <c r="D244" i="8" l="1"/>
  <c r="F244" s="1"/>
  <c r="G244" s="1"/>
  <c r="E243"/>
  <c r="AN239" i="6"/>
  <c r="AG240"/>
  <c r="AM240" s="1"/>
  <c r="AI240"/>
  <c r="AO240" s="1"/>
  <c r="AH240"/>
  <c r="AC240"/>
  <c r="Z240"/>
  <c r="T241"/>
  <c r="W241" s="1"/>
  <c r="AB240"/>
  <c r="Y240"/>
  <c r="S241"/>
  <c r="V241" s="1"/>
  <c r="D245" i="8" l="1"/>
  <c r="F245" s="1"/>
  <c r="G245" s="1"/>
  <c r="E244"/>
  <c r="AN240" i="6"/>
  <c r="AI241"/>
  <c r="AO241" s="1"/>
  <c r="AG241"/>
  <c r="AM241" s="1"/>
  <c r="AH241"/>
  <c r="AB241"/>
  <c r="Y241"/>
  <c r="S242"/>
  <c r="V242" s="1"/>
  <c r="AC241"/>
  <c r="Z241"/>
  <c r="T242"/>
  <c r="W242" s="1"/>
  <c r="D246" i="8" l="1"/>
  <c r="F246" s="1"/>
  <c r="G246" s="1"/>
  <c r="E245"/>
  <c r="AN241" i="6"/>
  <c r="AH242"/>
  <c r="AG242"/>
  <c r="AM242" s="1"/>
  <c r="AI242"/>
  <c r="AO242" s="1"/>
  <c r="AB242"/>
  <c r="Y242"/>
  <c r="S243"/>
  <c r="V243" s="1"/>
  <c r="AC242"/>
  <c r="Z242"/>
  <c r="T243"/>
  <c r="W243" s="1"/>
  <c r="D247" i="8" l="1"/>
  <c r="F247" s="1"/>
  <c r="G247" s="1"/>
  <c r="E246"/>
  <c r="AN242" i="6"/>
  <c r="AG243"/>
  <c r="AM243" s="1"/>
  <c r="AI243"/>
  <c r="AO243" s="1"/>
  <c r="AH243"/>
  <c r="AB243"/>
  <c r="S244"/>
  <c r="V244" s="1"/>
  <c r="Y243"/>
  <c r="AC243"/>
  <c r="T244"/>
  <c r="W244" s="1"/>
  <c r="Z243"/>
  <c r="D248" i="8" l="1"/>
  <c r="F248" s="1"/>
  <c r="G248" s="1"/>
  <c r="E247"/>
  <c r="AN243" i="6"/>
  <c r="AG244"/>
  <c r="AM244" s="1"/>
  <c r="AH244"/>
  <c r="AI244"/>
  <c r="AO244" s="1"/>
  <c r="AC244"/>
  <c r="T245"/>
  <c r="W245" s="1"/>
  <c r="Z244"/>
  <c r="AB244"/>
  <c r="S245"/>
  <c r="V245" s="1"/>
  <c r="Y244"/>
  <c r="D249" i="8" l="1"/>
  <c r="F249" s="1"/>
  <c r="G249" s="1"/>
  <c r="E248"/>
  <c r="AN244" i="6"/>
  <c r="AI245"/>
  <c r="AO245" s="1"/>
  <c r="AH245"/>
  <c r="AG245"/>
  <c r="AM245" s="1"/>
  <c r="AB245"/>
  <c r="S246"/>
  <c r="V246" s="1"/>
  <c r="Y245"/>
  <c r="AC245"/>
  <c r="T246"/>
  <c r="W246" s="1"/>
  <c r="Z245"/>
  <c r="D250" i="8" l="1"/>
  <c r="F250" s="1"/>
  <c r="G250" s="1"/>
  <c r="E249"/>
  <c r="AN245" i="6"/>
  <c r="AI246"/>
  <c r="AO246" s="1"/>
  <c r="AH246"/>
  <c r="AG246"/>
  <c r="AM246" s="1"/>
  <c r="AC246"/>
  <c r="T247"/>
  <c r="W247" s="1"/>
  <c r="Z246"/>
  <c r="AB246"/>
  <c r="S247"/>
  <c r="V247" s="1"/>
  <c r="Y246"/>
  <c r="D251" i="8" l="1"/>
  <c r="F251" s="1"/>
  <c r="G251" s="1"/>
  <c r="E250"/>
  <c r="AN246" i="6"/>
  <c r="AG247"/>
  <c r="AM247" s="1"/>
  <c r="AI247"/>
  <c r="AO247" s="1"/>
  <c r="AH247"/>
  <c r="AB247"/>
  <c r="S248"/>
  <c r="V248" s="1"/>
  <c r="Y247"/>
  <c r="AC247"/>
  <c r="T248"/>
  <c r="W248" s="1"/>
  <c r="Z247"/>
  <c r="D252" i="8" l="1"/>
  <c r="F252" s="1"/>
  <c r="G252" s="1"/>
  <c r="E251"/>
  <c r="AN247" i="6"/>
  <c r="AH248"/>
  <c r="AI248"/>
  <c r="AO248" s="1"/>
  <c r="AG248"/>
  <c r="AM248" s="1"/>
  <c r="AC248"/>
  <c r="T249"/>
  <c r="W249" s="1"/>
  <c r="Z248"/>
  <c r="AB248"/>
  <c r="S249"/>
  <c r="V249" s="1"/>
  <c r="Y248"/>
  <c r="D253" i="8" l="1"/>
  <c r="F253" s="1"/>
  <c r="G253" s="1"/>
  <c r="E252"/>
  <c r="AN248" i="6"/>
  <c r="AG249"/>
  <c r="AM249" s="1"/>
  <c r="AI249"/>
  <c r="AO249" s="1"/>
  <c r="AH249"/>
  <c r="AB249"/>
  <c r="S250"/>
  <c r="V250" s="1"/>
  <c r="Y249"/>
  <c r="AC249"/>
  <c r="T250"/>
  <c r="W250" s="1"/>
  <c r="Z249"/>
  <c r="D254" i="8" l="1"/>
  <c r="F254" s="1"/>
  <c r="G254" s="1"/>
  <c r="E253"/>
  <c r="AN249" i="6"/>
  <c r="AG250"/>
  <c r="AM250" s="1"/>
  <c r="AH250"/>
  <c r="AI250"/>
  <c r="AO250" s="1"/>
  <c r="AC250"/>
  <c r="T251"/>
  <c r="W251" s="1"/>
  <c r="Z250"/>
  <c r="AB250"/>
  <c r="S251"/>
  <c r="V251" s="1"/>
  <c r="Y250"/>
  <c r="D255" i="8" l="1"/>
  <c r="F255" s="1"/>
  <c r="G255" s="1"/>
  <c r="E254"/>
  <c r="AN250" i="6"/>
  <c r="AG251"/>
  <c r="AM251" s="1"/>
  <c r="AI251"/>
  <c r="AO251" s="1"/>
  <c r="AH251"/>
  <c r="AB251"/>
  <c r="S252"/>
  <c r="V252" s="1"/>
  <c r="Y251"/>
  <c r="AC251"/>
  <c r="T252"/>
  <c r="W252" s="1"/>
  <c r="Z251"/>
  <c r="D256" i="8" l="1"/>
  <c r="F256" s="1"/>
  <c r="G256" s="1"/>
  <c r="E255"/>
  <c r="AN251" i="6"/>
  <c r="AG252"/>
  <c r="AM252" s="1"/>
  <c r="AI252"/>
  <c r="AO252" s="1"/>
  <c r="AH252"/>
  <c r="AC252"/>
  <c r="T253"/>
  <c r="W253" s="1"/>
  <c r="Z252"/>
  <c r="AB252"/>
  <c r="AG253" s="1"/>
  <c r="AM253" s="1"/>
  <c r="S253"/>
  <c r="V253" s="1"/>
  <c r="Y252"/>
  <c r="D257" i="8" l="1"/>
  <c r="F257" s="1"/>
  <c r="G257" s="1"/>
  <c r="E256"/>
  <c r="AN252" i="6"/>
  <c r="AI253"/>
  <c r="AO253" s="1"/>
  <c r="AH253"/>
  <c r="AB253"/>
  <c r="AG254" s="1"/>
  <c r="AM254" s="1"/>
  <c r="S254"/>
  <c r="V254" s="1"/>
  <c r="Y253"/>
  <c r="AC253"/>
  <c r="T254"/>
  <c r="W254" s="1"/>
  <c r="Z253"/>
  <c r="D258" i="8" l="1"/>
  <c r="F258" s="1"/>
  <c r="G258" s="1"/>
  <c r="E257"/>
  <c r="AN253" i="6"/>
  <c r="AI254"/>
  <c r="AO254" s="1"/>
  <c r="AH254"/>
  <c r="AC254"/>
  <c r="T255"/>
  <c r="W255" s="1"/>
  <c r="Z254"/>
  <c r="AB254"/>
  <c r="AG255" s="1"/>
  <c r="AM255" s="1"/>
  <c r="S255"/>
  <c r="V255" s="1"/>
  <c r="Y254"/>
  <c r="D259" i="8" l="1"/>
  <c r="F259" s="1"/>
  <c r="G259" s="1"/>
  <c r="E258"/>
  <c r="AN254" i="6"/>
  <c r="AI255"/>
  <c r="AO255" s="1"/>
  <c r="AH255"/>
  <c r="AB255"/>
  <c r="AG256" s="1"/>
  <c r="AM256" s="1"/>
  <c r="S256"/>
  <c r="V256" s="1"/>
  <c r="Y255"/>
  <c r="AC255"/>
  <c r="T256"/>
  <c r="W256" s="1"/>
  <c r="Z255"/>
  <c r="D260" i="8" l="1"/>
  <c r="F260" s="1"/>
  <c r="G260" s="1"/>
  <c r="E259"/>
  <c r="AN255" i="6"/>
  <c r="AI256"/>
  <c r="AO256" s="1"/>
  <c r="AH256"/>
  <c r="AC256"/>
  <c r="T257"/>
  <c r="W257" s="1"/>
  <c r="Z256"/>
  <c r="AB256"/>
  <c r="AG257" s="1"/>
  <c r="AM257" s="1"/>
  <c r="S257"/>
  <c r="V257" s="1"/>
  <c r="Y256"/>
  <c r="D261" i="8" l="1"/>
  <c r="F261" s="1"/>
  <c r="G261" s="1"/>
  <c r="E260"/>
  <c r="AN256" i="6"/>
  <c r="AH257"/>
  <c r="AI257"/>
  <c r="AO257" s="1"/>
  <c r="AB257"/>
  <c r="S258"/>
  <c r="V258" s="1"/>
  <c r="Y257"/>
  <c r="AC257"/>
  <c r="T258"/>
  <c r="W258" s="1"/>
  <c r="Z257"/>
  <c r="D262" i="8" l="1"/>
  <c r="F262" s="1"/>
  <c r="G262" s="1"/>
  <c r="E261"/>
  <c r="AN257" i="6"/>
  <c r="AH258"/>
  <c r="AI258"/>
  <c r="AO258" s="1"/>
  <c r="AG258"/>
  <c r="AM258" s="1"/>
  <c r="AC258"/>
  <c r="T259"/>
  <c r="W259" s="1"/>
  <c r="Z258"/>
  <c r="AB258"/>
  <c r="S259"/>
  <c r="V259" s="1"/>
  <c r="Y258"/>
  <c r="D263" i="8" l="1"/>
  <c r="F263" s="1"/>
  <c r="G263" s="1"/>
  <c r="E262"/>
  <c r="AN258" i="6"/>
  <c r="AG259"/>
  <c r="AM259" s="1"/>
  <c r="AH259"/>
  <c r="AI259"/>
  <c r="AO259" s="1"/>
  <c r="AB259"/>
  <c r="S260"/>
  <c r="V260" s="1"/>
  <c r="Y259"/>
  <c r="AC259"/>
  <c r="T260"/>
  <c r="W260" s="1"/>
  <c r="Z259"/>
  <c r="D264" i="8" l="1"/>
  <c r="F264" s="1"/>
  <c r="G264" s="1"/>
  <c r="E263"/>
  <c r="AN259" i="6"/>
  <c r="AH260"/>
  <c r="AI260"/>
  <c r="AO260" s="1"/>
  <c r="AG260"/>
  <c r="AM260" s="1"/>
  <c r="AC260"/>
  <c r="AI261" s="1"/>
  <c r="AO261" s="1"/>
  <c r="T261"/>
  <c r="W261" s="1"/>
  <c r="Z260"/>
  <c r="AB260"/>
  <c r="S261"/>
  <c r="V261" s="1"/>
  <c r="Y260"/>
  <c r="D265" i="8" l="1"/>
  <c r="F265" s="1"/>
  <c r="G265" s="1"/>
  <c r="E264"/>
  <c r="AN260" i="6"/>
  <c r="AH261"/>
  <c r="AG261"/>
  <c r="AM261" s="1"/>
  <c r="AB261"/>
  <c r="S262"/>
  <c r="V262" s="1"/>
  <c r="Y261"/>
  <c r="AC261"/>
  <c r="T262"/>
  <c r="W262" s="1"/>
  <c r="Z261"/>
  <c r="D266" i="8" l="1"/>
  <c r="F266" s="1"/>
  <c r="G266" s="1"/>
  <c r="E265"/>
  <c r="AN261" i="6"/>
  <c r="AH262"/>
  <c r="AI262"/>
  <c r="AO262" s="1"/>
  <c r="AG262"/>
  <c r="AM262" s="1"/>
  <c r="AC262"/>
  <c r="T263"/>
  <c r="W263" s="1"/>
  <c r="Z262"/>
  <c r="AB262"/>
  <c r="S263"/>
  <c r="V263" s="1"/>
  <c r="Y262"/>
  <c r="D267" i="8" l="1"/>
  <c r="F267" s="1"/>
  <c r="G267" s="1"/>
  <c r="E266"/>
  <c r="AN262" i="6"/>
  <c r="AH263"/>
  <c r="AI263"/>
  <c r="AO263" s="1"/>
  <c r="AG263"/>
  <c r="AM263" s="1"/>
  <c r="AB263"/>
  <c r="S264"/>
  <c r="V264" s="1"/>
  <c r="Y263"/>
  <c r="AC263"/>
  <c r="T264"/>
  <c r="W264" s="1"/>
  <c r="Z263"/>
  <c r="D268" i="8" l="1"/>
  <c r="F268" s="1"/>
  <c r="G268" s="1"/>
  <c r="E267"/>
  <c r="AN263" i="6"/>
  <c r="AH264"/>
  <c r="AI264"/>
  <c r="AO264" s="1"/>
  <c r="AG264"/>
  <c r="AM264" s="1"/>
  <c r="AC264"/>
  <c r="T265"/>
  <c r="W265" s="1"/>
  <c r="Z264"/>
  <c r="AB264"/>
  <c r="S265"/>
  <c r="V265" s="1"/>
  <c r="Y264"/>
  <c r="D269" i="8" l="1"/>
  <c r="F269" s="1"/>
  <c r="G269" s="1"/>
  <c r="E268"/>
  <c r="AN264" i="6"/>
  <c r="AH265"/>
  <c r="AI265"/>
  <c r="AO265" s="1"/>
  <c r="AG265"/>
  <c r="AM265" s="1"/>
  <c r="AB265"/>
  <c r="S266"/>
  <c r="V266" s="1"/>
  <c r="Y265"/>
  <c r="AC265"/>
  <c r="T266"/>
  <c r="W266" s="1"/>
  <c r="Z265"/>
  <c r="D270" i="8" l="1"/>
  <c r="F270" s="1"/>
  <c r="G270" s="1"/>
  <c r="E269"/>
  <c r="AN265" i="6"/>
  <c r="AH266"/>
  <c r="AI266"/>
  <c r="AO266" s="1"/>
  <c r="AG266"/>
  <c r="AM266" s="1"/>
  <c r="AC266"/>
  <c r="T267"/>
  <c r="W267" s="1"/>
  <c r="Z266"/>
  <c r="AB266"/>
  <c r="S267"/>
  <c r="V267" s="1"/>
  <c r="Y266"/>
  <c r="D271" i="8" l="1"/>
  <c r="F271" s="1"/>
  <c r="G271" s="1"/>
  <c r="E270"/>
  <c r="AN266" i="6"/>
  <c r="AH267"/>
  <c r="AG267"/>
  <c r="AM267" s="1"/>
  <c r="AI267"/>
  <c r="AO267" s="1"/>
  <c r="AB267"/>
  <c r="S268"/>
  <c r="V268" s="1"/>
  <c r="Y267"/>
  <c r="AC267"/>
  <c r="T268"/>
  <c r="W268" s="1"/>
  <c r="Z267"/>
  <c r="D272" i="8" l="1"/>
  <c r="F272" s="1"/>
  <c r="G272" s="1"/>
  <c r="E271"/>
  <c r="AN267" i="6"/>
  <c r="AH268"/>
  <c r="AI268"/>
  <c r="AO268" s="1"/>
  <c r="AG268"/>
  <c r="AM268" s="1"/>
  <c r="AC268"/>
  <c r="T269"/>
  <c r="W269" s="1"/>
  <c r="Z268"/>
  <c r="AB268"/>
  <c r="S269"/>
  <c r="V269" s="1"/>
  <c r="Y268"/>
  <c r="D273" i="8" l="1"/>
  <c r="F273" s="1"/>
  <c r="G273" s="1"/>
  <c r="E272"/>
  <c r="AN268" i="6"/>
  <c r="AH269"/>
  <c r="AI269"/>
  <c r="AO269" s="1"/>
  <c r="AG269"/>
  <c r="AM269" s="1"/>
  <c r="AB269"/>
  <c r="S270"/>
  <c r="V270" s="1"/>
  <c r="Y269"/>
  <c r="AC269"/>
  <c r="T270"/>
  <c r="W270" s="1"/>
  <c r="Z269"/>
  <c r="D274" i="8" l="1"/>
  <c r="F274" s="1"/>
  <c r="G274" s="1"/>
  <c r="E273"/>
  <c r="AN269" i="6"/>
  <c r="AH270"/>
  <c r="AG270"/>
  <c r="AM270" s="1"/>
  <c r="AI270"/>
  <c r="AO270" s="1"/>
  <c r="AC270"/>
  <c r="T271"/>
  <c r="W271" s="1"/>
  <c r="Z270"/>
  <c r="AB270"/>
  <c r="S271"/>
  <c r="V271" s="1"/>
  <c r="Y270"/>
  <c r="D275" i="8" l="1"/>
  <c r="F275" s="1"/>
  <c r="G275" s="1"/>
  <c r="E274"/>
  <c r="AN270" i="6"/>
  <c r="AH271"/>
  <c r="AG271"/>
  <c r="AM271" s="1"/>
  <c r="AI271"/>
  <c r="AO271" s="1"/>
  <c r="AB271"/>
  <c r="S272"/>
  <c r="V272" s="1"/>
  <c r="Y271"/>
  <c r="AC271"/>
  <c r="T272"/>
  <c r="W272" s="1"/>
  <c r="Z271"/>
  <c r="D276" i="8" l="1"/>
  <c r="F276" s="1"/>
  <c r="G276" s="1"/>
  <c r="E275"/>
  <c r="AN271" i="6"/>
  <c r="AH272"/>
  <c r="AG272"/>
  <c r="AM272" s="1"/>
  <c r="AI272"/>
  <c r="AO272" s="1"/>
  <c r="AC272"/>
  <c r="T273"/>
  <c r="W273" s="1"/>
  <c r="Z272"/>
  <c r="AB272"/>
  <c r="S273"/>
  <c r="V273" s="1"/>
  <c r="Y272"/>
  <c r="D277" i="8" l="1"/>
  <c r="F277" s="1"/>
  <c r="G277" s="1"/>
  <c r="E276"/>
  <c r="AN272" i="6"/>
  <c r="AG273"/>
  <c r="AM273" s="1"/>
  <c r="AH273"/>
  <c r="AI273"/>
  <c r="AO273" s="1"/>
  <c r="AB273"/>
  <c r="S274"/>
  <c r="V274" s="1"/>
  <c r="Y273"/>
  <c r="AC273"/>
  <c r="T274"/>
  <c r="W274" s="1"/>
  <c r="Z273"/>
  <c r="D278" i="8" l="1"/>
  <c r="F278" s="1"/>
  <c r="G278" s="1"/>
  <c r="E277"/>
  <c r="AN273" i="6"/>
  <c r="AH274"/>
  <c r="AG274"/>
  <c r="AM274" s="1"/>
  <c r="AI274"/>
  <c r="AO274" s="1"/>
  <c r="AC274"/>
  <c r="T275"/>
  <c r="W275" s="1"/>
  <c r="Z274"/>
  <c r="AB274"/>
  <c r="S275"/>
  <c r="V275" s="1"/>
  <c r="Y274"/>
  <c r="D279" i="8" l="1"/>
  <c r="F279" s="1"/>
  <c r="G279" s="1"/>
  <c r="E278"/>
  <c r="AN274" i="6"/>
  <c r="AH275"/>
  <c r="AI275"/>
  <c r="AO275" s="1"/>
  <c r="AG275"/>
  <c r="AM275" s="1"/>
  <c r="AB275"/>
  <c r="S276"/>
  <c r="V276" s="1"/>
  <c r="Y275"/>
  <c r="AC275"/>
  <c r="T276"/>
  <c r="W276" s="1"/>
  <c r="Z275"/>
  <c r="D280" i="8" l="1"/>
  <c r="F280" s="1"/>
  <c r="G280" s="1"/>
  <c r="E279"/>
  <c r="AN275" i="6"/>
  <c r="AH276"/>
  <c r="AG276"/>
  <c r="AM276" s="1"/>
  <c r="AI276"/>
  <c r="AO276" s="1"/>
  <c r="AC276"/>
  <c r="T277"/>
  <c r="W277" s="1"/>
  <c r="Z276"/>
  <c r="AB276"/>
  <c r="S277"/>
  <c r="V277" s="1"/>
  <c r="Y276"/>
  <c r="D281" i="8" l="1"/>
  <c r="F281" s="1"/>
  <c r="G281" s="1"/>
  <c r="E280"/>
  <c r="AN276" i="6"/>
  <c r="AH277"/>
  <c r="AI277"/>
  <c r="AO277" s="1"/>
  <c r="AG277"/>
  <c r="AM277" s="1"/>
  <c r="AB277"/>
  <c r="S278"/>
  <c r="V278" s="1"/>
  <c r="Y277"/>
  <c r="AC277"/>
  <c r="T278"/>
  <c r="W278" s="1"/>
  <c r="Z277"/>
  <c r="D282" i="8" l="1"/>
  <c r="F282" s="1"/>
  <c r="G282" s="1"/>
  <c r="E281"/>
  <c r="AN277" i="6"/>
  <c r="AH278"/>
  <c r="AG278"/>
  <c r="AM278" s="1"/>
  <c r="AI278"/>
  <c r="AO278" s="1"/>
  <c r="AC278"/>
  <c r="T279"/>
  <c r="W279" s="1"/>
  <c r="Z278"/>
  <c r="AB278"/>
  <c r="S279"/>
  <c r="V279" s="1"/>
  <c r="Y278"/>
  <c r="D283" i="8" l="1"/>
  <c r="F283" s="1"/>
  <c r="G283" s="1"/>
  <c r="E282"/>
  <c r="AN278" i="6"/>
  <c r="AH279"/>
  <c r="AI279"/>
  <c r="AO279" s="1"/>
  <c r="AG279"/>
  <c r="AM279" s="1"/>
  <c r="AB279"/>
  <c r="S280"/>
  <c r="V280" s="1"/>
  <c r="Y279"/>
  <c r="AC279"/>
  <c r="T280"/>
  <c r="W280" s="1"/>
  <c r="Z279"/>
  <c r="D284" i="8" l="1"/>
  <c r="F284" s="1"/>
  <c r="G284" s="1"/>
  <c r="E283"/>
  <c r="AN279" i="6"/>
  <c r="AH280"/>
  <c r="AG280"/>
  <c r="AM280" s="1"/>
  <c r="AI280"/>
  <c r="AO280" s="1"/>
  <c r="AC280"/>
  <c r="T281"/>
  <c r="W281" s="1"/>
  <c r="Z280"/>
  <c r="AB280"/>
  <c r="S281"/>
  <c r="V281" s="1"/>
  <c r="Y280"/>
  <c r="D285" i="8" l="1"/>
  <c r="F285" s="1"/>
  <c r="G285" s="1"/>
  <c r="E284"/>
  <c r="AN280" i="6"/>
  <c r="AH281"/>
  <c r="AG281"/>
  <c r="AM281" s="1"/>
  <c r="AI281"/>
  <c r="AO281" s="1"/>
  <c r="AB281"/>
  <c r="S282"/>
  <c r="V282" s="1"/>
  <c r="Y281"/>
  <c r="AC281"/>
  <c r="T282"/>
  <c r="W282" s="1"/>
  <c r="Z281"/>
  <c r="D286" i="8" l="1"/>
  <c r="F286" s="1"/>
  <c r="G286" s="1"/>
  <c r="E285"/>
  <c r="AN281" i="6"/>
  <c r="AH282"/>
  <c r="AI282"/>
  <c r="AO282" s="1"/>
  <c r="AG282"/>
  <c r="AM282" s="1"/>
  <c r="AC282"/>
  <c r="T283"/>
  <c r="W283" s="1"/>
  <c r="Z282"/>
  <c r="AB282"/>
  <c r="S283"/>
  <c r="V283" s="1"/>
  <c r="Y282"/>
  <c r="D287" i="8" l="1"/>
  <c r="F287" s="1"/>
  <c r="G287" s="1"/>
  <c r="E286"/>
  <c r="AN282" i="6"/>
  <c r="AH283"/>
  <c r="AI283"/>
  <c r="AO283" s="1"/>
  <c r="AG283"/>
  <c r="AM283" s="1"/>
  <c r="AB283"/>
  <c r="S284"/>
  <c r="V284" s="1"/>
  <c r="Y283"/>
  <c r="AC283"/>
  <c r="T284"/>
  <c r="W284" s="1"/>
  <c r="Z283"/>
  <c r="D288" i="8" l="1"/>
  <c r="F288" s="1"/>
  <c r="G288" s="1"/>
  <c r="E287"/>
  <c r="AN283" i="6"/>
  <c r="AH284"/>
  <c r="AI284"/>
  <c r="AO284" s="1"/>
  <c r="AG284"/>
  <c r="AM284" s="1"/>
  <c r="AC284"/>
  <c r="T285"/>
  <c r="W285" s="1"/>
  <c r="Z284"/>
  <c r="AB284"/>
  <c r="S285"/>
  <c r="V285" s="1"/>
  <c r="Y284"/>
  <c r="D289" i="8" l="1"/>
  <c r="F289" s="1"/>
  <c r="G289" s="1"/>
  <c r="E288"/>
  <c r="AN284" i="6"/>
  <c r="AH285"/>
  <c r="AI285"/>
  <c r="AO285" s="1"/>
  <c r="AG285"/>
  <c r="AM285" s="1"/>
  <c r="AB285"/>
  <c r="S286"/>
  <c r="V286" s="1"/>
  <c r="Y285"/>
  <c r="AC285"/>
  <c r="T286"/>
  <c r="W286" s="1"/>
  <c r="Z285"/>
  <c r="D290" i="8" l="1"/>
  <c r="F290" s="1"/>
  <c r="G290" s="1"/>
  <c r="E289"/>
  <c r="AN285" i="6"/>
  <c r="AH286"/>
  <c r="AI286"/>
  <c r="AO286" s="1"/>
  <c r="AG286"/>
  <c r="AM286" s="1"/>
  <c r="AC286"/>
  <c r="T287"/>
  <c r="W287" s="1"/>
  <c r="Z286"/>
  <c r="AB286"/>
  <c r="S287"/>
  <c r="V287" s="1"/>
  <c r="Y286"/>
  <c r="D291" i="8" l="1"/>
  <c r="F291" s="1"/>
  <c r="G291" s="1"/>
  <c r="E290"/>
  <c r="AN286" i="6"/>
  <c r="AH287"/>
  <c r="AI287"/>
  <c r="AO287" s="1"/>
  <c r="AG287"/>
  <c r="AM287" s="1"/>
  <c r="AB287"/>
  <c r="S288"/>
  <c r="V288" s="1"/>
  <c r="Y287"/>
  <c r="AC287"/>
  <c r="T288"/>
  <c r="W288" s="1"/>
  <c r="Z287"/>
  <c r="D292" i="8" l="1"/>
  <c r="F292" s="1"/>
  <c r="G292" s="1"/>
  <c r="E291"/>
  <c r="AN287" i="6"/>
  <c r="AH288"/>
  <c r="AI288"/>
  <c r="AO288" s="1"/>
  <c r="AG288"/>
  <c r="AM288" s="1"/>
  <c r="AC288"/>
  <c r="T289"/>
  <c r="W289" s="1"/>
  <c r="Z288"/>
  <c r="AB288"/>
  <c r="S289"/>
  <c r="V289" s="1"/>
  <c r="Y288"/>
  <c r="D293" i="8" l="1"/>
  <c r="F293" s="1"/>
  <c r="G293" s="1"/>
  <c r="E292"/>
  <c r="AN288" i="6"/>
  <c r="AI289"/>
  <c r="AO289" s="1"/>
  <c r="AH289"/>
  <c r="AG289"/>
  <c r="AM289" s="1"/>
  <c r="AB289"/>
  <c r="S290"/>
  <c r="V290" s="1"/>
  <c r="Y289"/>
  <c r="AC289"/>
  <c r="AI290" s="1"/>
  <c r="AO290" s="1"/>
  <c r="T290"/>
  <c r="W290" s="1"/>
  <c r="Z289"/>
  <c r="D294" i="8" l="1"/>
  <c r="F294" s="1"/>
  <c r="G294" s="1"/>
  <c r="E293"/>
  <c r="AN289" i="6"/>
  <c r="AG290"/>
  <c r="AM290" s="1"/>
  <c r="AH290"/>
  <c r="AC290"/>
  <c r="AI291" s="1"/>
  <c r="AO291" s="1"/>
  <c r="T291"/>
  <c r="W291" s="1"/>
  <c r="Z290"/>
  <c r="AB290"/>
  <c r="S291"/>
  <c r="V291" s="1"/>
  <c r="Y290"/>
  <c r="D295" i="8" l="1"/>
  <c r="F295" s="1"/>
  <c r="G295" s="1"/>
  <c r="E294"/>
  <c r="AN290" i="6"/>
  <c r="AH291"/>
  <c r="AG291"/>
  <c r="AM291" s="1"/>
  <c r="AB291"/>
  <c r="S292"/>
  <c r="V292" s="1"/>
  <c r="Y291"/>
  <c r="AC291"/>
  <c r="AI292" s="1"/>
  <c r="AO292" s="1"/>
  <c r="T292"/>
  <c r="W292" s="1"/>
  <c r="Z291"/>
  <c r="D296" i="8" l="1"/>
  <c r="F296" s="1"/>
  <c r="G296" s="1"/>
  <c r="E295"/>
  <c r="AN291" i="6"/>
  <c r="AG292"/>
  <c r="AM292" s="1"/>
  <c r="AH292"/>
  <c r="AC292"/>
  <c r="AI293" s="1"/>
  <c r="AO293" s="1"/>
  <c r="T293"/>
  <c r="W293" s="1"/>
  <c r="Z292"/>
  <c r="AB292"/>
  <c r="S293"/>
  <c r="V293" s="1"/>
  <c r="Y292"/>
  <c r="D297" i="8" l="1"/>
  <c r="F297" s="1"/>
  <c r="G297" s="1"/>
  <c r="E296"/>
  <c r="AN292" i="6"/>
  <c r="AG293"/>
  <c r="AM293" s="1"/>
  <c r="AH293"/>
  <c r="AB293"/>
  <c r="S294"/>
  <c r="V294" s="1"/>
  <c r="Y293"/>
  <c r="AC293"/>
  <c r="AI294" s="1"/>
  <c r="AO294" s="1"/>
  <c r="T294"/>
  <c r="W294" s="1"/>
  <c r="Z293"/>
  <c r="D298" i="8" l="1"/>
  <c r="F298" s="1"/>
  <c r="G298" s="1"/>
  <c r="E297"/>
  <c r="AN293" i="6"/>
  <c r="AG294"/>
  <c r="AM294" s="1"/>
  <c r="AH294"/>
  <c r="AC294"/>
  <c r="AI295" s="1"/>
  <c r="AO295" s="1"/>
  <c r="T295"/>
  <c r="W295" s="1"/>
  <c r="Z294"/>
  <c r="AB294"/>
  <c r="S295"/>
  <c r="V295" s="1"/>
  <c r="Y294"/>
  <c r="D299" i="8" l="1"/>
  <c r="F299" s="1"/>
  <c r="G299" s="1"/>
  <c r="E298"/>
  <c r="AN294" i="6"/>
  <c r="AG295"/>
  <c r="AM295" s="1"/>
  <c r="AH295"/>
  <c r="AB295"/>
  <c r="S296"/>
  <c r="V296" s="1"/>
  <c r="Y295"/>
  <c r="AC295"/>
  <c r="AI296" s="1"/>
  <c r="AO296" s="1"/>
  <c r="T296"/>
  <c r="W296" s="1"/>
  <c r="Z295"/>
  <c r="D300" i="8" l="1"/>
  <c r="F300" s="1"/>
  <c r="G300" s="1"/>
  <c r="E299"/>
  <c r="AN295" i="6"/>
  <c r="AH296"/>
  <c r="AG296"/>
  <c r="AM296" s="1"/>
  <c r="AC296"/>
  <c r="AI297" s="1"/>
  <c r="AO297" s="1"/>
  <c r="T297"/>
  <c r="W297" s="1"/>
  <c r="Z296"/>
  <c r="AB296"/>
  <c r="S297"/>
  <c r="V297" s="1"/>
  <c r="Y296"/>
  <c r="D301" i="8" l="1"/>
  <c r="F301" s="1"/>
  <c r="G301" s="1"/>
  <c r="E300"/>
  <c r="AN296" i="6"/>
  <c r="AG297"/>
  <c r="AM297" s="1"/>
  <c r="AH297"/>
  <c r="AB297"/>
  <c r="S298"/>
  <c r="V298" s="1"/>
  <c r="Y297"/>
  <c r="AC297"/>
  <c r="AI298" s="1"/>
  <c r="AO298" s="1"/>
  <c r="T298"/>
  <c r="W298" s="1"/>
  <c r="Z297"/>
  <c r="D302" i="8" l="1"/>
  <c r="F302" s="1"/>
  <c r="G302" s="1"/>
  <c r="E301"/>
  <c r="AN297" i="6"/>
  <c r="AH298"/>
  <c r="AG298"/>
  <c r="AM298" s="1"/>
  <c r="AC298"/>
  <c r="AI299" s="1"/>
  <c r="AO299" s="1"/>
  <c r="T299"/>
  <c r="W299" s="1"/>
  <c r="Z298"/>
  <c r="AB298"/>
  <c r="S299"/>
  <c r="V299" s="1"/>
  <c r="Y298"/>
  <c r="D303" i="8" l="1"/>
  <c r="F303" s="1"/>
  <c r="G303" s="1"/>
  <c r="E302"/>
  <c r="AN298" i="6"/>
  <c r="AG299"/>
  <c r="AM299" s="1"/>
  <c r="AH299"/>
  <c r="AB299"/>
  <c r="AG300" s="1"/>
  <c r="AM300" s="1"/>
  <c r="Y299"/>
  <c r="S300"/>
  <c r="V300" s="1"/>
  <c r="AC299"/>
  <c r="Z299"/>
  <c r="T300"/>
  <c r="W300" s="1"/>
  <c r="D304" i="8" l="1"/>
  <c r="F304" s="1"/>
  <c r="G304" s="1"/>
  <c r="E303"/>
  <c r="AN299" i="6"/>
  <c r="AH300"/>
  <c r="AI300"/>
  <c r="AO300" s="1"/>
  <c r="AB300"/>
  <c r="AG301" s="1"/>
  <c r="AM301" s="1"/>
  <c r="S301"/>
  <c r="V301" s="1"/>
  <c r="Y300"/>
  <c r="AC300"/>
  <c r="T301"/>
  <c r="W301" s="1"/>
  <c r="Z300"/>
  <c r="D305" i="8" l="1"/>
  <c r="F305" s="1"/>
  <c r="G305" s="1"/>
  <c r="E304"/>
  <c r="AN300" i="6"/>
  <c r="AI301"/>
  <c r="AO301" s="1"/>
  <c r="AH301"/>
  <c r="AB301"/>
  <c r="AG302" s="1"/>
  <c r="AM302" s="1"/>
  <c r="Y301"/>
  <c r="S302"/>
  <c r="V302" s="1"/>
  <c r="AC301"/>
  <c r="Z301"/>
  <c r="T302"/>
  <c r="W302" s="1"/>
  <c r="D306" i="8" l="1"/>
  <c r="F306" s="1"/>
  <c r="G306" s="1"/>
  <c r="E305"/>
  <c r="AN301" i="6"/>
  <c r="AI302"/>
  <c r="AO302" s="1"/>
  <c r="AH302"/>
  <c r="AB302"/>
  <c r="AG303" s="1"/>
  <c r="AM303" s="1"/>
  <c r="S303"/>
  <c r="V303" s="1"/>
  <c r="Y302"/>
  <c r="AC302"/>
  <c r="T303"/>
  <c r="W303" s="1"/>
  <c r="Z302"/>
  <c r="D307" i="8" l="1"/>
  <c r="F307" s="1"/>
  <c r="G307" s="1"/>
  <c r="E306"/>
  <c r="AN302" i="6"/>
  <c r="AI303"/>
  <c r="AO303" s="1"/>
  <c r="AH303"/>
  <c r="AB303"/>
  <c r="AG304" s="1"/>
  <c r="AM304" s="1"/>
  <c r="Y303"/>
  <c r="S304"/>
  <c r="V304" s="1"/>
  <c r="AC303"/>
  <c r="Z303"/>
  <c r="T304"/>
  <c r="W304" s="1"/>
  <c r="D308" i="8" l="1"/>
  <c r="F308" s="1"/>
  <c r="G308" s="1"/>
  <c r="E307"/>
  <c r="AI304" i="6"/>
  <c r="AO304" s="1"/>
  <c r="AN303"/>
  <c r="AH304"/>
  <c r="AN304" s="1"/>
  <c r="AB304"/>
  <c r="AG305" s="1"/>
  <c r="AM305" s="1"/>
  <c r="S305"/>
  <c r="V305" s="1"/>
  <c r="Y304"/>
  <c r="AC304"/>
  <c r="T305"/>
  <c r="W305" s="1"/>
  <c r="Z304"/>
  <c r="D309" i="8" l="1"/>
  <c r="F309" s="1"/>
  <c r="G309" s="1"/>
  <c r="E308"/>
  <c r="AI305" i="6"/>
  <c r="AO305" s="1"/>
  <c r="AH305"/>
  <c r="AB305"/>
  <c r="AG306" s="1"/>
  <c r="AM306" s="1"/>
  <c r="Y305"/>
  <c r="S306"/>
  <c r="V306" s="1"/>
  <c r="AC305"/>
  <c r="Z305"/>
  <c r="T306"/>
  <c r="W306" s="1"/>
  <c r="D310" i="8" l="1"/>
  <c r="F310" s="1"/>
  <c r="G310" s="1"/>
  <c r="E309"/>
  <c r="AN305" i="6"/>
  <c r="AI306"/>
  <c r="AO306" s="1"/>
  <c r="AH306"/>
  <c r="AB306"/>
  <c r="AG307" s="1"/>
  <c r="AM307" s="1"/>
  <c r="S307"/>
  <c r="V307" s="1"/>
  <c r="Y306"/>
  <c r="AC306"/>
  <c r="T307"/>
  <c r="W307" s="1"/>
  <c r="Z306"/>
  <c r="D311" i="8" l="1"/>
  <c r="F311" s="1"/>
  <c r="G311" s="1"/>
  <c r="E310"/>
  <c r="AN306" i="6"/>
  <c r="AH307"/>
  <c r="AI307"/>
  <c r="AO307" s="1"/>
  <c r="AB307"/>
  <c r="AG308" s="1"/>
  <c r="AM308" s="1"/>
  <c r="Y307"/>
  <c r="S308"/>
  <c r="V308" s="1"/>
  <c r="AC307"/>
  <c r="AI308" s="1"/>
  <c r="AO308" s="1"/>
  <c r="Z307"/>
  <c r="T308"/>
  <c r="W308" s="1"/>
  <c r="D312" i="8" l="1"/>
  <c r="F312" s="1"/>
  <c r="G312" s="1"/>
  <c r="E311"/>
  <c r="AN307" i="6"/>
  <c r="AH308"/>
  <c r="AN308" s="1"/>
  <c r="AB308"/>
  <c r="AG309" s="1"/>
  <c r="AM309" s="1"/>
  <c r="S309"/>
  <c r="V309" s="1"/>
  <c r="Y308"/>
  <c r="AC308"/>
  <c r="AI309" s="1"/>
  <c r="AO309" s="1"/>
  <c r="T309"/>
  <c r="W309" s="1"/>
  <c r="Z308"/>
  <c r="D313" i="8" l="1"/>
  <c r="F313" s="1"/>
  <c r="G313" s="1"/>
  <c r="E312"/>
  <c r="AH309" i="6"/>
  <c r="AN309" s="1"/>
  <c r="AB309"/>
  <c r="Y309"/>
  <c r="S310"/>
  <c r="V310" s="1"/>
  <c r="AC309"/>
  <c r="AI310" s="1"/>
  <c r="AO310" s="1"/>
  <c r="Z309"/>
  <c r="T310"/>
  <c r="W310" s="1"/>
  <c r="D314" i="8" l="1"/>
  <c r="F314" s="1"/>
  <c r="G314" s="1"/>
  <c r="E313"/>
  <c r="AH310" i="6"/>
  <c r="AG310"/>
  <c r="AM310" s="1"/>
  <c r="AB310"/>
  <c r="S311"/>
  <c r="V311" s="1"/>
  <c r="Y310"/>
  <c r="AC310"/>
  <c r="AI311" s="1"/>
  <c r="AO311" s="1"/>
  <c r="T311"/>
  <c r="W311" s="1"/>
  <c r="Z310"/>
  <c r="D315" i="8" l="1"/>
  <c r="F315" s="1"/>
  <c r="G315" s="1"/>
  <c r="E314"/>
  <c r="AN310" i="6"/>
  <c r="AG311"/>
  <c r="AM311" s="1"/>
  <c r="AH311"/>
  <c r="AB311"/>
  <c r="Y311"/>
  <c r="S312"/>
  <c r="V312" s="1"/>
  <c r="AC311"/>
  <c r="Z311"/>
  <c r="T312"/>
  <c r="W312" s="1"/>
  <c r="D316" i="8" l="1"/>
  <c r="F316" s="1"/>
  <c r="G316" s="1"/>
  <c r="E315"/>
  <c r="AN311" i="6"/>
  <c r="AG312"/>
  <c r="AM312" s="1"/>
  <c r="AH312"/>
  <c r="AI312"/>
  <c r="AO312" s="1"/>
  <c r="AB312"/>
  <c r="S313"/>
  <c r="V313" s="1"/>
  <c r="Y312"/>
  <c r="AC312"/>
  <c r="T313"/>
  <c r="W313" s="1"/>
  <c r="Z312"/>
  <c r="D317" i="8" l="1"/>
  <c r="F317" s="1"/>
  <c r="G317" s="1"/>
  <c r="E316"/>
  <c r="AN312" i="6"/>
  <c r="AG313"/>
  <c r="AM313" s="1"/>
  <c r="AI313"/>
  <c r="AO313" s="1"/>
  <c r="AH313"/>
  <c r="AB313"/>
  <c r="Y313"/>
  <c r="S314"/>
  <c r="V314" s="1"/>
  <c r="AC313"/>
  <c r="Z313"/>
  <c r="T314"/>
  <c r="W314" s="1"/>
  <c r="D318" i="8" l="1"/>
  <c r="F318" s="1"/>
  <c r="G318" s="1"/>
  <c r="E317"/>
  <c r="AN313" i="6"/>
  <c r="AG314"/>
  <c r="AM314" s="1"/>
  <c r="AI314"/>
  <c r="AO314" s="1"/>
  <c r="AH314"/>
  <c r="AB314"/>
  <c r="S315"/>
  <c r="V315" s="1"/>
  <c r="Y314"/>
  <c r="AC314"/>
  <c r="T315"/>
  <c r="W315" s="1"/>
  <c r="Z314"/>
  <c r="D319" i="8" l="1"/>
  <c r="F319" s="1"/>
  <c r="G319" s="1"/>
  <c r="E318"/>
  <c r="AN314" i="6"/>
  <c r="AG315"/>
  <c r="AM315" s="1"/>
  <c r="AH315"/>
  <c r="AI315"/>
  <c r="AO315" s="1"/>
  <c r="AB315"/>
  <c r="Y315"/>
  <c r="S316"/>
  <c r="V316" s="1"/>
  <c r="AC315"/>
  <c r="Z315"/>
  <c r="T316"/>
  <c r="W316" s="1"/>
  <c r="D320" i="8" l="1"/>
  <c r="F320" s="1"/>
  <c r="G320" s="1"/>
  <c r="E319"/>
  <c r="AN315" i="6"/>
  <c r="AG316"/>
  <c r="AM316" s="1"/>
  <c r="AH316"/>
  <c r="AI316"/>
  <c r="AO316" s="1"/>
  <c r="AB316"/>
  <c r="S317"/>
  <c r="V317" s="1"/>
  <c r="Y316"/>
  <c r="AC316"/>
  <c r="T317"/>
  <c r="W317" s="1"/>
  <c r="Z316"/>
  <c r="D321" i="8" l="1"/>
  <c r="F321" s="1"/>
  <c r="G321" s="1"/>
  <c r="E320"/>
  <c r="AG317" i="6"/>
  <c r="AM317" s="1"/>
  <c r="AN316"/>
  <c r="AH317"/>
  <c r="AI317"/>
  <c r="AO317" s="1"/>
  <c r="AB317"/>
  <c r="AG318" s="1"/>
  <c r="AM318" s="1"/>
  <c r="Y317"/>
  <c r="S318"/>
  <c r="V318" s="1"/>
  <c r="AC317"/>
  <c r="Z317"/>
  <c r="T318"/>
  <c r="W318" s="1"/>
  <c r="D322" i="8" l="1"/>
  <c r="F322" s="1"/>
  <c r="G322" s="1"/>
  <c r="E321"/>
  <c r="AN317" i="6"/>
  <c r="AH318"/>
  <c r="AI318"/>
  <c r="AO318" s="1"/>
  <c r="AB318"/>
  <c r="AG319" s="1"/>
  <c r="AM319" s="1"/>
  <c r="S319"/>
  <c r="V319" s="1"/>
  <c r="Y318"/>
  <c r="AC318"/>
  <c r="T319"/>
  <c r="W319" s="1"/>
  <c r="Z318"/>
  <c r="D323" i="8" l="1"/>
  <c r="F323" s="1"/>
  <c r="G323" s="1"/>
  <c r="E322"/>
  <c r="AN318" i="6"/>
  <c r="AI319"/>
  <c r="AO319" s="1"/>
  <c r="AH319"/>
  <c r="AB319"/>
  <c r="AG320" s="1"/>
  <c r="AM320" s="1"/>
  <c r="Y319"/>
  <c r="S320"/>
  <c r="V320" s="1"/>
  <c r="AC319"/>
  <c r="Z319"/>
  <c r="T320"/>
  <c r="W320" s="1"/>
  <c r="D324" i="8" l="1"/>
  <c r="F324" s="1"/>
  <c r="G324" s="1"/>
  <c r="E323"/>
  <c r="AN319" i="6"/>
  <c r="AI320"/>
  <c r="AO320" s="1"/>
  <c r="AH320"/>
  <c r="AB320"/>
  <c r="AG321" s="1"/>
  <c r="AM321" s="1"/>
  <c r="S321"/>
  <c r="V321" s="1"/>
  <c r="Y320"/>
  <c r="AC320"/>
  <c r="T321"/>
  <c r="W321" s="1"/>
  <c r="Z320"/>
  <c r="D325" i="8" l="1"/>
  <c r="F325" s="1"/>
  <c r="G325" s="1"/>
  <c r="E324"/>
  <c r="AN320" i="6"/>
  <c r="AI321"/>
  <c r="AO321" s="1"/>
  <c r="AH321"/>
  <c r="AB321"/>
  <c r="AG322" s="1"/>
  <c r="AM322" s="1"/>
  <c r="Y321"/>
  <c r="S322"/>
  <c r="V322" s="1"/>
  <c r="AC321"/>
  <c r="Z321"/>
  <c r="T322"/>
  <c r="W322" s="1"/>
  <c r="D326" i="8" l="1"/>
  <c r="F326" s="1"/>
  <c r="G326" s="1"/>
  <c r="E325"/>
  <c r="AN321" i="6"/>
  <c r="AI322"/>
  <c r="AO322" s="1"/>
  <c r="AH322"/>
  <c r="AB322"/>
  <c r="AG323" s="1"/>
  <c r="AM323" s="1"/>
  <c r="S323"/>
  <c r="V323" s="1"/>
  <c r="Y322"/>
  <c r="AC322"/>
  <c r="T323"/>
  <c r="W323" s="1"/>
  <c r="Z322"/>
  <c r="D327" i="8" l="1"/>
  <c r="F327" s="1"/>
  <c r="G327" s="1"/>
  <c r="E326"/>
  <c r="AN322" i="6"/>
  <c r="AI323"/>
  <c r="AO323" s="1"/>
  <c r="AH323"/>
  <c r="AB323"/>
  <c r="AG324" s="1"/>
  <c r="AM324" s="1"/>
  <c r="Y323"/>
  <c r="S324"/>
  <c r="V324" s="1"/>
  <c r="AC323"/>
  <c r="Z323"/>
  <c r="T324"/>
  <c r="W324" s="1"/>
  <c r="D328" i="8" l="1"/>
  <c r="F328" s="1"/>
  <c r="G328" s="1"/>
  <c r="E327"/>
  <c r="AN323" i="6"/>
  <c r="AH324"/>
  <c r="AI324"/>
  <c r="AO324" s="1"/>
  <c r="AB324"/>
  <c r="AG325" s="1"/>
  <c r="AM325" s="1"/>
  <c r="S325"/>
  <c r="V325" s="1"/>
  <c r="Y324"/>
  <c r="AC324"/>
  <c r="T325"/>
  <c r="W325" s="1"/>
  <c r="Z324"/>
  <c r="D329" i="8" l="1"/>
  <c r="F329" s="1"/>
  <c r="G329" s="1"/>
  <c r="E328"/>
  <c r="AN324" i="6"/>
  <c r="AH325"/>
  <c r="AI325"/>
  <c r="AO325" s="1"/>
  <c r="AB325"/>
  <c r="AG326" s="1"/>
  <c r="AM326" s="1"/>
  <c r="Y325"/>
  <c r="S326"/>
  <c r="V326" s="1"/>
  <c r="AC325"/>
  <c r="Z325"/>
  <c r="T326"/>
  <c r="W326" s="1"/>
  <c r="D330" i="8" l="1"/>
  <c r="F330" s="1"/>
  <c r="G330" s="1"/>
  <c r="E329"/>
  <c r="AN325" i="6"/>
  <c r="AH326"/>
  <c r="AI326"/>
  <c r="AO326" s="1"/>
  <c r="AB326"/>
  <c r="AG327" s="1"/>
  <c r="AM327" s="1"/>
  <c r="S327"/>
  <c r="V327" s="1"/>
  <c r="Y326"/>
  <c r="AC326"/>
  <c r="T327"/>
  <c r="W327" s="1"/>
  <c r="Z326"/>
  <c r="D331" i="8" l="1"/>
  <c r="F331" s="1"/>
  <c r="G331" s="1"/>
  <c r="E330"/>
  <c r="AN326" i="6"/>
  <c r="AI327"/>
  <c r="AO327" s="1"/>
  <c r="AH327"/>
  <c r="AB327"/>
  <c r="AG328" s="1"/>
  <c r="AM328" s="1"/>
  <c r="Y327"/>
  <c r="S328"/>
  <c r="V328" s="1"/>
  <c r="AC327"/>
  <c r="Z327"/>
  <c r="T328"/>
  <c r="W328" s="1"/>
  <c r="D332" i="8" l="1"/>
  <c r="F332" s="1"/>
  <c r="G332" s="1"/>
  <c r="F19" i="7" s="1"/>
  <c r="E331" i="8"/>
  <c r="AN327" i="6"/>
  <c r="AI328"/>
  <c r="AO328" s="1"/>
  <c r="AH328"/>
  <c r="AB328"/>
  <c r="AG329" s="1"/>
  <c r="AM329" s="1"/>
  <c r="Y328"/>
  <c r="S329"/>
  <c r="V329" s="1"/>
  <c r="AC328"/>
  <c r="Z328"/>
  <c r="T329"/>
  <c r="W329" s="1"/>
  <c r="D333" i="8" l="1"/>
  <c r="F333" s="1"/>
  <c r="G333" s="1"/>
  <c r="F23" i="7" s="1"/>
  <c r="E332" i="8"/>
  <c r="AN328" i="6"/>
  <c r="AI329"/>
  <c r="AO329" s="1"/>
  <c r="AH329"/>
  <c r="AC329"/>
  <c r="Z329"/>
  <c r="T330"/>
  <c r="W330" s="1"/>
  <c r="AB329"/>
  <c r="AG330" s="1"/>
  <c r="AM330" s="1"/>
  <c r="Y329"/>
  <c r="S330"/>
  <c r="V330" s="1"/>
  <c r="D334" i="8" l="1"/>
  <c r="F334" s="1"/>
  <c r="G334" s="1"/>
  <c r="F27" i="7" s="1"/>
  <c r="E333" i="8"/>
  <c r="AI330" i="6"/>
  <c r="AO330" s="1"/>
  <c r="AN329"/>
  <c r="AH330"/>
  <c r="AN330" s="1"/>
  <c r="AC330"/>
  <c r="T331"/>
  <c r="W331" s="1"/>
  <c r="Z330"/>
  <c r="AB330"/>
  <c r="AG331" s="1"/>
  <c r="AM331" s="1"/>
  <c r="S331"/>
  <c r="V331" s="1"/>
  <c r="Y330"/>
  <c r="D335" i="8" l="1"/>
  <c r="F335" s="1"/>
  <c r="G335" s="1"/>
  <c r="F31" i="7" s="1"/>
  <c r="E334" i="8"/>
  <c r="AI331" i="6"/>
  <c r="AO331" s="1"/>
  <c r="AH331"/>
  <c r="AC331"/>
  <c r="AI332" s="1"/>
  <c r="AO332" s="1"/>
  <c r="Z331"/>
  <c r="T332"/>
  <c r="W332" s="1"/>
  <c r="AB331"/>
  <c r="AG332" s="1"/>
  <c r="AM332" s="1"/>
  <c r="Y331"/>
  <c r="S332"/>
  <c r="V332" s="1"/>
  <c r="D336" i="8" l="1"/>
  <c r="F336" s="1"/>
  <c r="G336" s="1"/>
  <c r="F35" i="7" s="1"/>
  <c r="E335" i="8"/>
  <c r="AN331" i="6"/>
  <c r="AH332"/>
  <c r="AN332" s="1"/>
  <c r="AB332"/>
  <c r="AG333" s="1"/>
  <c r="AM333" s="1"/>
  <c r="Y332"/>
  <c r="S333"/>
  <c r="V333" s="1"/>
  <c r="AC332"/>
  <c r="AI333" s="1"/>
  <c r="AO333" s="1"/>
  <c r="Z332"/>
  <c r="T333"/>
  <c r="W333" s="1"/>
  <c r="D337" i="8" l="1"/>
  <c r="E336"/>
  <c r="AH333" i="6"/>
  <c r="AN333" s="1"/>
  <c r="AB333"/>
  <c r="AG334" s="1"/>
  <c r="AM334" s="1"/>
  <c r="S334"/>
  <c r="V334" s="1"/>
  <c r="Y333"/>
  <c r="AC333"/>
  <c r="AI334" s="1"/>
  <c r="AO334" s="1"/>
  <c r="T334"/>
  <c r="W334" s="1"/>
  <c r="Z333"/>
  <c r="E337" i="8" l="1"/>
  <c r="F337"/>
  <c r="G337" s="1"/>
  <c r="F39" i="7" s="1"/>
  <c r="J7" i="8"/>
  <c r="AH334" i="6"/>
  <c r="AN334" s="1"/>
  <c r="AB334"/>
  <c r="Y334"/>
  <c r="S335"/>
  <c r="V335" s="1"/>
  <c r="AC334"/>
  <c r="AI335" s="1"/>
  <c r="AO335" s="1"/>
  <c r="Z334"/>
  <c r="T335"/>
  <c r="W335" s="1"/>
  <c r="AG335" l="1"/>
  <c r="AM335" s="1"/>
  <c r="AH335"/>
  <c r="AC335"/>
  <c r="AI336" s="1"/>
  <c r="AO336" s="1"/>
  <c r="T336"/>
  <c r="W336" s="1"/>
  <c r="Z335"/>
  <c r="AB335"/>
  <c r="S336"/>
  <c r="V336" s="1"/>
  <c r="Y335"/>
  <c r="AN335" l="1"/>
  <c r="AG336"/>
  <c r="AM336" s="1"/>
  <c r="AH336"/>
  <c r="AC336"/>
  <c r="AI337" s="1"/>
  <c r="AO337" s="1"/>
  <c r="T337"/>
  <c r="W337" s="1"/>
  <c r="Z336"/>
  <c r="AB336"/>
  <c r="S337"/>
  <c r="V337" s="1"/>
  <c r="Y336"/>
  <c r="AN336" l="1"/>
  <c r="AH337"/>
  <c r="AG337"/>
  <c r="AM337" s="1"/>
  <c r="AB337"/>
  <c r="Y337"/>
  <c r="S338"/>
  <c r="V338" s="1"/>
  <c r="AC337"/>
  <c r="T338"/>
  <c r="W338" s="1"/>
  <c r="Z337"/>
  <c r="AN337" l="1"/>
  <c r="AH338"/>
  <c r="AI338"/>
  <c r="AO338" s="1"/>
  <c r="AG338"/>
  <c r="AM338" s="1"/>
  <c r="AB338"/>
  <c r="Y338"/>
  <c r="S339"/>
  <c r="V339" s="1"/>
  <c r="AC338"/>
  <c r="T339"/>
  <c r="W339" s="1"/>
  <c r="Z338"/>
  <c r="AN338" l="1"/>
  <c r="AG339"/>
  <c r="AM339" s="1"/>
  <c r="AI339"/>
  <c r="AO339" s="1"/>
  <c r="AH339"/>
  <c r="AC339"/>
  <c r="Z339"/>
  <c r="T340"/>
  <c r="W340" s="1"/>
  <c r="AB339"/>
  <c r="Y339"/>
  <c r="S340"/>
  <c r="V340" s="1"/>
  <c r="AN339" l="1"/>
  <c r="AG340"/>
  <c r="AM340" s="1"/>
  <c r="AI340"/>
  <c r="AO340" s="1"/>
  <c r="AH340"/>
  <c r="AB340"/>
  <c r="S341"/>
  <c r="V341" s="1"/>
  <c r="Y340"/>
  <c r="AC340"/>
  <c r="T341"/>
  <c r="W341" s="1"/>
  <c r="Z340"/>
  <c r="AN340" l="1"/>
  <c r="AH341"/>
  <c r="AG341"/>
  <c r="AM341" s="1"/>
  <c r="AI341"/>
  <c r="AO341" s="1"/>
  <c r="AC341"/>
  <c r="T342"/>
  <c r="W342" s="1"/>
  <c r="Z341"/>
  <c r="AB341"/>
  <c r="Y341"/>
  <c r="S342"/>
  <c r="V342" s="1"/>
  <c r="AN341" l="1"/>
  <c r="AI342"/>
  <c r="AO342" s="1"/>
  <c r="AH342"/>
  <c r="AG342"/>
  <c r="AM342" s="1"/>
  <c r="AB342"/>
  <c r="Y342"/>
  <c r="S343"/>
  <c r="V343" s="1"/>
  <c r="AC342"/>
  <c r="T343"/>
  <c r="W343" s="1"/>
  <c r="Z342"/>
  <c r="AI343" l="1"/>
  <c r="AO343" s="1"/>
  <c r="AN342"/>
  <c r="AG343"/>
  <c r="AM343" s="1"/>
  <c r="AH343"/>
  <c r="AC343"/>
  <c r="AI344" s="1"/>
  <c r="AO344" s="1"/>
  <c r="T344"/>
  <c r="W344" s="1"/>
  <c r="Z343"/>
  <c r="AB343"/>
  <c r="Y343"/>
  <c r="S344"/>
  <c r="V344" s="1"/>
  <c r="AN343" l="1"/>
  <c r="AG344"/>
  <c r="AM344" s="1"/>
  <c r="AH344"/>
  <c r="AB344"/>
  <c r="Y344"/>
  <c r="S345"/>
  <c r="V345" s="1"/>
  <c r="AC344"/>
  <c r="T345"/>
  <c r="W345" s="1"/>
  <c r="Z344"/>
  <c r="AN344" l="1"/>
  <c r="AG345"/>
  <c r="AM345" s="1"/>
  <c r="AI345"/>
  <c r="AO345" s="1"/>
  <c r="AH345"/>
  <c r="AC345"/>
  <c r="Z345"/>
  <c r="T346"/>
  <c r="W346" s="1"/>
  <c r="AB345"/>
  <c r="S346"/>
  <c r="V346" s="1"/>
  <c r="Y345"/>
  <c r="AN345" l="1"/>
  <c r="AI346"/>
  <c r="AO346" s="1"/>
  <c r="AH346"/>
  <c r="AG346"/>
  <c r="AM346" s="1"/>
  <c r="AB346"/>
  <c r="S347"/>
  <c r="V347" s="1"/>
  <c r="Y346"/>
  <c r="AC346"/>
  <c r="T347"/>
  <c r="W347" s="1"/>
  <c r="Z346"/>
  <c r="AN346" l="1"/>
  <c r="AI347"/>
  <c r="AO347" s="1"/>
  <c r="AG347"/>
  <c r="AM347" s="1"/>
  <c r="AH347"/>
  <c r="AC347"/>
  <c r="Z347"/>
  <c r="T348"/>
  <c r="W348" s="1"/>
  <c r="AB347"/>
  <c r="S348"/>
  <c r="V348" s="1"/>
  <c r="Y347"/>
  <c r="AN347" l="1"/>
  <c r="AI348"/>
  <c r="AO348" s="1"/>
  <c r="AH348"/>
  <c r="AG348"/>
  <c r="AM348" s="1"/>
  <c r="AB348"/>
  <c r="S349"/>
  <c r="V349" s="1"/>
  <c r="Y348"/>
  <c r="AC348"/>
  <c r="Z348"/>
  <c r="T349"/>
  <c r="W349" s="1"/>
  <c r="AN348" l="1"/>
  <c r="AH349"/>
  <c r="AG349"/>
  <c r="AM349" s="1"/>
  <c r="AI349"/>
  <c r="AO349" s="1"/>
  <c r="AC349"/>
  <c r="Z349"/>
  <c r="T350"/>
  <c r="W350" s="1"/>
  <c r="AB349"/>
  <c r="S350"/>
  <c r="V350" s="1"/>
  <c r="Y349"/>
  <c r="AN349" l="1"/>
  <c r="AG350"/>
  <c r="AM350" s="1"/>
  <c r="AH350"/>
  <c r="AI350"/>
  <c r="AO350" s="1"/>
  <c r="AB350"/>
  <c r="S351"/>
  <c r="V351" s="1"/>
  <c r="Y350"/>
  <c r="AC350"/>
  <c r="T351"/>
  <c r="W351" s="1"/>
  <c r="Z350"/>
  <c r="AG351" l="1"/>
  <c r="AM351" s="1"/>
  <c r="AN350"/>
  <c r="AH351"/>
  <c r="AI351"/>
  <c r="AO351" s="1"/>
  <c r="AC351"/>
  <c r="T352"/>
  <c r="W352" s="1"/>
  <c r="Z351"/>
  <c r="AB351"/>
  <c r="S352"/>
  <c r="V352" s="1"/>
  <c r="Y351"/>
  <c r="AN351" l="1"/>
  <c r="AI352"/>
  <c r="AO352" s="1"/>
  <c r="AH352"/>
  <c r="AG352"/>
  <c r="AM352" s="1"/>
  <c r="AB352"/>
  <c r="Y352"/>
  <c r="S353"/>
  <c r="V353" s="1"/>
  <c r="AC352"/>
  <c r="T353"/>
  <c r="W353" s="1"/>
  <c r="Z352"/>
  <c r="AN352" l="1"/>
  <c r="AI353"/>
  <c r="AO353" s="1"/>
  <c r="AH353"/>
  <c r="AG353"/>
  <c r="AM353" s="1"/>
  <c r="AB353"/>
  <c r="S354"/>
  <c r="V354" s="1"/>
  <c r="Y353"/>
  <c r="AC353"/>
  <c r="T354"/>
  <c r="W354" s="1"/>
  <c r="Z353"/>
  <c r="AN353" l="1"/>
  <c r="AG354"/>
  <c r="AM354" s="1"/>
  <c r="AH354"/>
  <c r="AI354"/>
  <c r="AO354" s="1"/>
  <c r="AC354"/>
  <c r="T355"/>
  <c r="W355" s="1"/>
  <c r="Z354"/>
  <c r="AB354"/>
  <c r="S355"/>
  <c r="V355" s="1"/>
  <c r="Y354"/>
  <c r="AN354" l="1"/>
  <c r="AG355"/>
  <c r="AM355" s="1"/>
  <c r="AI355"/>
  <c r="AO355" s="1"/>
  <c r="AH355"/>
  <c r="AC355"/>
  <c r="T356"/>
  <c r="W356" s="1"/>
  <c r="Z355"/>
  <c r="AB355"/>
  <c r="S356"/>
  <c r="V356" s="1"/>
  <c r="Y355"/>
  <c r="AN355" l="1"/>
  <c r="AI356"/>
  <c r="AO356" s="1"/>
  <c r="AH356"/>
  <c r="AG356"/>
  <c r="AM356" s="1"/>
  <c r="AB356"/>
  <c r="S357"/>
  <c r="V357" s="1"/>
  <c r="Y356"/>
  <c r="AC356"/>
  <c r="T357"/>
  <c r="W357" s="1"/>
  <c r="Z356"/>
  <c r="AN356" l="1"/>
  <c r="AH357"/>
  <c r="AG357"/>
  <c r="AM357" s="1"/>
  <c r="AI357"/>
  <c r="AO357" s="1"/>
  <c r="AC357"/>
  <c r="T358"/>
  <c r="W358" s="1"/>
  <c r="Z357"/>
  <c r="AB357"/>
  <c r="S358"/>
  <c r="V358" s="1"/>
  <c r="Y357"/>
  <c r="AN357" l="1"/>
  <c r="AG358"/>
  <c r="AM358" s="1"/>
  <c r="AI358"/>
  <c r="AO358" s="1"/>
  <c r="AH358"/>
  <c r="AC358"/>
  <c r="T359"/>
  <c r="W359" s="1"/>
  <c r="Z358"/>
  <c r="AB358"/>
  <c r="S359"/>
  <c r="V359" s="1"/>
  <c r="Y358"/>
  <c r="AN358" l="1"/>
  <c r="AI359"/>
  <c r="AO359" s="1"/>
  <c r="AG359"/>
  <c r="AM359" s="1"/>
  <c r="AH359"/>
  <c r="AB359"/>
  <c r="Y359"/>
  <c r="S360"/>
  <c r="V360" s="1"/>
  <c r="AC359"/>
  <c r="T360"/>
  <c r="W360" s="1"/>
  <c r="Z359"/>
  <c r="AN359" l="1"/>
  <c r="AG360"/>
  <c r="AM360" s="1"/>
  <c r="AH360"/>
  <c r="AI360"/>
  <c r="AO360" s="1"/>
  <c r="AC360"/>
  <c r="Z360"/>
  <c r="T361"/>
  <c r="W361" s="1"/>
  <c r="AB360"/>
  <c r="Y360"/>
  <c r="S361"/>
  <c r="V361" s="1"/>
  <c r="AN360" l="1"/>
  <c r="AI361"/>
  <c r="AO361" s="1"/>
  <c r="AG361"/>
  <c r="AM361" s="1"/>
  <c r="AH361"/>
  <c r="AB361"/>
  <c r="S362"/>
  <c r="V362" s="1"/>
  <c r="Y361"/>
  <c r="AC361"/>
  <c r="T362"/>
  <c r="W362" s="1"/>
  <c r="Z361"/>
  <c r="AN361" l="1"/>
  <c r="AI362"/>
  <c r="AO362" s="1"/>
  <c r="AH362"/>
  <c r="AG362"/>
  <c r="AM362" s="1"/>
  <c r="AC362"/>
  <c r="T363"/>
  <c r="W363" s="1"/>
  <c r="Z362"/>
  <c r="AB362"/>
  <c r="S363"/>
  <c r="V363" s="1"/>
  <c r="Y362"/>
  <c r="AN362" l="1"/>
  <c r="AG363"/>
  <c r="AM363" s="1"/>
  <c r="AI363"/>
  <c r="AO363" s="1"/>
  <c r="AH363"/>
  <c r="AB363"/>
  <c r="Y363"/>
  <c r="S364"/>
  <c r="V364" s="1"/>
  <c r="AC363"/>
  <c r="T364"/>
  <c r="W364" s="1"/>
  <c r="Z363"/>
  <c r="AN363" l="1"/>
  <c r="AH364"/>
  <c r="AI364"/>
  <c r="AO364" s="1"/>
  <c r="AG364"/>
  <c r="AM364" s="1"/>
  <c r="AB364"/>
  <c r="S365"/>
  <c r="V365" s="1"/>
  <c r="Y364"/>
  <c r="AC364"/>
  <c r="T365"/>
  <c r="W365" s="1"/>
  <c r="Z364"/>
  <c r="AN364" l="1"/>
  <c r="AG365"/>
  <c r="AM365" s="1"/>
  <c r="AI365"/>
  <c r="AO365" s="1"/>
  <c r="AH365"/>
  <c r="AC365"/>
  <c r="T366"/>
  <c r="W366" s="1"/>
  <c r="Z365"/>
  <c r="AB365"/>
  <c r="S366"/>
  <c r="V366" s="1"/>
  <c r="Y365"/>
  <c r="AN365" l="1"/>
  <c r="AG366"/>
  <c r="AM366" s="1"/>
  <c r="AH366"/>
  <c r="AI366"/>
  <c r="AO366" s="1"/>
  <c r="AB366"/>
  <c r="S367"/>
  <c r="V367" s="1"/>
  <c r="Y366"/>
  <c r="AC366"/>
  <c r="T367"/>
  <c r="W367" s="1"/>
  <c r="Z366"/>
  <c r="AN366" l="1"/>
  <c r="AI367"/>
  <c r="AO367" s="1"/>
  <c r="AG367"/>
  <c r="AM367" s="1"/>
  <c r="AH367"/>
  <c r="AC367"/>
  <c r="Z367"/>
  <c r="T368"/>
  <c r="W368" s="1"/>
  <c r="AB367"/>
  <c r="Y367"/>
  <c r="S368"/>
  <c r="V368" s="1"/>
  <c r="AN367" l="1"/>
  <c r="AI368"/>
  <c r="AO368" s="1"/>
  <c r="AH368"/>
  <c r="AG368"/>
  <c r="AM368" s="1"/>
  <c r="AB368"/>
  <c r="S369"/>
  <c r="V369" s="1"/>
  <c r="Y368"/>
  <c r="AC368"/>
  <c r="T369"/>
  <c r="W369" s="1"/>
  <c r="Z368"/>
  <c r="AN368" l="1"/>
  <c r="AI369"/>
  <c r="AO369" s="1"/>
  <c r="AG369"/>
  <c r="AM369" s="1"/>
  <c r="AH369"/>
  <c r="AC369"/>
  <c r="T370"/>
  <c r="W370" s="1"/>
  <c r="Z369"/>
  <c r="AB369"/>
  <c r="Y369"/>
  <c r="S370"/>
  <c r="V370" s="1"/>
  <c r="AN369" l="1"/>
  <c r="AI370"/>
  <c r="AO370" s="1"/>
  <c r="AG370"/>
  <c r="AM370" s="1"/>
  <c r="AH370"/>
  <c r="AB370"/>
  <c r="Y370"/>
  <c r="S371"/>
  <c r="V371" s="1"/>
  <c r="AC370"/>
  <c r="T371"/>
  <c r="W371" s="1"/>
  <c r="Z370"/>
  <c r="AN370" l="1"/>
  <c r="AH371"/>
  <c r="AG371"/>
  <c r="AM371" s="1"/>
  <c r="AI371"/>
  <c r="AO371" s="1"/>
  <c r="AC371"/>
  <c r="Z371"/>
  <c r="T372"/>
  <c r="W372" s="1"/>
  <c r="AB371"/>
  <c r="Y371"/>
  <c r="S372"/>
  <c r="V372" s="1"/>
  <c r="AN371" l="1"/>
  <c r="AG372"/>
  <c r="AM372" s="1"/>
  <c r="AI372"/>
  <c r="AO372" s="1"/>
  <c r="AH372"/>
  <c r="AB372"/>
  <c r="S373"/>
  <c r="V373" s="1"/>
  <c r="Y372"/>
  <c r="AC372"/>
  <c r="T373"/>
  <c r="W373" s="1"/>
  <c r="Z372"/>
  <c r="AN372" l="1"/>
  <c r="AH373"/>
  <c r="AG373"/>
  <c r="AM373" s="1"/>
  <c r="AI373"/>
  <c r="AO373" s="1"/>
  <c r="AC373"/>
  <c r="T374"/>
  <c r="W374" s="1"/>
  <c r="Z373"/>
  <c r="AB373"/>
  <c r="S374"/>
  <c r="V374" s="1"/>
  <c r="Y373"/>
  <c r="AN373" l="1"/>
  <c r="AG374"/>
  <c r="AM374" s="1"/>
  <c r="AI374"/>
  <c r="AO374" s="1"/>
  <c r="AH374"/>
  <c r="AB374"/>
  <c r="Y374"/>
  <c r="S375"/>
  <c r="V375" s="1"/>
  <c r="AC374"/>
  <c r="T375"/>
  <c r="W375" s="1"/>
  <c r="Z374"/>
  <c r="AN374" l="1"/>
  <c r="AH375"/>
  <c r="AI375"/>
  <c r="AO375" s="1"/>
  <c r="AG375"/>
  <c r="AM375" s="1"/>
  <c r="AB375"/>
  <c r="S376"/>
  <c r="V376" s="1"/>
  <c r="Y375"/>
  <c r="AC375"/>
  <c r="T376"/>
  <c r="W376" s="1"/>
  <c r="Z375"/>
  <c r="AN375" l="1"/>
  <c r="AG376"/>
  <c r="AM376" s="1"/>
  <c r="AI376"/>
  <c r="AO376" s="1"/>
  <c r="AH376"/>
  <c r="AC376"/>
  <c r="T377"/>
  <c r="W377" s="1"/>
  <c r="Z376"/>
  <c r="AB376"/>
  <c r="Y376"/>
  <c r="S377"/>
  <c r="V377" s="1"/>
  <c r="AN376" l="1"/>
  <c r="AG377"/>
  <c r="AM377" s="1"/>
  <c r="AH377"/>
  <c r="AI377"/>
  <c r="AO377" s="1"/>
  <c r="AB377"/>
  <c r="S378"/>
  <c r="V378" s="1"/>
  <c r="Y377"/>
  <c r="AC377"/>
  <c r="T378"/>
  <c r="W378" s="1"/>
  <c r="Z377"/>
  <c r="AN377" l="1"/>
  <c r="AG378"/>
  <c r="AM378" s="1"/>
  <c r="AH378"/>
  <c r="AI378"/>
  <c r="AO378" s="1"/>
  <c r="AC378"/>
  <c r="T379"/>
  <c r="W379" s="1"/>
  <c r="Z378"/>
  <c r="AB378"/>
  <c r="AG379" s="1"/>
  <c r="AM379" s="1"/>
  <c r="Y378"/>
  <c r="S379"/>
  <c r="V379" s="1"/>
  <c r="AN378" l="1"/>
  <c r="AH379"/>
  <c r="AI379"/>
  <c r="AO379" s="1"/>
  <c r="AB379"/>
  <c r="AG380" s="1"/>
  <c r="AM380" s="1"/>
  <c r="Y379"/>
  <c r="S380"/>
  <c r="V380" s="1"/>
  <c r="AC379"/>
  <c r="T380"/>
  <c r="W380" s="1"/>
  <c r="Z379"/>
  <c r="AN379" l="1"/>
  <c r="AI380"/>
  <c r="AO380" s="1"/>
  <c r="AH380"/>
  <c r="AC380"/>
  <c r="T381"/>
  <c r="W381" s="1"/>
  <c r="Z380"/>
  <c r="AB380"/>
  <c r="AG381" s="1"/>
  <c r="AM381" s="1"/>
  <c r="S381"/>
  <c r="V381" s="1"/>
  <c r="Y380"/>
  <c r="AN380" l="1"/>
  <c r="AH381"/>
  <c r="AI381"/>
  <c r="AO381" s="1"/>
  <c r="AB381"/>
  <c r="AG382" s="1"/>
  <c r="AM382" s="1"/>
  <c r="S382"/>
  <c r="V382" s="1"/>
  <c r="Y381"/>
  <c r="AC381"/>
  <c r="T382"/>
  <c r="W382" s="1"/>
  <c r="Z381"/>
  <c r="AN381" l="1"/>
  <c r="AH382"/>
  <c r="AI382"/>
  <c r="AO382" s="1"/>
  <c r="AC382"/>
  <c r="Z382"/>
  <c r="T383"/>
  <c r="W383" s="1"/>
  <c r="AB382"/>
  <c r="AG383" s="1"/>
  <c r="AM383" s="1"/>
  <c r="S383"/>
  <c r="V383" s="1"/>
  <c r="Y382"/>
  <c r="AN382" l="1"/>
  <c r="AI383"/>
  <c r="AO383" s="1"/>
  <c r="AH383"/>
  <c r="AB383"/>
  <c r="AG384" s="1"/>
  <c r="AM384" s="1"/>
  <c r="Y383"/>
  <c r="S384"/>
  <c r="V384" s="1"/>
  <c r="AC383"/>
  <c r="T384"/>
  <c r="W384" s="1"/>
  <c r="Z383"/>
  <c r="AN383" l="1"/>
  <c r="AI384"/>
  <c r="AO384" s="1"/>
  <c r="AH384"/>
  <c r="AC384"/>
  <c r="Z384"/>
  <c r="T385"/>
  <c r="W385" s="1"/>
  <c r="AB384"/>
  <c r="AG385" s="1"/>
  <c r="AM385" s="1"/>
  <c r="Y384"/>
  <c r="S385"/>
  <c r="V385" s="1"/>
  <c r="AI385" l="1"/>
  <c r="AO385" s="1"/>
  <c r="AN384"/>
  <c r="AH385"/>
  <c r="AN385" s="1"/>
  <c r="AC385"/>
  <c r="T386"/>
  <c r="W386" s="1"/>
  <c r="Z385"/>
  <c r="AB385"/>
  <c r="AG386" s="1"/>
  <c r="AM386" s="1"/>
  <c r="Y385"/>
  <c r="S386"/>
  <c r="V386" s="1"/>
  <c r="AI386" l="1"/>
  <c r="AO386" s="1"/>
  <c r="AH386"/>
  <c r="AB386"/>
  <c r="AG387" s="1"/>
  <c r="AM387" s="1"/>
  <c r="Y386"/>
  <c r="S387"/>
  <c r="V387" s="1"/>
  <c r="AC386"/>
  <c r="T387"/>
  <c r="W387" s="1"/>
  <c r="Z386"/>
  <c r="AI387" l="1"/>
  <c r="AO387" s="1"/>
  <c r="AN386"/>
  <c r="AH387"/>
  <c r="AN387" s="1"/>
  <c r="AB387"/>
  <c r="S388"/>
  <c r="V388" s="1"/>
  <c r="Y387"/>
  <c r="AC387"/>
  <c r="AI388" s="1"/>
  <c r="AO388" s="1"/>
  <c r="T388"/>
  <c r="W388" s="1"/>
  <c r="Z387"/>
  <c r="AH388" l="1"/>
  <c r="AG388"/>
  <c r="AM388" s="1"/>
  <c r="AC388"/>
  <c r="AI389" s="1"/>
  <c r="AO389" s="1"/>
  <c r="T389"/>
  <c r="W389" s="1"/>
  <c r="Z388"/>
  <c r="AB388"/>
  <c r="S389"/>
  <c r="V389" s="1"/>
  <c r="Y388"/>
  <c r="AN388" l="1"/>
  <c r="AH389"/>
  <c r="AG389"/>
  <c r="AM389" s="1"/>
  <c r="AC389"/>
  <c r="AI390" s="1"/>
  <c r="AO390" s="1"/>
  <c r="T390"/>
  <c r="W390" s="1"/>
  <c r="Z389"/>
  <c r="AB389"/>
  <c r="S390"/>
  <c r="V390" s="1"/>
  <c r="Y389"/>
  <c r="AN389" l="1"/>
  <c r="AG390"/>
  <c r="AM390" s="1"/>
  <c r="AH390"/>
  <c r="AB390"/>
  <c r="S391"/>
  <c r="V391" s="1"/>
  <c r="Y390"/>
  <c r="AC390"/>
  <c r="AI391" s="1"/>
  <c r="AO391" s="1"/>
  <c r="T391"/>
  <c r="W391" s="1"/>
  <c r="Z390"/>
  <c r="AN390" l="1"/>
  <c r="AG391"/>
  <c r="AM391" s="1"/>
  <c r="AH391"/>
  <c r="AC391"/>
  <c r="AI392" s="1"/>
  <c r="AO392" s="1"/>
  <c r="T392"/>
  <c r="W392" s="1"/>
  <c r="Z391"/>
  <c r="AB391"/>
  <c r="S392"/>
  <c r="V392" s="1"/>
  <c r="Y391"/>
  <c r="AN391" l="1"/>
  <c r="AH392"/>
  <c r="AG392"/>
  <c r="AM392" s="1"/>
  <c r="AB392"/>
  <c r="Y392"/>
  <c r="S393"/>
  <c r="V393" s="1"/>
  <c r="AC392"/>
  <c r="AI393" s="1"/>
  <c r="AO393" s="1"/>
  <c r="Z392"/>
  <c r="T393"/>
  <c r="W393" s="1"/>
  <c r="AN392" l="1"/>
  <c r="AH393"/>
  <c r="AG393"/>
  <c r="AM393" s="1"/>
  <c r="AB393"/>
  <c r="S394"/>
  <c r="V394" s="1"/>
  <c r="Y393"/>
  <c r="AC393"/>
  <c r="AI394" s="1"/>
  <c r="AO394" s="1"/>
  <c r="T394"/>
  <c r="W394" s="1"/>
  <c r="Z393"/>
  <c r="AN393" l="1"/>
  <c r="AG394"/>
  <c r="AM394" s="1"/>
  <c r="AH394"/>
  <c r="AC394"/>
  <c r="AI395" s="1"/>
  <c r="AO395" s="1"/>
  <c r="T395"/>
  <c r="W395" s="1"/>
  <c r="Z394"/>
  <c r="AB394"/>
  <c r="S395"/>
  <c r="V395" s="1"/>
  <c r="Y394"/>
  <c r="AN394" l="1"/>
  <c r="AG395"/>
  <c r="AM395" s="1"/>
  <c r="AH395"/>
  <c r="Y395"/>
  <c r="AB395"/>
  <c r="Z395"/>
  <c r="D10" i="7" s="1"/>
  <c r="AC395" i="6"/>
  <c r="C10" i="7"/>
  <c r="AN395" i="6" l="1"/>
  <c r="AA4" l="1"/>
  <c r="U4"/>
  <c r="X4"/>
  <c r="AD4" l="1"/>
  <c r="AD5" s="1"/>
  <c r="AJ5" s="1"/>
  <c r="AF4"/>
  <c r="AF5" s="1"/>
  <c r="AJ4"/>
  <c r="AE4"/>
  <c r="AE5" s="1"/>
  <c r="AA5"/>
  <c r="X5"/>
  <c r="U5"/>
  <c r="R6"/>
  <c r="AK4" l="1"/>
  <c r="AQ4" s="1"/>
  <c r="AL5"/>
  <c r="AR5" s="1"/>
  <c r="AK5"/>
  <c r="AL4"/>
  <c r="AA6"/>
  <c r="U6"/>
  <c r="X6"/>
  <c r="R7"/>
  <c r="AQ5"/>
  <c r="AD6"/>
  <c r="AJ6" s="1"/>
  <c r="AE6"/>
  <c r="AF6"/>
  <c r="AL6" l="1"/>
  <c r="AP5"/>
  <c r="AS5" s="1"/>
  <c r="AT5" s="1"/>
  <c r="AR4"/>
  <c r="AP4"/>
  <c r="X7"/>
  <c r="AA7"/>
  <c r="U7"/>
  <c r="R8"/>
  <c r="AR6"/>
  <c r="AE7"/>
  <c r="AD7"/>
  <c r="AJ7" s="1"/>
  <c r="AF7"/>
  <c r="AK6"/>
  <c r="AQ6" s="1"/>
  <c r="AS4" l="1"/>
  <c r="AU6"/>
  <c r="AL7"/>
  <c r="AK7"/>
  <c r="AQ7" s="1"/>
  <c r="AP6"/>
  <c r="AS6" s="1"/>
  <c r="AT6" s="1"/>
  <c r="X8"/>
  <c r="AA8"/>
  <c r="U8"/>
  <c r="R9"/>
  <c r="AE8"/>
  <c r="AF8"/>
  <c r="AD8"/>
  <c r="AJ8" s="1"/>
  <c r="AR7"/>
  <c r="AW6" l="1"/>
  <c r="AU5"/>
  <c r="AU7"/>
  <c r="AP7"/>
  <c r="AS7" s="1"/>
  <c r="AT7" s="1"/>
  <c r="AL8"/>
  <c r="AR8" s="1"/>
  <c r="AK8"/>
  <c r="AQ8" s="1"/>
  <c r="AA9"/>
  <c r="U9"/>
  <c r="X9"/>
  <c r="R10"/>
  <c r="AE9"/>
  <c r="AF9"/>
  <c r="AD9"/>
  <c r="AJ9" s="1"/>
  <c r="AW5" l="1"/>
  <c r="AU8"/>
  <c r="AW7"/>
  <c r="AL9"/>
  <c r="AP8"/>
  <c r="AE10"/>
  <c r="AD10"/>
  <c r="AJ10" s="1"/>
  <c r="AF10"/>
  <c r="AS8"/>
  <c r="AT8" s="1"/>
  <c r="AK9"/>
  <c r="U10"/>
  <c r="X10"/>
  <c r="AA10"/>
  <c r="R11"/>
  <c r="AQ9"/>
  <c r="AR9"/>
  <c r="AP9"/>
  <c r="AS9" s="1"/>
  <c r="AT9" s="1"/>
  <c r="AW8" l="1"/>
  <c r="AU10"/>
  <c r="AU9"/>
  <c r="AA11"/>
  <c r="X11"/>
  <c r="U11"/>
  <c r="R12"/>
  <c r="AL10"/>
  <c r="AR10" s="1"/>
  <c r="AK10"/>
  <c r="AQ10" s="1"/>
  <c r="AD11"/>
  <c r="AJ11" s="1"/>
  <c r="AE11"/>
  <c r="AF11"/>
  <c r="AL11" l="1"/>
  <c r="AW9"/>
  <c r="AW10"/>
  <c r="AK11"/>
  <c r="AP11" s="1"/>
  <c r="AP10"/>
  <c r="AS10" s="1"/>
  <c r="AT10" s="1"/>
  <c r="AA12"/>
  <c r="U12"/>
  <c r="X12"/>
  <c r="R13"/>
  <c r="AR11"/>
  <c r="AQ11"/>
  <c r="AF12"/>
  <c r="AE12"/>
  <c r="AD12"/>
  <c r="AJ12" s="1"/>
  <c r="AU11" l="1"/>
  <c r="AS11"/>
  <c r="AT11" s="1"/>
  <c r="AA13"/>
  <c r="U13"/>
  <c r="X13"/>
  <c r="R14"/>
  <c r="AE13"/>
  <c r="AF13"/>
  <c r="AD13"/>
  <c r="AJ13" s="1"/>
  <c r="AK12"/>
  <c r="AQ12" s="1"/>
  <c r="AL12"/>
  <c r="AR12" s="1"/>
  <c r="AW11" l="1"/>
  <c r="AU12"/>
  <c r="U14"/>
  <c r="X14"/>
  <c r="AA14"/>
  <c r="R15"/>
  <c r="AF14"/>
  <c r="AE14"/>
  <c r="AD14"/>
  <c r="AJ14" s="1"/>
  <c r="AK13"/>
  <c r="AQ13" s="1"/>
  <c r="AL13"/>
  <c r="AP12"/>
  <c r="AS12" s="1"/>
  <c r="AT12" s="1"/>
  <c r="AW12" l="1"/>
  <c r="AU13"/>
  <c r="AP13"/>
  <c r="AF15"/>
  <c r="AE15"/>
  <c r="AD15"/>
  <c r="AJ15" s="1"/>
  <c r="AK14"/>
  <c r="AR13"/>
  <c r="AA15"/>
  <c r="X15"/>
  <c r="U15"/>
  <c r="R16"/>
  <c r="AL14"/>
  <c r="AR14" s="1"/>
  <c r="AW13" l="1"/>
  <c r="AP14"/>
  <c r="AS13"/>
  <c r="AT13" s="1"/>
  <c r="AD16"/>
  <c r="AJ16" s="1"/>
  <c r="AE16"/>
  <c r="AF16"/>
  <c r="AL16" s="1"/>
  <c r="U16"/>
  <c r="X16"/>
  <c r="AA16"/>
  <c r="R17"/>
  <c r="AQ14"/>
  <c r="AS14" s="1"/>
  <c r="AT14" s="1"/>
  <c r="AL15"/>
  <c r="AR15" s="1"/>
  <c r="AK15"/>
  <c r="AK16" l="1"/>
  <c r="AQ16" s="1"/>
  <c r="AU14"/>
  <c r="AU15"/>
  <c r="AP15"/>
  <c r="AD17"/>
  <c r="AJ17" s="1"/>
  <c r="AE17"/>
  <c r="AF17"/>
  <c r="AR16"/>
  <c r="AP16"/>
  <c r="U17"/>
  <c r="X17"/>
  <c r="AA17"/>
  <c r="R18"/>
  <c r="AQ15"/>
  <c r="AL17" l="1"/>
  <c r="AW14"/>
  <c r="AW15"/>
  <c r="AS15"/>
  <c r="AT15" s="1"/>
  <c r="AE18"/>
  <c r="AF18"/>
  <c r="AD18"/>
  <c r="AJ18" s="1"/>
  <c r="AR17"/>
  <c r="X18"/>
  <c r="U18"/>
  <c r="AA18"/>
  <c r="R19"/>
  <c r="AS16"/>
  <c r="AT16" s="1"/>
  <c r="AK17"/>
  <c r="AP17" s="1"/>
  <c r="AU16" l="1"/>
  <c r="AU17"/>
  <c r="AL18"/>
  <c r="AE19"/>
  <c r="AF19"/>
  <c r="AD19"/>
  <c r="AJ19" s="1"/>
  <c r="AQ17"/>
  <c r="AS17" s="1"/>
  <c r="AT17" s="1"/>
  <c r="AK18"/>
  <c r="X19"/>
  <c r="AA19"/>
  <c r="U19"/>
  <c r="R20"/>
  <c r="AR18"/>
  <c r="AQ18"/>
  <c r="AW17" l="1"/>
  <c r="AW16"/>
  <c r="AP18"/>
  <c r="AU18"/>
  <c r="AS18"/>
  <c r="AT18" s="1"/>
  <c r="X20"/>
  <c r="AA20"/>
  <c r="U20"/>
  <c r="R21"/>
  <c r="AD20"/>
  <c r="AJ20" s="1"/>
  <c r="AF20"/>
  <c r="AE20"/>
  <c r="AK20" s="1"/>
  <c r="AK19"/>
  <c r="AQ19" s="1"/>
  <c r="AL19"/>
  <c r="AR19" s="1"/>
  <c r="AW18" l="1"/>
  <c r="AU19"/>
  <c r="AL20"/>
  <c r="AP20" s="1"/>
  <c r="X21"/>
  <c r="U21"/>
  <c r="AA21"/>
  <c r="R22"/>
  <c r="AD21"/>
  <c r="AJ21" s="1"/>
  <c r="AF21"/>
  <c r="AE21"/>
  <c r="AK21" s="1"/>
  <c r="AR20"/>
  <c r="AQ20"/>
  <c r="AP19"/>
  <c r="AS19" s="1"/>
  <c r="AT19" s="1"/>
  <c r="AW19" l="1"/>
  <c r="AU20"/>
  <c r="AL21"/>
  <c r="AR21" s="1"/>
  <c r="AD22"/>
  <c r="AJ22" s="1"/>
  <c r="AF22"/>
  <c r="AE22"/>
  <c r="AK22" s="1"/>
  <c r="AS20"/>
  <c r="AT20" s="1"/>
  <c r="X22"/>
  <c r="U22"/>
  <c r="AA22"/>
  <c r="R23"/>
  <c r="AQ21"/>
  <c r="AP21"/>
  <c r="AW20" l="1"/>
  <c r="AU21"/>
  <c r="AL22"/>
  <c r="AR22" s="1"/>
  <c r="AS21"/>
  <c r="AT21" s="1"/>
  <c r="AF23"/>
  <c r="AD23"/>
  <c r="AJ23" s="1"/>
  <c r="AE23"/>
  <c r="AA23"/>
  <c r="U23"/>
  <c r="X23"/>
  <c r="R24"/>
  <c r="AP22"/>
  <c r="AQ22"/>
  <c r="AW21" l="1"/>
  <c r="AU22"/>
  <c r="AF24"/>
  <c r="AE24"/>
  <c r="AD24"/>
  <c r="AJ24" s="1"/>
  <c r="X24"/>
  <c r="AA24"/>
  <c r="U24"/>
  <c r="R25"/>
  <c r="AS22"/>
  <c r="AT22" s="1"/>
  <c r="AK23"/>
  <c r="AL23"/>
  <c r="AR23" s="1"/>
  <c r="AW22" l="1"/>
  <c r="AU23"/>
  <c r="AK24"/>
  <c r="AP23"/>
  <c r="U25"/>
  <c r="X25"/>
  <c r="AA25"/>
  <c r="R26"/>
  <c r="AE25"/>
  <c r="AD25"/>
  <c r="AJ25" s="1"/>
  <c r="AF25"/>
  <c r="AQ23"/>
  <c r="AS23" s="1"/>
  <c r="AT23" s="1"/>
  <c r="AL24"/>
  <c r="AR24" s="1"/>
  <c r="AQ24"/>
  <c r="AP24"/>
  <c r="AW23" l="1"/>
  <c r="AU24"/>
  <c r="AL25"/>
  <c r="AR25" s="1"/>
  <c r="AK25"/>
  <c r="AF26"/>
  <c r="AD26"/>
  <c r="AJ26" s="1"/>
  <c r="AE26"/>
  <c r="X26"/>
  <c r="AA26"/>
  <c r="U26"/>
  <c r="R27"/>
  <c r="AS24"/>
  <c r="AT24" s="1"/>
  <c r="AW24" l="1"/>
  <c r="AU25"/>
  <c r="AP25"/>
  <c r="AQ25"/>
  <c r="AK26"/>
  <c r="AQ26" s="1"/>
  <c r="AL26"/>
  <c r="AR26" s="1"/>
  <c r="X27"/>
  <c r="U27"/>
  <c r="AA27"/>
  <c r="R28"/>
  <c r="AE27"/>
  <c r="AD27"/>
  <c r="AJ27" s="1"/>
  <c r="AF27"/>
  <c r="AW25" l="1"/>
  <c r="AS25"/>
  <c r="AT25" s="1"/>
  <c r="X28"/>
  <c r="AA28"/>
  <c r="U28"/>
  <c r="R29"/>
  <c r="AD28"/>
  <c r="AJ28" s="1"/>
  <c r="AF28"/>
  <c r="AE28"/>
  <c r="AK28" s="1"/>
  <c r="AP26"/>
  <c r="AS26" s="1"/>
  <c r="AT26" s="1"/>
  <c r="AL27"/>
  <c r="AR27" s="1"/>
  <c r="AK27"/>
  <c r="AQ27" s="1"/>
  <c r="AU26" l="1"/>
  <c r="AU27"/>
  <c r="AQ28"/>
  <c r="AL28"/>
  <c r="AP28" s="1"/>
  <c r="AP27"/>
  <c r="AS27" s="1"/>
  <c r="AT27" s="1"/>
  <c r="AA29"/>
  <c r="X29"/>
  <c r="U29"/>
  <c r="R30"/>
  <c r="AE29"/>
  <c r="AD29"/>
  <c r="AJ29" s="1"/>
  <c r="AF29"/>
  <c r="AW27" l="1"/>
  <c r="AW26"/>
  <c r="AU28"/>
  <c r="AR28"/>
  <c r="AS28" s="1"/>
  <c r="AT28" s="1"/>
  <c r="X30"/>
  <c r="AA30"/>
  <c r="U30"/>
  <c r="R31"/>
  <c r="AD30"/>
  <c r="AJ30" s="1"/>
  <c r="AF30"/>
  <c r="AE30"/>
  <c r="AK30" s="1"/>
  <c r="AL29"/>
  <c r="AR29" s="1"/>
  <c r="AK29"/>
  <c r="AQ29" s="1"/>
  <c r="AW28" l="1"/>
  <c r="AU29"/>
  <c r="X31"/>
  <c r="AA31"/>
  <c r="U31"/>
  <c r="R32"/>
  <c r="AF31"/>
  <c r="AD31"/>
  <c r="AJ31" s="1"/>
  <c r="AE31"/>
  <c r="AQ30"/>
  <c r="AP29"/>
  <c r="AS29" s="1"/>
  <c r="AT29" s="1"/>
  <c r="AL30"/>
  <c r="AR30" s="1"/>
  <c r="AW29" l="1"/>
  <c r="AU30"/>
  <c r="AP30"/>
  <c r="AS30" s="1"/>
  <c r="AT30" s="1"/>
  <c r="AK31"/>
  <c r="AQ31" s="1"/>
  <c r="AL31"/>
  <c r="AR31" s="1"/>
  <c r="X32"/>
  <c r="U32"/>
  <c r="AA32"/>
  <c r="R33"/>
  <c r="AD32"/>
  <c r="AJ32" s="1"/>
  <c r="AE32"/>
  <c r="AF32"/>
  <c r="AL32" s="1"/>
  <c r="AW30" l="1"/>
  <c r="AU31"/>
  <c r="AK32"/>
  <c r="AP32" s="1"/>
  <c r="X33"/>
  <c r="U33"/>
  <c r="AA33"/>
  <c r="R34"/>
  <c r="AR32"/>
  <c r="AQ32"/>
  <c r="AF33"/>
  <c r="AD33"/>
  <c r="AJ33" s="1"/>
  <c r="AE33"/>
  <c r="AP31"/>
  <c r="AS31" s="1"/>
  <c r="AT31" s="1"/>
  <c r="AW31" l="1"/>
  <c r="AU32"/>
  <c r="AK33"/>
  <c r="AL33"/>
  <c r="AR33" s="1"/>
  <c r="AF34"/>
  <c r="AE34"/>
  <c r="AD34"/>
  <c r="AJ34" s="1"/>
  <c r="AS32"/>
  <c r="AT32" s="1"/>
  <c r="U34"/>
  <c r="AA34"/>
  <c r="X34"/>
  <c r="R35"/>
  <c r="AQ33"/>
  <c r="AW32" l="1"/>
  <c r="AP33"/>
  <c r="AU33"/>
  <c r="AS33"/>
  <c r="AT33" s="1"/>
  <c r="U35"/>
  <c r="X35"/>
  <c r="AA35"/>
  <c r="R36"/>
  <c r="AD35"/>
  <c r="AJ35" s="1"/>
  <c r="AE35"/>
  <c r="AF35"/>
  <c r="AL35" s="1"/>
  <c r="AL34"/>
  <c r="AR34" s="1"/>
  <c r="AK34"/>
  <c r="AQ34" s="1"/>
  <c r="AW33" l="1"/>
  <c r="AU34"/>
  <c r="AK35"/>
  <c r="X36"/>
  <c r="U36"/>
  <c r="AA36"/>
  <c r="R37"/>
  <c r="AD36"/>
  <c r="AJ36" s="1"/>
  <c r="AE36"/>
  <c r="AF36"/>
  <c r="AL36" s="1"/>
  <c r="AQ35"/>
  <c r="AR35"/>
  <c r="AP35"/>
  <c r="AP34"/>
  <c r="AS34" s="1"/>
  <c r="AT34" s="1"/>
  <c r="AW34" l="1"/>
  <c r="AU35"/>
  <c r="AK36"/>
  <c r="AQ36" s="1"/>
  <c r="AS35"/>
  <c r="AT35" s="1"/>
  <c r="AD37"/>
  <c r="AJ37" s="1"/>
  <c r="AF37"/>
  <c r="AE37"/>
  <c r="AK37" s="1"/>
  <c r="X37"/>
  <c r="AA37"/>
  <c r="U37"/>
  <c r="R38"/>
  <c r="AR36"/>
  <c r="AW35" l="1"/>
  <c r="AP36"/>
  <c r="AS36" s="1"/>
  <c r="AT36" s="1"/>
  <c r="AU36"/>
  <c r="AL37"/>
  <c r="AP37" s="1"/>
  <c r="AQ37"/>
  <c r="X38"/>
  <c r="AA38"/>
  <c r="U38"/>
  <c r="R39"/>
  <c r="AE38"/>
  <c r="AD38"/>
  <c r="AJ38" s="1"/>
  <c r="AF38"/>
  <c r="AW36" l="1"/>
  <c r="AU37"/>
  <c r="AR37"/>
  <c r="AL38"/>
  <c r="AR38" s="1"/>
  <c r="AK38"/>
  <c r="AQ38" s="1"/>
  <c r="X39"/>
  <c r="AA39"/>
  <c r="U39"/>
  <c r="R40"/>
  <c r="AF39"/>
  <c r="AE39"/>
  <c r="AD39"/>
  <c r="AJ39" s="1"/>
  <c r="AS37"/>
  <c r="AT37" s="1"/>
  <c r="AW37" l="1"/>
  <c r="AU38"/>
  <c r="AP38"/>
  <c r="AS38" s="1"/>
  <c r="AT38" s="1"/>
  <c r="AA40"/>
  <c r="U40"/>
  <c r="X40"/>
  <c r="R41"/>
  <c r="AD40"/>
  <c r="AJ40" s="1"/>
  <c r="AF40"/>
  <c r="AE40"/>
  <c r="AK40" s="1"/>
  <c r="AK39"/>
  <c r="AQ39" s="1"/>
  <c r="AL39"/>
  <c r="AR39" s="1"/>
  <c r="AW38" l="1"/>
  <c r="AU39"/>
  <c r="AL40"/>
  <c r="AP40" s="1"/>
  <c r="X41"/>
  <c r="AA41"/>
  <c r="U41"/>
  <c r="R42"/>
  <c r="AQ40"/>
  <c r="AR40"/>
  <c r="AD41"/>
  <c r="AJ41" s="1"/>
  <c r="AF41"/>
  <c r="AE41"/>
  <c r="AK41" s="1"/>
  <c r="AP39"/>
  <c r="AS39" s="1"/>
  <c r="AT39" s="1"/>
  <c r="AW39" l="1"/>
  <c r="AU40"/>
  <c r="AQ41"/>
  <c r="AL41"/>
  <c r="AR41" s="1"/>
  <c r="AS40"/>
  <c r="AT40" s="1"/>
  <c r="AA42"/>
  <c r="U42"/>
  <c r="X42"/>
  <c r="R43"/>
  <c r="AD42"/>
  <c r="AJ42" s="1"/>
  <c r="AE42"/>
  <c r="AF42"/>
  <c r="AL42" s="1"/>
  <c r="AW40" l="1"/>
  <c r="AU41"/>
  <c r="AK42"/>
  <c r="AP41"/>
  <c r="AS41" s="1"/>
  <c r="AT41" s="1"/>
  <c r="U43"/>
  <c r="X43"/>
  <c r="AA43"/>
  <c r="R44"/>
  <c r="AQ42"/>
  <c r="AR42"/>
  <c r="AP42"/>
  <c r="AF43"/>
  <c r="AE43"/>
  <c r="AD43"/>
  <c r="AJ43" s="1"/>
  <c r="AW41" l="1"/>
  <c r="AU42"/>
  <c r="X44"/>
  <c r="AA44"/>
  <c r="U44"/>
  <c r="R45"/>
  <c r="AE44"/>
  <c r="AF44"/>
  <c r="AD44"/>
  <c r="AJ44" s="1"/>
  <c r="AL43"/>
  <c r="AR43" s="1"/>
  <c r="AK43"/>
  <c r="AQ43" s="1"/>
  <c r="AS42"/>
  <c r="AT42" s="1"/>
  <c r="AW42" l="1"/>
  <c r="AU43"/>
  <c r="AK44"/>
  <c r="AQ44" s="1"/>
  <c r="X45"/>
  <c r="AA45"/>
  <c r="U45"/>
  <c r="R46"/>
  <c r="AD45"/>
  <c r="AJ45" s="1"/>
  <c r="AF45"/>
  <c r="AE45"/>
  <c r="AK45" s="1"/>
  <c r="AP43"/>
  <c r="AS43" s="1"/>
  <c r="AT43" s="1"/>
  <c r="AL44"/>
  <c r="AR44" s="1"/>
  <c r="AW43" l="1"/>
  <c r="AU44"/>
  <c r="AL45"/>
  <c r="AP45" s="1"/>
  <c r="U46"/>
  <c r="AA46"/>
  <c r="X46"/>
  <c r="R47"/>
  <c r="AD46"/>
  <c r="AJ46" s="1"/>
  <c r="AF46"/>
  <c r="AE46"/>
  <c r="AQ45"/>
  <c r="AP44"/>
  <c r="AS44" s="1"/>
  <c r="AT44" s="1"/>
  <c r="AK46" l="1"/>
  <c r="AW44"/>
  <c r="AR45"/>
  <c r="AU45"/>
  <c r="AL46"/>
  <c r="AR46" s="1"/>
  <c r="AQ46"/>
  <c r="AS45"/>
  <c r="AT45" s="1"/>
  <c r="X47"/>
  <c r="AA47"/>
  <c r="U47"/>
  <c r="R48"/>
  <c r="AD47"/>
  <c r="AJ47" s="1"/>
  <c r="AE47"/>
  <c r="AF47"/>
  <c r="AL47" s="1"/>
  <c r="AW45" l="1"/>
  <c r="AU46"/>
  <c r="AP46"/>
  <c r="AS46" s="1"/>
  <c r="AT46" s="1"/>
  <c r="AR47"/>
  <c r="U48"/>
  <c r="X48"/>
  <c r="AA48"/>
  <c r="R49"/>
  <c r="AF48"/>
  <c r="AD48"/>
  <c r="AJ48" s="1"/>
  <c r="AE48"/>
  <c r="AK47"/>
  <c r="AP47" s="1"/>
  <c r="AW46" l="1"/>
  <c r="AU47"/>
  <c r="AK48"/>
  <c r="AL48"/>
  <c r="AR48" s="1"/>
  <c r="X49"/>
  <c r="U49"/>
  <c r="AA49"/>
  <c r="R50"/>
  <c r="AQ47"/>
  <c r="AS47" s="1"/>
  <c r="AT47" s="1"/>
  <c r="AE49"/>
  <c r="AD49"/>
  <c r="AJ49" s="1"/>
  <c r="AF49"/>
  <c r="AQ48"/>
  <c r="AW47" l="1"/>
  <c r="AU48"/>
  <c r="AP48"/>
  <c r="AS48" s="1"/>
  <c r="AT48" s="1"/>
  <c r="AA50"/>
  <c r="U50"/>
  <c r="X50"/>
  <c r="R51"/>
  <c r="AL49"/>
  <c r="AR49" s="1"/>
  <c r="AK49"/>
  <c r="AQ49" s="1"/>
  <c r="AD50"/>
  <c r="AJ50" s="1"/>
  <c r="AF50"/>
  <c r="AE50"/>
  <c r="AK50" s="1"/>
  <c r="AW48" l="1"/>
  <c r="AU49"/>
  <c r="AD51"/>
  <c r="AJ51" s="1"/>
  <c r="AF51"/>
  <c r="AE51"/>
  <c r="AK51" s="1"/>
  <c r="AP49"/>
  <c r="AS49" s="1"/>
  <c r="AT49" s="1"/>
  <c r="AL50"/>
  <c r="AR50" s="1"/>
  <c r="X51"/>
  <c r="AA51"/>
  <c r="U51"/>
  <c r="R52"/>
  <c r="AQ50"/>
  <c r="AP50" l="1"/>
  <c r="AS50" s="1"/>
  <c r="AT50" s="1"/>
  <c r="AU51" s="1"/>
  <c r="AW49"/>
  <c r="AL51"/>
  <c r="AR51" s="1"/>
  <c r="AU50"/>
  <c r="X52"/>
  <c r="U52"/>
  <c r="AA52"/>
  <c r="R53"/>
  <c r="AD52"/>
  <c r="AJ52" s="1"/>
  <c r="AF52"/>
  <c r="AE52"/>
  <c r="AK52" s="1"/>
  <c r="AQ51"/>
  <c r="AP51" l="1"/>
  <c r="AW51"/>
  <c r="AW50"/>
  <c r="AS51"/>
  <c r="AT51" s="1"/>
  <c r="AL52"/>
  <c r="AQ52"/>
  <c r="AP52"/>
  <c r="AR52"/>
  <c r="AD53"/>
  <c r="AJ53" s="1"/>
  <c r="AE53"/>
  <c r="AF53"/>
  <c r="AL53" s="1"/>
  <c r="X53"/>
  <c r="AA53"/>
  <c r="U53"/>
  <c r="R54"/>
  <c r="AU52" l="1"/>
  <c r="AS52"/>
  <c r="AT52" s="1"/>
  <c r="AR53"/>
  <c r="AK53"/>
  <c r="AP53" s="1"/>
  <c r="X54"/>
  <c r="U54"/>
  <c r="AA54"/>
  <c r="R55"/>
  <c r="AF54"/>
  <c r="AD54"/>
  <c r="AJ54" s="1"/>
  <c r="AE54"/>
  <c r="AW52" l="1"/>
  <c r="AU53"/>
  <c r="AK54"/>
  <c r="AL54"/>
  <c r="AR54" s="1"/>
  <c r="AF55"/>
  <c r="AD55"/>
  <c r="AJ55" s="1"/>
  <c r="AE55"/>
  <c r="AQ53"/>
  <c r="AS53" s="1"/>
  <c r="AT53" s="1"/>
  <c r="X55"/>
  <c r="AA55"/>
  <c r="U55"/>
  <c r="R56"/>
  <c r="AQ54"/>
  <c r="AP54" l="1"/>
  <c r="AW53"/>
  <c r="AU54"/>
  <c r="AK55"/>
  <c r="AL55"/>
  <c r="AR55" s="1"/>
  <c r="AQ55"/>
  <c r="U56"/>
  <c r="AA56"/>
  <c r="X56"/>
  <c r="R57"/>
  <c r="AF56"/>
  <c r="AD56"/>
  <c r="AJ56" s="1"/>
  <c r="AE56"/>
  <c r="AS54"/>
  <c r="AT54" s="1"/>
  <c r="AW54" l="1"/>
  <c r="AU55"/>
  <c r="AK56"/>
  <c r="AL56"/>
  <c r="AP55"/>
  <c r="AS55" s="1"/>
  <c r="AT55" s="1"/>
  <c r="X57"/>
  <c r="AA57"/>
  <c r="U57"/>
  <c r="R58"/>
  <c r="AD57"/>
  <c r="AJ57" s="1"/>
  <c r="AE57"/>
  <c r="AF57"/>
  <c r="AL57" s="1"/>
  <c r="AQ56"/>
  <c r="AR56"/>
  <c r="AW55" l="1"/>
  <c r="AP56"/>
  <c r="AS56" s="1"/>
  <c r="AT56" s="1"/>
  <c r="AU56"/>
  <c r="AK57"/>
  <c r="AP57" s="1"/>
  <c r="AR57"/>
  <c r="U58"/>
  <c r="AA58"/>
  <c r="X58"/>
  <c r="R59"/>
  <c r="AD58"/>
  <c r="AJ58" s="1"/>
  <c r="AE58"/>
  <c r="AF58"/>
  <c r="AL58" s="1"/>
  <c r="AQ57" l="1"/>
  <c r="AS57" s="1"/>
  <c r="AT57" s="1"/>
  <c r="AW56"/>
  <c r="AU57"/>
  <c r="X59"/>
  <c r="U59"/>
  <c r="AA59"/>
  <c r="R60"/>
  <c r="AE59"/>
  <c r="AD59"/>
  <c r="AJ59" s="1"/>
  <c r="AF59"/>
  <c r="AK58"/>
  <c r="AQ58" s="1"/>
  <c r="AR58"/>
  <c r="AW57" l="1"/>
  <c r="AU58"/>
  <c r="AL59"/>
  <c r="AR59" s="1"/>
  <c r="AK59"/>
  <c r="AQ59" s="1"/>
  <c r="AP58"/>
  <c r="AS58" s="1"/>
  <c r="AT58" s="1"/>
  <c r="AD60"/>
  <c r="AJ60" s="1"/>
  <c r="AF60"/>
  <c r="AE60"/>
  <c r="AK60" s="1"/>
  <c r="X60"/>
  <c r="U60"/>
  <c r="AA60"/>
  <c r="R61"/>
  <c r="AW58" l="1"/>
  <c r="AP59"/>
  <c r="AS59" s="1"/>
  <c r="AT59" s="1"/>
  <c r="AU59"/>
  <c r="AL60"/>
  <c r="AR60" s="1"/>
  <c r="AA61"/>
  <c r="U61"/>
  <c r="X61"/>
  <c r="R62"/>
  <c r="AQ60"/>
  <c r="AE61"/>
  <c r="AF61"/>
  <c r="AD61"/>
  <c r="AJ61" s="1"/>
  <c r="AW59" l="1"/>
  <c r="AP60"/>
  <c r="AS60" s="1"/>
  <c r="AT60" s="1"/>
  <c r="AU60"/>
  <c r="AL61"/>
  <c r="AR61" s="1"/>
  <c r="AD62"/>
  <c r="AJ62" s="1"/>
  <c r="AE62"/>
  <c r="AF62"/>
  <c r="AL62" s="1"/>
  <c r="AA62"/>
  <c r="U62"/>
  <c r="X62"/>
  <c r="R63"/>
  <c r="AK61"/>
  <c r="AP61" s="1"/>
  <c r="AK62" l="1"/>
  <c r="AW60"/>
  <c r="AU61"/>
  <c r="AQ61"/>
  <c r="AS61" s="1"/>
  <c r="AT61" s="1"/>
  <c r="AD63"/>
  <c r="AJ63" s="1"/>
  <c r="AE63"/>
  <c r="AF63"/>
  <c r="AL63" s="1"/>
  <c r="X63"/>
  <c r="AA63"/>
  <c r="U63"/>
  <c r="R64"/>
  <c r="AR62"/>
  <c r="AQ62"/>
  <c r="AP62"/>
  <c r="AW61" l="1"/>
  <c r="AU62"/>
  <c r="AS62"/>
  <c r="AT62" s="1"/>
  <c r="AK63"/>
  <c r="AQ63" s="1"/>
  <c r="X64"/>
  <c r="AA64"/>
  <c r="U64"/>
  <c r="R65"/>
  <c r="AE64"/>
  <c r="AF64"/>
  <c r="AD64"/>
  <c r="AJ64" s="1"/>
  <c r="AR63"/>
  <c r="AW62" l="1"/>
  <c r="AU63"/>
  <c r="AP63"/>
  <c r="AS63" s="1"/>
  <c r="AT63" s="1"/>
  <c r="AK64"/>
  <c r="AA65"/>
  <c r="X65"/>
  <c r="U65"/>
  <c r="R66"/>
  <c r="AD65"/>
  <c r="AJ65" s="1"/>
  <c r="AE65"/>
  <c r="AF65"/>
  <c r="AL65" s="1"/>
  <c r="AL64"/>
  <c r="AR64" s="1"/>
  <c r="AW63" l="1"/>
  <c r="AU64"/>
  <c r="AK65"/>
  <c r="AP65" s="1"/>
  <c r="AP64"/>
  <c r="AQ65"/>
  <c r="AR65"/>
  <c r="AD66"/>
  <c r="AJ66" s="1"/>
  <c r="AF66"/>
  <c r="AE66"/>
  <c r="AQ64"/>
  <c r="U66"/>
  <c r="X66"/>
  <c r="AA66"/>
  <c r="R67"/>
  <c r="AK66" l="1"/>
  <c r="AW64"/>
  <c r="AS64"/>
  <c r="AT64" s="1"/>
  <c r="AL66"/>
  <c r="AD67"/>
  <c r="AJ67" s="1"/>
  <c r="AF67"/>
  <c r="AE67"/>
  <c r="AK67" s="1"/>
  <c r="AR66"/>
  <c r="AQ66"/>
  <c r="AP66"/>
  <c r="AS65"/>
  <c r="AT65" s="1"/>
  <c r="X67"/>
  <c r="AA67"/>
  <c r="U67"/>
  <c r="R68"/>
  <c r="AU66" l="1"/>
  <c r="AU65"/>
  <c r="AL67"/>
  <c r="AP67" s="1"/>
  <c r="AS66"/>
  <c r="AT66" s="1"/>
  <c r="X68"/>
  <c r="AA68"/>
  <c r="U68"/>
  <c r="R69"/>
  <c r="AD68"/>
  <c r="AJ68" s="1"/>
  <c r="AF68"/>
  <c r="AE68"/>
  <c r="AK68" s="1"/>
  <c r="AQ67"/>
  <c r="AR67"/>
  <c r="AW65" l="1"/>
  <c r="AW66"/>
  <c r="AS67"/>
  <c r="AT67" s="1"/>
  <c r="AL68"/>
  <c r="AR68" s="1"/>
  <c r="AU67"/>
  <c r="X69"/>
  <c r="U69"/>
  <c r="AA69"/>
  <c r="R70"/>
  <c r="AE69"/>
  <c r="AD69"/>
  <c r="AJ69" s="1"/>
  <c r="AF69"/>
  <c r="AQ68"/>
  <c r="AP68" l="1"/>
  <c r="AS68" s="1"/>
  <c r="AT68" s="1"/>
  <c r="AW67"/>
  <c r="AU68"/>
  <c r="AE70"/>
  <c r="AF70"/>
  <c r="AD70"/>
  <c r="AJ70" s="1"/>
  <c r="AL69"/>
  <c r="AR69" s="1"/>
  <c r="AK69"/>
  <c r="AQ69" s="1"/>
  <c r="U70"/>
  <c r="X70"/>
  <c r="AA70"/>
  <c r="R71"/>
  <c r="AW68" l="1"/>
  <c r="AU69"/>
  <c r="X71"/>
  <c r="AA71"/>
  <c r="U71"/>
  <c r="R72"/>
  <c r="AE71"/>
  <c r="AD71"/>
  <c r="AJ71" s="1"/>
  <c r="AF71"/>
  <c r="AL70"/>
  <c r="AR70" s="1"/>
  <c r="AP69"/>
  <c r="AS69" s="1"/>
  <c r="AT69" s="1"/>
  <c r="AK70"/>
  <c r="AP70" s="1"/>
  <c r="AW69" l="1"/>
  <c r="AU70"/>
  <c r="AQ70"/>
  <c r="AS70" s="1"/>
  <c r="AT70" s="1"/>
  <c r="AE72"/>
  <c r="AF72"/>
  <c r="AD72"/>
  <c r="AJ72" s="1"/>
  <c r="AL71"/>
  <c r="AR71" s="1"/>
  <c r="AK71"/>
  <c r="AQ71" s="1"/>
  <c r="X72"/>
  <c r="U72"/>
  <c r="AA72"/>
  <c r="R73"/>
  <c r="AW70" l="1"/>
  <c r="AU71"/>
  <c r="AL72"/>
  <c r="AR72" s="1"/>
  <c r="AF73"/>
  <c r="AD73"/>
  <c r="AJ73" s="1"/>
  <c r="AE73"/>
  <c r="AP71"/>
  <c r="AS71" s="1"/>
  <c r="AT71" s="1"/>
  <c r="AK72"/>
  <c r="AA73"/>
  <c r="X73"/>
  <c r="U73"/>
  <c r="R74"/>
  <c r="AW71" l="1"/>
  <c r="AP72"/>
  <c r="AU72"/>
  <c r="AK73"/>
  <c r="AL73"/>
  <c r="AQ72"/>
  <c r="AS72" s="1"/>
  <c r="AT72" s="1"/>
  <c r="AR73"/>
  <c r="AQ73"/>
  <c r="AD74"/>
  <c r="AJ74" s="1"/>
  <c r="AF74"/>
  <c r="AE74"/>
  <c r="AK74" s="1"/>
  <c r="X74"/>
  <c r="AA74"/>
  <c r="U74"/>
  <c r="R75"/>
  <c r="AW72" l="1"/>
  <c r="AP73"/>
  <c r="AS73" s="1"/>
  <c r="AT73" s="1"/>
  <c r="AU73"/>
  <c r="X75"/>
  <c r="AA75"/>
  <c r="U75"/>
  <c r="R76"/>
  <c r="AD75"/>
  <c r="AJ75" s="1"/>
  <c r="AF75"/>
  <c r="AE75"/>
  <c r="AK75" s="1"/>
  <c r="AQ74"/>
  <c r="AL74"/>
  <c r="AR74" s="1"/>
  <c r="AW73" l="1"/>
  <c r="AU74"/>
  <c r="AQ75"/>
  <c r="X76"/>
  <c r="AA76"/>
  <c r="U76"/>
  <c r="R77"/>
  <c r="AD76"/>
  <c r="AJ76" s="1"/>
  <c r="AE76"/>
  <c r="AF76"/>
  <c r="AL76" s="1"/>
  <c r="AP74"/>
  <c r="AS74" s="1"/>
  <c r="AT74" s="1"/>
  <c r="AL75"/>
  <c r="AR75" s="1"/>
  <c r="AW74" l="1"/>
  <c r="AU75"/>
  <c r="X77"/>
  <c r="AA77"/>
  <c r="U77"/>
  <c r="R78"/>
  <c r="AE77"/>
  <c r="AF77"/>
  <c r="AD77"/>
  <c r="AJ77" s="1"/>
  <c r="AK76"/>
  <c r="AP75"/>
  <c r="AS75" s="1"/>
  <c r="AT75" s="1"/>
  <c r="AQ76"/>
  <c r="AR76"/>
  <c r="AP76"/>
  <c r="AW75" l="1"/>
  <c r="AU76"/>
  <c r="AL77"/>
  <c r="AR77" s="1"/>
  <c r="AK77"/>
  <c r="AA78"/>
  <c r="U78"/>
  <c r="X78"/>
  <c r="R79"/>
  <c r="AE78"/>
  <c r="AF78"/>
  <c r="AD78"/>
  <c r="AJ78" s="1"/>
  <c r="AS76"/>
  <c r="AT76" s="1"/>
  <c r="AW76" l="1"/>
  <c r="AP77"/>
  <c r="AU77"/>
  <c r="AE79"/>
  <c r="AD79"/>
  <c r="AJ79" s="1"/>
  <c r="AF79"/>
  <c r="AK78"/>
  <c r="AQ77"/>
  <c r="AS77" s="1"/>
  <c r="AT77" s="1"/>
  <c r="X79"/>
  <c r="AA79"/>
  <c r="U79"/>
  <c r="R80"/>
  <c r="AQ78"/>
  <c r="AL78"/>
  <c r="AR78" s="1"/>
  <c r="AW77" l="1"/>
  <c r="AU78"/>
  <c r="AL79"/>
  <c r="AR79" s="1"/>
  <c r="AP78"/>
  <c r="AS78" s="1"/>
  <c r="AT78" s="1"/>
  <c r="X80"/>
  <c r="U80"/>
  <c r="AA80"/>
  <c r="R81"/>
  <c r="AD80"/>
  <c r="AJ80" s="1"/>
  <c r="AF80"/>
  <c r="AE80"/>
  <c r="AK80" s="1"/>
  <c r="AK79"/>
  <c r="AQ79" s="1"/>
  <c r="AW78" l="1"/>
  <c r="AU79"/>
  <c r="AL80"/>
  <c r="AP80" s="1"/>
  <c r="X81"/>
  <c r="U81"/>
  <c r="AA81"/>
  <c r="R82"/>
  <c r="AQ80"/>
  <c r="AR80"/>
  <c r="AD81"/>
  <c r="AJ81" s="1"/>
  <c r="AE81"/>
  <c r="AF81"/>
  <c r="AL81" s="1"/>
  <c r="AP79"/>
  <c r="AS79" s="1"/>
  <c r="AT79" s="1"/>
  <c r="AW79" l="1"/>
  <c r="AU80"/>
  <c r="AK81"/>
  <c r="AP81" s="1"/>
  <c r="AS80"/>
  <c r="AT80" s="1"/>
  <c r="AE82"/>
  <c r="AD82"/>
  <c r="AJ82" s="1"/>
  <c r="AF82"/>
  <c r="X82"/>
  <c r="AA82"/>
  <c r="U82"/>
  <c r="R83"/>
  <c r="AR81"/>
  <c r="AQ81"/>
  <c r="AW80" l="1"/>
  <c r="AS81"/>
  <c r="AT81" s="1"/>
  <c r="AU81"/>
  <c r="AL82"/>
  <c r="AK82"/>
  <c r="X83"/>
  <c r="U83"/>
  <c r="AA83"/>
  <c r="R84"/>
  <c r="AE83"/>
  <c r="AF83"/>
  <c r="AD83"/>
  <c r="AJ83" s="1"/>
  <c r="AQ82"/>
  <c r="AR82"/>
  <c r="AW81" l="1"/>
  <c r="AU82"/>
  <c r="AP82"/>
  <c r="AS82" s="1"/>
  <c r="AT82" s="1"/>
  <c r="AE84"/>
  <c r="AF84"/>
  <c r="AD84"/>
  <c r="AJ84" s="1"/>
  <c r="AK83"/>
  <c r="AQ83" s="1"/>
  <c r="X84"/>
  <c r="U84"/>
  <c r="AA84"/>
  <c r="R85"/>
  <c r="AL83"/>
  <c r="AR83" s="1"/>
  <c r="AW82" l="1"/>
  <c r="AU83"/>
  <c r="AL84"/>
  <c r="AR84" s="1"/>
  <c r="AP83"/>
  <c r="AS83" s="1"/>
  <c r="AT83" s="1"/>
  <c r="AD85"/>
  <c r="AJ85" s="1"/>
  <c r="AF85"/>
  <c r="AE85"/>
  <c r="AK85" s="1"/>
  <c r="AK84"/>
  <c r="AQ84" s="1"/>
  <c r="X85"/>
  <c r="U85"/>
  <c r="AA85"/>
  <c r="R86"/>
  <c r="AW83" l="1"/>
  <c r="AP84"/>
  <c r="AS84" s="1"/>
  <c r="AT84" s="1"/>
  <c r="AU84"/>
  <c r="AL85"/>
  <c r="AR85" s="1"/>
  <c r="AF86"/>
  <c r="AD86"/>
  <c r="AJ86" s="1"/>
  <c r="AE86"/>
  <c r="X86"/>
  <c r="U86"/>
  <c r="AA86"/>
  <c r="R87"/>
  <c r="AQ85"/>
  <c r="AW84" l="1"/>
  <c r="AP85"/>
  <c r="AU85"/>
  <c r="AS85"/>
  <c r="AT85" s="1"/>
  <c r="X87"/>
  <c r="AA87"/>
  <c r="U87"/>
  <c r="R88"/>
  <c r="AK86"/>
  <c r="AQ86" s="1"/>
  <c r="AL86"/>
  <c r="AR86" s="1"/>
  <c r="AE87"/>
  <c r="AF87"/>
  <c r="AD87"/>
  <c r="AJ87" s="1"/>
  <c r="AW85" l="1"/>
  <c r="AU86"/>
  <c r="AL87"/>
  <c r="AR87" s="1"/>
  <c r="AP86"/>
  <c r="AS86" s="1"/>
  <c r="AT86" s="1"/>
  <c r="AA88"/>
  <c r="X88"/>
  <c r="U88"/>
  <c r="R89"/>
  <c r="AF88"/>
  <c r="AE88"/>
  <c r="AD88"/>
  <c r="AJ88" s="1"/>
  <c r="AK87"/>
  <c r="AP87" l="1"/>
  <c r="AK88"/>
  <c r="AW86"/>
  <c r="AU87"/>
  <c r="AQ87"/>
  <c r="AS87" s="1"/>
  <c r="AT87" s="1"/>
  <c r="X89"/>
  <c r="U89"/>
  <c r="AA89"/>
  <c r="R90"/>
  <c r="AQ88"/>
  <c r="AE89"/>
  <c r="AF89"/>
  <c r="AD89"/>
  <c r="AJ89" s="1"/>
  <c r="AL88"/>
  <c r="AP88" s="1"/>
  <c r="AW87" l="1"/>
  <c r="AU88"/>
  <c r="AD90"/>
  <c r="AJ90" s="1"/>
  <c r="AF90"/>
  <c r="AE90"/>
  <c r="AL89"/>
  <c r="AR88"/>
  <c r="AS88" s="1"/>
  <c r="AT88" s="1"/>
  <c r="X90"/>
  <c r="AA90"/>
  <c r="U90"/>
  <c r="R91"/>
  <c r="AR89"/>
  <c r="AK89"/>
  <c r="AQ89" s="1"/>
  <c r="AW88" l="1"/>
  <c r="AK90"/>
  <c r="AU89"/>
  <c r="AQ90"/>
  <c r="AP89"/>
  <c r="AS89" s="1"/>
  <c r="AT89" s="1"/>
  <c r="AL90"/>
  <c r="AR90" s="1"/>
  <c r="X91"/>
  <c r="AA91"/>
  <c r="U91"/>
  <c r="R92"/>
  <c r="AF91"/>
  <c r="AD91"/>
  <c r="AJ91" s="1"/>
  <c r="AE91"/>
  <c r="AW89" l="1"/>
  <c r="AK91"/>
  <c r="AQ91" s="1"/>
  <c r="AL91"/>
  <c r="AR91" s="1"/>
  <c r="AU90"/>
  <c r="X92"/>
  <c r="U92"/>
  <c r="AA92"/>
  <c r="R93"/>
  <c r="AE92"/>
  <c r="AF92"/>
  <c r="AD92"/>
  <c r="AJ92" s="1"/>
  <c r="AP90"/>
  <c r="AS90" s="1"/>
  <c r="AT90" s="1"/>
  <c r="AW90" l="1"/>
  <c r="AP91"/>
  <c r="AS91" s="1"/>
  <c r="AT91" s="1"/>
  <c r="AU91"/>
  <c r="X93"/>
  <c r="U93"/>
  <c r="AA93"/>
  <c r="R94"/>
  <c r="AL92"/>
  <c r="AR92" s="1"/>
  <c r="AE93"/>
  <c r="AF93"/>
  <c r="AD93"/>
  <c r="AJ93" s="1"/>
  <c r="AK92"/>
  <c r="AQ92" s="1"/>
  <c r="AW91" l="1"/>
  <c r="AL93"/>
  <c r="AU92"/>
  <c r="AF94"/>
  <c r="AD94"/>
  <c r="AJ94" s="1"/>
  <c r="AE94"/>
  <c r="AP92"/>
  <c r="AS92" s="1"/>
  <c r="AT92" s="1"/>
  <c r="AA94"/>
  <c r="U94"/>
  <c r="X94"/>
  <c r="R95"/>
  <c r="AR93"/>
  <c r="AK93"/>
  <c r="AW92" l="1"/>
  <c r="AP93"/>
  <c r="AU93"/>
  <c r="AK94"/>
  <c r="AL94"/>
  <c r="AA95"/>
  <c r="X95"/>
  <c r="U95"/>
  <c r="R96"/>
  <c r="AQ94"/>
  <c r="AR94"/>
  <c r="AD95"/>
  <c r="AJ95" s="1"/>
  <c r="AE95"/>
  <c r="AF95"/>
  <c r="AQ93"/>
  <c r="AL95" l="1"/>
  <c r="AW93"/>
  <c r="AS93"/>
  <c r="AT93" s="1"/>
  <c r="AP94"/>
  <c r="AK95"/>
  <c r="AQ95" s="1"/>
  <c r="AS94"/>
  <c r="AT94" s="1"/>
  <c r="X96"/>
  <c r="U96"/>
  <c r="AA96"/>
  <c r="R97"/>
  <c r="AR95"/>
  <c r="AE96"/>
  <c r="AD96"/>
  <c r="AJ96" s="1"/>
  <c r="AF96"/>
  <c r="AU94" l="1"/>
  <c r="AP95"/>
  <c r="AU95"/>
  <c r="AS95"/>
  <c r="AT95" s="1"/>
  <c r="AD97"/>
  <c r="AJ97" s="1"/>
  <c r="AE97"/>
  <c r="AF97"/>
  <c r="AL97" s="1"/>
  <c r="X97"/>
  <c r="U97"/>
  <c r="AA97"/>
  <c r="R98"/>
  <c r="AL96"/>
  <c r="AR96" s="1"/>
  <c r="AK96"/>
  <c r="AQ96" s="1"/>
  <c r="AW95" l="1"/>
  <c r="AW94"/>
  <c r="AU96"/>
  <c r="AK97"/>
  <c r="AP97" s="1"/>
  <c r="X98"/>
  <c r="U98"/>
  <c r="AA98"/>
  <c r="R99"/>
  <c r="AR97"/>
  <c r="AQ97"/>
  <c r="AP96"/>
  <c r="AS96" s="1"/>
  <c r="AT96" s="1"/>
  <c r="AD98"/>
  <c r="AJ98" s="1"/>
  <c r="AE98"/>
  <c r="AF98"/>
  <c r="AL98" s="1"/>
  <c r="AW96" l="1"/>
  <c r="AU97"/>
  <c r="AK98"/>
  <c r="AQ98" s="1"/>
  <c r="AD99"/>
  <c r="AJ99" s="1"/>
  <c r="AE99"/>
  <c r="AF99"/>
  <c r="AL99" s="1"/>
  <c r="AS97"/>
  <c r="AT97" s="1"/>
  <c r="AA99"/>
  <c r="X99"/>
  <c r="U99"/>
  <c r="R100"/>
  <c r="AR98"/>
  <c r="AW97" l="1"/>
  <c r="AU98"/>
  <c r="AK99"/>
  <c r="AP98"/>
  <c r="AS98" s="1"/>
  <c r="AT98" s="1"/>
  <c r="X100"/>
  <c r="U100"/>
  <c r="AA100"/>
  <c r="R101"/>
  <c r="AQ99"/>
  <c r="AP99"/>
  <c r="AR99"/>
  <c r="AD100"/>
  <c r="AJ100" s="1"/>
  <c r="AE100"/>
  <c r="AF100"/>
  <c r="AL100" s="1"/>
  <c r="AW98" l="1"/>
  <c r="AU99"/>
  <c r="AS99"/>
  <c r="AT99" s="1"/>
  <c r="AD101"/>
  <c r="AJ101" s="1"/>
  <c r="AF101"/>
  <c r="AE101"/>
  <c r="AK101" s="1"/>
  <c r="AK100"/>
  <c r="AP100" s="1"/>
  <c r="X101"/>
  <c r="U101"/>
  <c r="AA101"/>
  <c r="R102"/>
  <c r="AR100"/>
  <c r="AQ100"/>
  <c r="AW99" l="1"/>
  <c r="AU100"/>
  <c r="AL101"/>
  <c r="AS100"/>
  <c r="AT100" s="1"/>
  <c r="AE102"/>
  <c r="AD102"/>
  <c r="AJ102" s="1"/>
  <c r="AF102"/>
  <c r="AA102"/>
  <c r="X102"/>
  <c r="U102"/>
  <c r="R103"/>
  <c r="AR101"/>
  <c r="AP101"/>
  <c r="AQ101"/>
  <c r="AW100" l="1"/>
  <c r="AU101"/>
  <c r="AL102"/>
  <c r="AR102" s="1"/>
  <c r="AS101"/>
  <c r="AT101" s="1"/>
  <c r="X103"/>
  <c r="U103"/>
  <c r="AA103"/>
  <c r="R104"/>
  <c r="AK102"/>
  <c r="AP102" s="1"/>
  <c r="AQ102"/>
  <c r="AE103"/>
  <c r="AD103"/>
  <c r="AJ103" s="1"/>
  <c r="AF103"/>
  <c r="AW101" l="1"/>
  <c r="AS102"/>
  <c r="AT102" s="1"/>
  <c r="AU102"/>
  <c r="AE104"/>
  <c r="AD104"/>
  <c r="AJ104" s="1"/>
  <c r="AF104"/>
  <c r="AL103"/>
  <c r="AK103"/>
  <c r="AQ103" s="1"/>
  <c r="X104"/>
  <c r="AA104"/>
  <c r="U104"/>
  <c r="R105"/>
  <c r="AW102" l="1"/>
  <c r="AU103"/>
  <c r="AP103"/>
  <c r="AR103"/>
  <c r="AL104"/>
  <c r="AR104" s="1"/>
  <c r="AK104"/>
  <c r="AQ104" s="1"/>
  <c r="AA105"/>
  <c r="U105"/>
  <c r="X105"/>
  <c r="R106"/>
  <c r="AD105"/>
  <c r="AJ105" s="1"/>
  <c r="AF105"/>
  <c r="AE105"/>
  <c r="AK105" s="1"/>
  <c r="AW103" l="1"/>
  <c r="AS103"/>
  <c r="AT103" s="1"/>
  <c r="AL105"/>
  <c r="AR105" s="1"/>
  <c r="AP104"/>
  <c r="AS104" s="1"/>
  <c r="AT104" s="1"/>
  <c r="X106"/>
  <c r="U106"/>
  <c r="AA106"/>
  <c r="R107"/>
  <c r="AQ105"/>
  <c r="AP105"/>
  <c r="AD106"/>
  <c r="AJ106" s="1"/>
  <c r="AF106"/>
  <c r="AE106"/>
  <c r="AK106" s="1"/>
  <c r="AU104" l="1"/>
  <c r="AU105"/>
  <c r="AL106"/>
  <c r="AR106" s="1"/>
  <c r="AS105"/>
  <c r="AT105" s="1"/>
  <c r="AF107"/>
  <c r="AE107"/>
  <c r="AD107"/>
  <c r="AJ107" s="1"/>
  <c r="X107"/>
  <c r="AA107"/>
  <c r="U107"/>
  <c r="R108"/>
  <c r="AQ106"/>
  <c r="AW105" l="1"/>
  <c r="AW104"/>
  <c r="AP106"/>
  <c r="AS106" s="1"/>
  <c r="AT106" s="1"/>
  <c r="AK107"/>
  <c r="AQ107" s="1"/>
  <c r="AU106"/>
  <c r="X108"/>
  <c r="AA108"/>
  <c r="U108"/>
  <c r="R109"/>
  <c r="AE108"/>
  <c r="AF108"/>
  <c r="AD108"/>
  <c r="AJ108" s="1"/>
  <c r="AL107"/>
  <c r="AR107" s="1"/>
  <c r="AW106" l="1"/>
  <c r="AU107"/>
  <c r="AP107"/>
  <c r="AK108"/>
  <c r="AQ108" s="1"/>
  <c r="X109"/>
  <c r="AA109"/>
  <c r="U109"/>
  <c r="R110"/>
  <c r="AE109"/>
  <c r="AD109"/>
  <c r="AJ109" s="1"/>
  <c r="AF109"/>
  <c r="AS107"/>
  <c r="AT107" s="1"/>
  <c r="AL108"/>
  <c r="AR108" s="1"/>
  <c r="AW107" l="1"/>
  <c r="AU108"/>
  <c r="AL109"/>
  <c r="AK109"/>
  <c r="AQ109" s="1"/>
  <c r="AR109"/>
  <c r="AP108"/>
  <c r="AS108" s="1"/>
  <c r="AT108" s="1"/>
  <c r="X110"/>
  <c r="AA110"/>
  <c r="U110"/>
  <c r="R111"/>
  <c r="AE110"/>
  <c r="AF110"/>
  <c r="AD110"/>
  <c r="AJ110" s="1"/>
  <c r="AW108" l="1"/>
  <c r="AP109"/>
  <c r="AS109" s="1"/>
  <c r="AT109" s="1"/>
  <c r="AU109"/>
  <c r="AL110"/>
  <c r="AR110" s="1"/>
  <c r="AK110"/>
  <c r="X111"/>
  <c r="AA111"/>
  <c r="U111"/>
  <c r="R112"/>
  <c r="AE111"/>
  <c r="AF111"/>
  <c r="AD111"/>
  <c r="AJ111" s="1"/>
  <c r="AW109" l="1"/>
  <c r="AL111"/>
  <c r="AR111" s="1"/>
  <c r="AP110"/>
  <c r="AU110"/>
  <c r="AK111"/>
  <c r="AQ110"/>
  <c r="U112"/>
  <c r="AA112"/>
  <c r="X112"/>
  <c r="R113"/>
  <c r="AF112"/>
  <c r="AE112"/>
  <c r="AD112"/>
  <c r="AJ112" s="1"/>
  <c r="AP111" l="1"/>
  <c r="AW110"/>
  <c r="AS110"/>
  <c r="AT110" s="1"/>
  <c r="AK112"/>
  <c r="AQ111"/>
  <c r="AS111" s="1"/>
  <c r="AT111" s="1"/>
  <c r="AQ112"/>
  <c r="AL112"/>
  <c r="AR112" s="1"/>
  <c r="X113"/>
  <c r="AA113"/>
  <c r="U113"/>
  <c r="R114"/>
  <c r="AE113"/>
  <c r="AD113"/>
  <c r="AJ113" s="1"/>
  <c r="AF113"/>
  <c r="AU111" l="1"/>
  <c r="AU112"/>
  <c r="AL113"/>
  <c r="AR113" s="1"/>
  <c r="AK113"/>
  <c r="AQ113" s="1"/>
  <c r="AP112"/>
  <c r="AS112" s="1"/>
  <c r="AT112" s="1"/>
  <c r="X114"/>
  <c r="U114"/>
  <c r="AA114"/>
  <c r="R115"/>
  <c r="AD114"/>
  <c r="AJ114" s="1"/>
  <c r="AE114"/>
  <c r="AF114"/>
  <c r="AL114" s="1"/>
  <c r="AW112" l="1"/>
  <c r="AW111"/>
  <c r="AU113"/>
  <c r="AK114"/>
  <c r="AP114" s="1"/>
  <c r="X115"/>
  <c r="AA115"/>
  <c r="U115"/>
  <c r="R116"/>
  <c r="AR114"/>
  <c r="AQ114"/>
  <c r="AF115"/>
  <c r="AE115"/>
  <c r="AD115"/>
  <c r="AJ115" s="1"/>
  <c r="AP113"/>
  <c r="AS113" s="1"/>
  <c r="AT113" s="1"/>
  <c r="AW113" l="1"/>
  <c r="AU114"/>
  <c r="AK115"/>
  <c r="AS114"/>
  <c r="AT114" s="1"/>
  <c r="AQ115"/>
  <c r="AA116"/>
  <c r="X116"/>
  <c r="U116"/>
  <c r="R117"/>
  <c r="AD116"/>
  <c r="AJ116" s="1"/>
  <c r="AF116"/>
  <c r="AE116"/>
  <c r="AK116" s="1"/>
  <c r="AL115"/>
  <c r="AR115" s="1"/>
  <c r="AW114" l="1"/>
  <c r="AU115"/>
  <c r="AL116"/>
  <c r="AP116" s="1"/>
  <c r="U117"/>
  <c r="AA117"/>
  <c r="X117"/>
  <c r="R118"/>
  <c r="AP115"/>
  <c r="AS115" s="1"/>
  <c r="AT115" s="1"/>
  <c r="AQ116"/>
  <c r="AD117"/>
  <c r="AJ117" s="1"/>
  <c r="AE117"/>
  <c r="AF117"/>
  <c r="AW115" l="1"/>
  <c r="AL117"/>
  <c r="AR116"/>
  <c r="AS116" s="1"/>
  <c r="AT116" s="1"/>
  <c r="AU116"/>
  <c r="AR117"/>
  <c r="X118"/>
  <c r="AA118"/>
  <c r="U118"/>
  <c r="R119"/>
  <c r="AF118"/>
  <c r="AE118"/>
  <c r="AD118"/>
  <c r="AJ118" s="1"/>
  <c r="AK117"/>
  <c r="AQ117" s="1"/>
  <c r="AW116" l="1"/>
  <c r="AU117"/>
  <c r="X119"/>
  <c r="AA119"/>
  <c r="U119"/>
  <c r="R120"/>
  <c r="AD119"/>
  <c r="AJ119" s="1"/>
  <c r="AE119"/>
  <c r="AF119"/>
  <c r="AL119" s="1"/>
  <c r="AL118"/>
  <c r="AR118" s="1"/>
  <c r="AK118"/>
  <c r="AQ118" s="1"/>
  <c r="AP117"/>
  <c r="AS117" s="1"/>
  <c r="AT117" s="1"/>
  <c r="AW117" l="1"/>
  <c r="AU118"/>
  <c r="X120"/>
  <c r="U120"/>
  <c r="AA120"/>
  <c r="R121"/>
  <c r="AE120"/>
  <c r="AD120"/>
  <c r="AJ120" s="1"/>
  <c r="AF120"/>
  <c r="AK119"/>
  <c r="AP119" s="1"/>
  <c r="AP118"/>
  <c r="AS118" s="1"/>
  <c r="AT118" s="1"/>
  <c r="AR119"/>
  <c r="AW118" l="1"/>
  <c r="AQ119"/>
  <c r="AS119" s="1"/>
  <c r="AT119" s="1"/>
  <c r="AU119"/>
  <c r="AE121"/>
  <c r="AF121"/>
  <c r="AD121"/>
  <c r="AJ121" s="1"/>
  <c r="AL120"/>
  <c r="AK120"/>
  <c r="AQ120" s="1"/>
  <c r="U121"/>
  <c r="X121"/>
  <c r="AA121"/>
  <c r="R122"/>
  <c r="AW119" l="1"/>
  <c r="AU120"/>
  <c r="AP120"/>
  <c r="AL121"/>
  <c r="AR120"/>
  <c r="AS120" s="1"/>
  <c r="AT120" s="1"/>
  <c r="X122"/>
  <c r="AA122"/>
  <c r="U122"/>
  <c r="R123"/>
  <c r="AK121"/>
  <c r="AQ121" s="1"/>
  <c r="AD122"/>
  <c r="AJ122" s="1"/>
  <c r="AE122"/>
  <c r="AF122"/>
  <c r="AL122" s="1"/>
  <c r="AR121"/>
  <c r="AW120" l="1"/>
  <c r="AU121"/>
  <c r="AP121"/>
  <c r="AS121" s="1"/>
  <c r="AT121" s="1"/>
  <c r="AR122"/>
  <c r="X123"/>
  <c r="AA123"/>
  <c r="U123"/>
  <c r="R124"/>
  <c r="AD123"/>
  <c r="AJ123" s="1"/>
  <c r="AF123"/>
  <c r="AE123"/>
  <c r="AK123" s="1"/>
  <c r="AK122"/>
  <c r="AP122" s="1"/>
  <c r="AW121" l="1"/>
  <c r="AU122"/>
  <c r="AL123"/>
  <c r="AR123" s="1"/>
  <c r="X124"/>
  <c r="U124"/>
  <c r="AA124"/>
  <c r="R125"/>
  <c r="AD124"/>
  <c r="AJ124" s="1"/>
  <c r="AF124"/>
  <c r="AE124"/>
  <c r="AK124" s="1"/>
  <c r="AQ122"/>
  <c r="AS122" s="1"/>
  <c r="AT122" s="1"/>
  <c r="AQ123"/>
  <c r="AP123"/>
  <c r="AW122" l="1"/>
  <c r="AU123"/>
  <c r="AL124"/>
  <c r="AR124" s="1"/>
  <c r="X125"/>
  <c r="U125"/>
  <c r="AA125"/>
  <c r="R126"/>
  <c r="AQ124"/>
  <c r="AS123"/>
  <c r="AT123" s="1"/>
  <c r="AE125"/>
  <c r="AF125"/>
  <c r="AD125"/>
  <c r="AJ125" s="1"/>
  <c r="AW123" l="1"/>
  <c r="AP124"/>
  <c r="AS124" s="1"/>
  <c r="AT124" s="1"/>
  <c r="AU124"/>
  <c r="AF126"/>
  <c r="AE126"/>
  <c r="AD126"/>
  <c r="AJ126" s="1"/>
  <c r="AK125"/>
  <c r="AQ125" s="1"/>
  <c r="AA126"/>
  <c r="U126"/>
  <c r="X126"/>
  <c r="R127"/>
  <c r="AL125"/>
  <c r="AR125" s="1"/>
  <c r="AW124" l="1"/>
  <c r="AU125"/>
  <c r="AP125"/>
  <c r="AD127"/>
  <c r="AJ127" s="1"/>
  <c r="AE127"/>
  <c r="AF127"/>
  <c r="AL127" s="1"/>
  <c r="AS125"/>
  <c r="AT125" s="1"/>
  <c r="AL126"/>
  <c r="AR126" s="1"/>
  <c r="X127"/>
  <c r="U127"/>
  <c r="AA127"/>
  <c r="R128"/>
  <c r="AK126"/>
  <c r="AQ126" s="1"/>
  <c r="AW125" l="1"/>
  <c r="AU126"/>
  <c r="AP126"/>
  <c r="AS126" s="1"/>
  <c r="AT126" s="1"/>
  <c r="AK127"/>
  <c r="AP127" s="1"/>
  <c r="AD128"/>
  <c r="AJ128" s="1"/>
  <c r="AE128"/>
  <c r="AF128"/>
  <c r="AL128" s="1"/>
  <c r="X128"/>
  <c r="AA128"/>
  <c r="U128"/>
  <c r="R129"/>
  <c r="AQ127"/>
  <c r="AR127"/>
  <c r="AW126" l="1"/>
  <c r="AU127"/>
  <c r="AK128"/>
  <c r="AS127"/>
  <c r="AT127" s="1"/>
  <c r="U129"/>
  <c r="X129"/>
  <c r="AA129"/>
  <c r="R130"/>
  <c r="AE129"/>
  <c r="AD129"/>
  <c r="AJ129" s="1"/>
  <c r="AF129"/>
  <c r="AQ128"/>
  <c r="AP128"/>
  <c r="AR128"/>
  <c r="AW127" l="1"/>
  <c r="AU128"/>
  <c r="AF130"/>
  <c r="AD130"/>
  <c r="AJ130" s="1"/>
  <c r="AE130"/>
  <c r="AS128"/>
  <c r="AT128" s="1"/>
  <c r="AL129"/>
  <c r="AR129" s="1"/>
  <c r="AK129"/>
  <c r="AQ129" s="1"/>
  <c r="X130"/>
  <c r="AA130"/>
  <c r="U130"/>
  <c r="R131"/>
  <c r="AW128" l="1"/>
  <c r="AU129"/>
  <c r="AK130"/>
  <c r="AQ130" s="1"/>
  <c r="AL130"/>
  <c r="X131"/>
  <c r="AA131"/>
  <c r="U131"/>
  <c r="R132"/>
  <c r="AF131"/>
  <c r="AD131"/>
  <c r="AJ131" s="1"/>
  <c r="AE131"/>
  <c r="AR130"/>
  <c r="AP129"/>
  <c r="AS129" s="1"/>
  <c r="AT129" s="1"/>
  <c r="AW129" l="1"/>
  <c r="AU130"/>
  <c r="AP130"/>
  <c r="AK131"/>
  <c r="AS130"/>
  <c r="AT130" s="1"/>
  <c r="AQ131"/>
  <c r="AL131"/>
  <c r="AR131" s="1"/>
  <c r="X132"/>
  <c r="U132"/>
  <c r="AA132"/>
  <c r="R133"/>
  <c r="AD132"/>
  <c r="AJ132" s="1"/>
  <c r="AF132"/>
  <c r="AE132"/>
  <c r="AK132" s="1"/>
  <c r="AW130" l="1"/>
  <c r="AU131"/>
  <c r="AL132"/>
  <c r="AR132" s="1"/>
  <c r="AD133"/>
  <c r="AJ133" s="1"/>
  <c r="AE133"/>
  <c r="AF133"/>
  <c r="AL133" s="1"/>
  <c r="AP131"/>
  <c r="AS131" s="1"/>
  <c r="AT131" s="1"/>
  <c r="X133"/>
  <c r="AA133"/>
  <c r="U133"/>
  <c r="R134"/>
  <c r="AQ132"/>
  <c r="AP132" l="1"/>
  <c r="AW131"/>
  <c r="AU132"/>
  <c r="AS132"/>
  <c r="AT132" s="1"/>
  <c r="AK133"/>
  <c r="AP133" s="1"/>
  <c r="X134"/>
  <c r="U134"/>
  <c r="AA134"/>
  <c r="R135"/>
  <c r="AF134"/>
  <c r="AD134"/>
  <c r="AJ134" s="1"/>
  <c r="AE134"/>
  <c r="AQ133"/>
  <c r="AR133"/>
  <c r="AW132" l="1"/>
  <c r="AU133"/>
  <c r="AK134"/>
  <c r="AD135"/>
  <c r="AJ135" s="1"/>
  <c r="AE135"/>
  <c r="AF135"/>
  <c r="AL135" s="1"/>
  <c r="AS133"/>
  <c r="AT133" s="1"/>
  <c r="AL134"/>
  <c r="AR134" s="1"/>
  <c r="X135"/>
  <c r="AA135"/>
  <c r="U135"/>
  <c r="R136"/>
  <c r="AQ134"/>
  <c r="AW133" l="1"/>
  <c r="AU134"/>
  <c r="AP134"/>
  <c r="AS134" s="1"/>
  <c r="AT134" s="1"/>
  <c r="AK135"/>
  <c r="AQ135" s="1"/>
  <c r="AR135"/>
  <c r="X136"/>
  <c r="AA136"/>
  <c r="U136"/>
  <c r="R137"/>
  <c r="AE136"/>
  <c r="AD136"/>
  <c r="AJ136" s="1"/>
  <c r="AF136"/>
  <c r="AW134" l="1"/>
  <c r="AU135"/>
  <c r="AP135"/>
  <c r="AL136"/>
  <c r="AK136"/>
  <c r="X137"/>
  <c r="AA137"/>
  <c r="U137"/>
  <c r="R138"/>
  <c r="AD137"/>
  <c r="AJ137" s="1"/>
  <c r="AF137"/>
  <c r="AE137"/>
  <c r="AK137" s="1"/>
  <c r="AQ136"/>
  <c r="AR136"/>
  <c r="AS135"/>
  <c r="AT135" s="1"/>
  <c r="AW135" l="1"/>
  <c r="AU136"/>
  <c r="AL137"/>
  <c r="AP137" s="1"/>
  <c r="AP136"/>
  <c r="AS136" s="1"/>
  <c r="AT136" s="1"/>
  <c r="AQ137"/>
  <c r="U138"/>
  <c r="X138"/>
  <c r="AA138"/>
  <c r="R139"/>
  <c r="AE138"/>
  <c r="AF138"/>
  <c r="AD138"/>
  <c r="AJ138" s="1"/>
  <c r="AW136" l="1"/>
  <c r="AR137"/>
  <c r="AU137"/>
  <c r="AS137"/>
  <c r="AT137" s="1"/>
  <c r="AF139"/>
  <c r="AD139"/>
  <c r="AJ139" s="1"/>
  <c r="AE139"/>
  <c r="AA139"/>
  <c r="U139"/>
  <c r="X139"/>
  <c r="R140"/>
  <c r="AK138"/>
  <c r="AQ138" s="1"/>
  <c r="AL138"/>
  <c r="AR138" s="1"/>
  <c r="AW137" l="1"/>
  <c r="AU138"/>
  <c r="AF140"/>
  <c r="AE140"/>
  <c r="AD140"/>
  <c r="AJ140" s="1"/>
  <c r="AK139"/>
  <c r="AL139"/>
  <c r="X140"/>
  <c r="U140"/>
  <c r="AA140"/>
  <c r="R141"/>
  <c r="AQ139"/>
  <c r="AR139"/>
  <c r="AP138"/>
  <c r="AS138" s="1"/>
  <c r="AT138" s="1"/>
  <c r="AW138" l="1"/>
  <c r="AU139"/>
  <c r="AP139"/>
  <c r="AS139" s="1"/>
  <c r="AT139" s="1"/>
  <c r="AA141"/>
  <c r="U141"/>
  <c r="X141"/>
  <c r="R142"/>
  <c r="AL140"/>
  <c r="AR140" s="1"/>
  <c r="AD141"/>
  <c r="AJ141" s="1"/>
  <c r="AE141"/>
  <c r="AF141"/>
  <c r="AL141" s="1"/>
  <c r="AK140"/>
  <c r="AQ140" s="1"/>
  <c r="AW139" l="1"/>
  <c r="AU140"/>
  <c r="AK141"/>
  <c r="AQ141" s="1"/>
  <c r="AF142"/>
  <c r="AE142"/>
  <c r="AD142"/>
  <c r="AJ142" s="1"/>
  <c r="AP140"/>
  <c r="AS140" s="1"/>
  <c r="AT140" s="1"/>
  <c r="AA142"/>
  <c r="X142"/>
  <c r="U142"/>
  <c r="R143"/>
  <c r="AR141"/>
  <c r="AP141"/>
  <c r="AW140" l="1"/>
  <c r="AU141"/>
  <c r="AS141"/>
  <c r="AT141" s="1"/>
  <c r="U143"/>
  <c r="AA143"/>
  <c r="X143"/>
  <c r="R144"/>
  <c r="AD143"/>
  <c r="AJ143" s="1"/>
  <c r="AE143"/>
  <c r="AF143"/>
  <c r="AL143" s="1"/>
  <c r="AL142"/>
  <c r="AR142" s="1"/>
  <c r="AK142"/>
  <c r="AW141" l="1"/>
  <c r="AU142"/>
  <c r="AP142"/>
  <c r="AR143"/>
  <c r="AK143"/>
  <c r="AP143" s="1"/>
  <c r="AQ142"/>
  <c r="X144"/>
  <c r="AA144"/>
  <c r="U144"/>
  <c r="R145"/>
  <c r="AF144"/>
  <c r="AE144"/>
  <c r="AD144"/>
  <c r="AJ144" s="1"/>
  <c r="AW142" l="1"/>
  <c r="AS142"/>
  <c r="AT142" s="1"/>
  <c r="AL144"/>
  <c r="AR144" s="1"/>
  <c r="AQ143"/>
  <c r="AS143" s="1"/>
  <c r="AT143" s="1"/>
  <c r="U145"/>
  <c r="X145"/>
  <c r="AA145"/>
  <c r="R146"/>
  <c r="AE145"/>
  <c r="AF145"/>
  <c r="AD145"/>
  <c r="AJ145" s="1"/>
  <c r="AK144"/>
  <c r="AQ144" s="1"/>
  <c r="AU144" l="1"/>
  <c r="AU143"/>
  <c r="AL145"/>
  <c r="AD146"/>
  <c r="AJ146" s="1"/>
  <c r="AF146"/>
  <c r="AE146"/>
  <c r="AK146" s="1"/>
  <c r="AR145"/>
  <c r="AK145"/>
  <c r="AP144"/>
  <c r="AS144" s="1"/>
  <c r="AT144" s="1"/>
  <c r="AA146"/>
  <c r="U146"/>
  <c r="X146"/>
  <c r="R147"/>
  <c r="AW143" l="1"/>
  <c r="AW144"/>
  <c r="AP145"/>
  <c r="AU145"/>
  <c r="AL146"/>
  <c r="AQ145"/>
  <c r="X147"/>
  <c r="AA147"/>
  <c r="U147"/>
  <c r="R148"/>
  <c r="AR146"/>
  <c r="AQ146"/>
  <c r="AP146"/>
  <c r="AD147"/>
  <c r="AJ147" s="1"/>
  <c r="AE147"/>
  <c r="AF147"/>
  <c r="AL147" s="1"/>
  <c r="AS145" l="1"/>
  <c r="AT145" s="1"/>
  <c r="AU146" s="1"/>
  <c r="AW145"/>
  <c r="AK147"/>
  <c r="AS146"/>
  <c r="AT146" s="1"/>
  <c r="AQ147"/>
  <c r="AR147"/>
  <c r="AP147"/>
  <c r="X148"/>
  <c r="AA148"/>
  <c r="U148"/>
  <c r="R149"/>
  <c r="AD148"/>
  <c r="AJ148" s="1"/>
  <c r="AF148"/>
  <c r="AE148"/>
  <c r="AK148" s="1"/>
  <c r="AW146" l="1"/>
  <c r="AU147"/>
  <c r="AL148"/>
  <c r="AR148" s="1"/>
  <c r="AS147"/>
  <c r="AT147" s="1"/>
  <c r="X149"/>
  <c r="AA149"/>
  <c r="U149"/>
  <c r="R150"/>
  <c r="AD149"/>
  <c r="AJ149" s="1"/>
  <c r="AF149"/>
  <c r="AE149"/>
  <c r="AK149" s="1"/>
  <c r="AP148"/>
  <c r="AQ148"/>
  <c r="AW147" l="1"/>
  <c r="AU148"/>
  <c r="AS148"/>
  <c r="AT148" s="1"/>
  <c r="AQ149"/>
  <c r="X150"/>
  <c r="U150"/>
  <c r="AA150"/>
  <c r="R151"/>
  <c r="AD150"/>
  <c r="AJ150" s="1"/>
  <c r="AE150"/>
  <c r="AF150"/>
  <c r="AL150" s="1"/>
  <c r="AL149"/>
  <c r="AP149" s="1"/>
  <c r="AW148" l="1"/>
  <c r="AU149"/>
  <c r="AA151"/>
  <c r="U151"/>
  <c r="X151"/>
  <c r="R152"/>
  <c r="AR150"/>
  <c r="AK150"/>
  <c r="AQ150" s="1"/>
  <c r="AR149"/>
  <c r="AS149" s="1"/>
  <c r="AT149" s="1"/>
  <c r="AF151"/>
  <c r="AD151"/>
  <c r="AJ151" s="1"/>
  <c r="AE151"/>
  <c r="AW149" l="1"/>
  <c r="AU150"/>
  <c r="U152"/>
  <c r="AA152"/>
  <c r="X152"/>
  <c r="R153"/>
  <c r="AK151"/>
  <c r="AL151"/>
  <c r="AR151" s="1"/>
  <c r="AP150"/>
  <c r="AS150" s="1"/>
  <c r="AT150" s="1"/>
  <c r="AD152"/>
  <c r="AJ152" s="1"/>
  <c r="AE152"/>
  <c r="AF152"/>
  <c r="AL152" s="1"/>
  <c r="AW150" l="1"/>
  <c r="AU151"/>
  <c r="AK152"/>
  <c r="AP152" s="1"/>
  <c r="AP151"/>
  <c r="AR152"/>
  <c r="AQ151"/>
  <c r="X153"/>
  <c r="AA153"/>
  <c r="U153"/>
  <c r="R154"/>
  <c r="AD153"/>
  <c r="AJ153" s="1"/>
  <c r="AE153"/>
  <c r="AF153"/>
  <c r="AL153" s="1"/>
  <c r="AQ152" l="1"/>
  <c r="AS151"/>
  <c r="AT151" s="1"/>
  <c r="AU152" s="1"/>
  <c r="AW151"/>
  <c r="U154"/>
  <c r="X154"/>
  <c r="AA154"/>
  <c r="R155"/>
  <c r="AD154"/>
  <c r="AJ154" s="1"/>
  <c r="AF154"/>
  <c r="AE154"/>
  <c r="AK154" s="1"/>
  <c r="AK153"/>
  <c r="AP153" s="1"/>
  <c r="AS152"/>
  <c r="AT152" s="1"/>
  <c r="AQ153"/>
  <c r="AR153"/>
  <c r="AW152" l="1"/>
  <c r="AL154"/>
  <c r="AP154" s="1"/>
  <c r="AS153"/>
  <c r="AT153" s="1"/>
  <c r="AU153"/>
  <c r="AE155"/>
  <c r="AF155"/>
  <c r="AD155"/>
  <c r="AJ155" s="1"/>
  <c r="AQ154"/>
  <c r="AA155"/>
  <c r="X155"/>
  <c r="U155"/>
  <c r="R156"/>
  <c r="AW153" l="1"/>
  <c r="AU154"/>
  <c r="AR154"/>
  <c r="AS154" s="1"/>
  <c r="AT154" s="1"/>
  <c r="X156"/>
  <c r="AA156"/>
  <c r="U156"/>
  <c r="R157"/>
  <c r="AE156"/>
  <c r="AD156"/>
  <c r="AJ156" s="1"/>
  <c r="AF156"/>
  <c r="AK155"/>
  <c r="AL155"/>
  <c r="AR155" s="1"/>
  <c r="AW154" l="1"/>
  <c r="AU155"/>
  <c r="AL156"/>
  <c r="AK156"/>
  <c r="AQ156" s="1"/>
  <c r="AP155"/>
  <c r="AR156"/>
  <c r="AQ155"/>
  <c r="U157"/>
  <c r="X157"/>
  <c r="AA157"/>
  <c r="R158"/>
  <c r="AD157"/>
  <c r="AJ157" s="1"/>
  <c r="AF157"/>
  <c r="AE157"/>
  <c r="AK157" s="1"/>
  <c r="AW155" l="1"/>
  <c r="AS155"/>
  <c r="AT155" s="1"/>
  <c r="AU156" s="1"/>
  <c r="AP156"/>
  <c r="AS156" s="1"/>
  <c r="AT156" s="1"/>
  <c r="AE158"/>
  <c r="AF158"/>
  <c r="AD158"/>
  <c r="AJ158" s="1"/>
  <c r="AQ157"/>
  <c r="X158"/>
  <c r="U158"/>
  <c r="AA158"/>
  <c r="R159"/>
  <c r="AL157"/>
  <c r="AP157" s="1"/>
  <c r="AW156" l="1"/>
  <c r="AU157"/>
  <c r="AF159"/>
  <c r="AD159"/>
  <c r="AJ159" s="1"/>
  <c r="AE159"/>
  <c r="AR157"/>
  <c r="AS157" s="1"/>
  <c r="AT157" s="1"/>
  <c r="AK158"/>
  <c r="AQ158" s="1"/>
  <c r="X159"/>
  <c r="U159"/>
  <c r="AA159"/>
  <c r="R160"/>
  <c r="AL158"/>
  <c r="AR158" s="1"/>
  <c r="AW157" l="1"/>
  <c r="AU158"/>
  <c r="AK159"/>
  <c r="AL159"/>
  <c r="AR159" s="1"/>
  <c r="AD160"/>
  <c r="AJ160" s="1"/>
  <c r="AE160"/>
  <c r="AF160"/>
  <c r="AL160" s="1"/>
  <c r="AP158"/>
  <c r="AS158" s="1"/>
  <c r="AT158" s="1"/>
  <c r="U160"/>
  <c r="X160"/>
  <c r="AA160"/>
  <c r="R161"/>
  <c r="AQ159"/>
  <c r="AW158" l="1"/>
  <c r="AU159"/>
  <c r="AP159"/>
  <c r="AS159" s="1"/>
  <c r="AT159" s="1"/>
  <c r="AK160"/>
  <c r="AP160" s="1"/>
  <c r="X161"/>
  <c r="U161"/>
  <c r="AA161"/>
  <c r="R162"/>
  <c r="AD161"/>
  <c r="AJ161" s="1"/>
  <c r="AF161"/>
  <c r="AE161"/>
  <c r="AK161" s="1"/>
  <c r="AQ160"/>
  <c r="AR160"/>
  <c r="AW159" l="1"/>
  <c r="AU160"/>
  <c r="AL161"/>
  <c r="AR161" s="1"/>
  <c r="AS160"/>
  <c r="AT160" s="1"/>
  <c r="AE162"/>
  <c r="AD162"/>
  <c r="AJ162" s="1"/>
  <c r="AF162"/>
  <c r="U162"/>
  <c r="X162"/>
  <c r="AA162"/>
  <c r="R163"/>
  <c r="AQ161"/>
  <c r="AW160" l="1"/>
  <c r="AP161"/>
  <c r="AS161" s="1"/>
  <c r="AT161" s="1"/>
  <c r="AU161"/>
  <c r="AL162"/>
  <c r="AR162" s="1"/>
  <c r="U163"/>
  <c r="X163"/>
  <c r="AA163"/>
  <c r="R164"/>
  <c r="AK162"/>
  <c r="AQ162" s="1"/>
  <c r="AD163"/>
  <c r="AJ163" s="1"/>
  <c r="AE163"/>
  <c r="AF163"/>
  <c r="AL163" s="1"/>
  <c r="AW161" l="1"/>
  <c r="AP162"/>
  <c r="AU162"/>
  <c r="AS162"/>
  <c r="AT162" s="1"/>
  <c r="AE164"/>
  <c r="AF164"/>
  <c r="AD164"/>
  <c r="AJ164" s="1"/>
  <c r="AR163"/>
  <c r="AK163"/>
  <c r="AQ163" s="1"/>
  <c r="U164"/>
  <c r="X164"/>
  <c r="AA164"/>
  <c r="R165"/>
  <c r="AW162" l="1"/>
  <c r="AU163"/>
  <c r="AP163"/>
  <c r="AS163" s="1"/>
  <c r="AT163" s="1"/>
  <c r="AL164"/>
  <c r="AF165"/>
  <c r="AE165"/>
  <c r="AD165"/>
  <c r="AJ165" s="1"/>
  <c r="AR164"/>
  <c r="U165"/>
  <c r="X165"/>
  <c r="AA165"/>
  <c r="R166"/>
  <c r="AK164"/>
  <c r="AQ164" s="1"/>
  <c r="AW163" l="1"/>
  <c r="AU164"/>
  <c r="AK165"/>
  <c r="AQ165" s="1"/>
  <c r="AP164"/>
  <c r="AS164" s="1"/>
  <c r="AT164" s="1"/>
  <c r="U166"/>
  <c r="AA166"/>
  <c r="X166"/>
  <c r="R167"/>
  <c r="AE166"/>
  <c r="AF166"/>
  <c r="AD166"/>
  <c r="AJ166" s="1"/>
  <c r="AL165"/>
  <c r="AR165" s="1"/>
  <c r="AW164" l="1"/>
  <c r="AU165"/>
  <c r="AP165"/>
  <c r="AS165" s="1"/>
  <c r="AT165" s="1"/>
  <c r="AK166"/>
  <c r="AQ166" s="1"/>
  <c r="X167"/>
  <c r="U167"/>
  <c r="AA167"/>
  <c r="R168"/>
  <c r="AF167"/>
  <c r="AD167"/>
  <c r="AJ167" s="1"/>
  <c r="AE167"/>
  <c r="AL166"/>
  <c r="AR166" s="1"/>
  <c r="AW165" l="1"/>
  <c r="AU166"/>
  <c r="AK167"/>
  <c r="AQ167" s="1"/>
  <c r="AL167"/>
  <c r="AR167" s="1"/>
  <c r="AD168"/>
  <c r="AJ168" s="1"/>
  <c r="AF168"/>
  <c r="AE168"/>
  <c r="AK168" s="1"/>
  <c r="AA168"/>
  <c r="U168"/>
  <c r="X168"/>
  <c r="R169"/>
  <c r="AP166"/>
  <c r="AS166" s="1"/>
  <c r="AT166" s="1"/>
  <c r="AW166" l="1"/>
  <c r="AP167"/>
  <c r="AS167" s="1"/>
  <c r="AT167" s="1"/>
  <c r="AU167"/>
  <c r="AL168"/>
  <c r="AR168" s="1"/>
  <c r="AA169"/>
  <c r="X169"/>
  <c r="U169"/>
  <c r="R170"/>
  <c r="AQ168"/>
  <c r="AP168"/>
  <c r="AD169"/>
  <c r="AJ169" s="1"/>
  <c r="AF169"/>
  <c r="AE169"/>
  <c r="AW167" l="1"/>
  <c r="AU168"/>
  <c r="AK169"/>
  <c r="AQ169" s="1"/>
  <c r="AD170"/>
  <c r="AJ170" s="1"/>
  <c r="AF170"/>
  <c r="AE170"/>
  <c r="AL169"/>
  <c r="AR169" s="1"/>
  <c r="AS168"/>
  <c r="AT168" s="1"/>
  <c r="X170"/>
  <c r="AA170"/>
  <c r="U170"/>
  <c r="R171"/>
  <c r="AK170" l="1"/>
  <c r="AW168"/>
  <c r="AU169"/>
  <c r="AQ170"/>
  <c r="AL170"/>
  <c r="AP170" s="1"/>
  <c r="AP169"/>
  <c r="AS169" s="1"/>
  <c r="AT169" s="1"/>
  <c r="X171"/>
  <c r="AA171"/>
  <c r="U171"/>
  <c r="R172"/>
  <c r="AE171"/>
  <c r="AD171"/>
  <c r="AJ171" s="1"/>
  <c r="AF171"/>
  <c r="AW169" l="1"/>
  <c r="AU170"/>
  <c r="AR170"/>
  <c r="AS170" s="1"/>
  <c r="AT170" s="1"/>
  <c r="U172"/>
  <c r="X172"/>
  <c r="AA172"/>
  <c r="R173"/>
  <c r="AD172"/>
  <c r="AJ172" s="1"/>
  <c r="AF172"/>
  <c r="AE172"/>
  <c r="AK172" s="1"/>
  <c r="AL171"/>
  <c r="AR171" s="1"/>
  <c r="AK171"/>
  <c r="AQ171" s="1"/>
  <c r="AW170" l="1"/>
  <c r="AU171"/>
  <c r="AL172"/>
  <c r="AP172" s="1"/>
  <c r="AE173"/>
  <c r="AF173"/>
  <c r="AD173"/>
  <c r="AJ173" s="1"/>
  <c r="AR172"/>
  <c r="AQ172"/>
  <c r="AP171"/>
  <c r="AS171" s="1"/>
  <c r="AT171" s="1"/>
  <c r="AA173"/>
  <c r="U173"/>
  <c r="X173"/>
  <c r="R174"/>
  <c r="AW171" l="1"/>
  <c r="AU172"/>
  <c r="AL173"/>
  <c r="AR173" s="1"/>
  <c r="AS172"/>
  <c r="AT172" s="1"/>
  <c r="AK173"/>
  <c r="AQ173" s="1"/>
  <c r="X174"/>
  <c r="AA174"/>
  <c r="U174"/>
  <c r="R175"/>
  <c r="AE174"/>
  <c r="AD174"/>
  <c r="AJ174" s="1"/>
  <c r="AF174"/>
  <c r="AW172" l="1"/>
  <c r="AP173"/>
  <c r="AS173" s="1"/>
  <c r="AT173" s="1"/>
  <c r="AU173"/>
  <c r="AA175"/>
  <c r="U175"/>
  <c r="X175"/>
  <c r="R176"/>
  <c r="AD175"/>
  <c r="AJ175" s="1"/>
  <c r="AF175"/>
  <c r="AE175"/>
  <c r="AK175" s="1"/>
  <c r="AL174"/>
  <c r="AR174" s="1"/>
  <c r="AK174"/>
  <c r="AW173" l="1"/>
  <c r="AU174"/>
  <c r="AP174"/>
  <c r="X176"/>
  <c r="AA176"/>
  <c r="U176"/>
  <c r="R177"/>
  <c r="AQ175"/>
  <c r="AL175"/>
  <c r="AP175" s="1"/>
  <c r="AQ174"/>
  <c r="AF176"/>
  <c r="AD176"/>
  <c r="AJ176" s="1"/>
  <c r="AE176"/>
  <c r="AW174" l="1"/>
  <c r="AS174"/>
  <c r="AT174" s="1"/>
  <c r="AR175"/>
  <c r="AS175" s="1"/>
  <c r="AT175" s="1"/>
  <c r="X177"/>
  <c r="AA177"/>
  <c r="U177"/>
  <c r="R178"/>
  <c r="AA178" s="1"/>
  <c r="AD177"/>
  <c r="AJ177" s="1"/>
  <c r="AE177"/>
  <c r="AF177"/>
  <c r="AL177" s="1"/>
  <c r="AK176"/>
  <c r="AQ176" s="1"/>
  <c r="AL176"/>
  <c r="AR176" s="1"/>
  <c r="AU176" l="1"/>
  <c r="AU175"/>
  <c r="AK177"/>
  <c r="AP177" s="1"/>
  <c r="AP176"/>
  <c r="AS176" s="1"/>
  <c r="AT176" s="1"/>
  <c r="AR177"/>
  <c r="X178"/>
  <c r="U178"/>
  <c r="R179"/>
  <c r="AE178"/>
  <c r="AF178"/>
  <c r="AD178"/>
  <c r="AJ178" s="1"/>
  <c r="AW176" l="1"/>
  <c r="AW175"/>
  <c r="AQ177"/>
  <c r="AS177" s="1"/>
  <c r="AT177" s="1"/>
  <c r="AU177"/>
  <c r="AL178"/>
  <c r="AR178" s="1"/>
  <c r="AK178"/>
  <c r="X179"/>
  <c r="AA179"/>
  <c r="U179"/>
  <c r="R180"/>
  <c r="AE179"/>
  <c r="AF179"/>
  <c r="AD179"/>
  <c r="AJ179" s="1"/>
  <c r="AW177" l="1"/>
  <c r="AL179"/>
  <c r="AR179" s="1"/>
  <c r="AP178"/>
  <c r="AU178"/>
  <c r="AK179"/>
  <c r="AQ179" s="1"/>
  <c r="AQ178"/>
  <c r="AS178" s="1"/>
  <c r="AT178" s="1"/>
  <c r="AA180"/>
  <c r="U180"/>
  <c r="X180"/>
  <c r="R181"/>
  <c r="AD180"/>
  <c r="AJ180" s="1"/>
  <c r="AE180"/>
  <c r="AF180"/>
  <c r="AL180" s="1"/>
  <c r="AW178" l="1"/>
  <c r="AU179"/>
  <c r="AK180"/>
  <c r="AP180" s="1"/>
  <c r="AD181"/>
  <c r="AJ181" s="1"/>
  <c r="AF181"/>
  <c r="AE181"/>
  <c r="AK181" s="1"/>
  <c r="U181"/>
  <c r="X181"/>
  <c r="AA181"/>
  <c r="R182"/>
  <c r="AQ180"/>
  <c r="AR180"/>
  <c r="AP179"/>
  <c r="AS179" s="1"/>
  <c r="AT179" s="1"/>
  <c r="AW179" l="1"/>
  <c r="AU180"/>
  <c r="AL181"/>
  <c r="AR181" s="1"/>
  <c r="AS180"/>
  <c r="AT180" s="1"/>
  <c r="U182"/>
  <c r="X182"/>
  <c r="AA182"/>
  <c r="R183"/>
  <c r="AE182"/>
  <c r="AD182"/>
  <c r="AJ182" s="1"/>
  <c r="AF182"/>
  <c r="AQ181"/>
  <c r="AW180" l="1"/>
  <c r="AP181"/>
  <c r="AS181" s="1"/>
  <c r="AT181" s="1"/>
  <c r="AU181"/>
  <c r="X183"/>
  <c r="AA183"/>
  <c r="U183"/>
  <c r="R184"/>
  <c r="AD183"/>
  <c r="AJ183" s="1"/>
  <c r="AE183"/>
  <c r="AF183"/>
  <c r="AL183" s="1"/>
  <c r="AL182"/>
  <c r="AR182" s="1"/>
  <c r="AK182"/>
  <c r="AQ182" s="1"/>
  <c r="AW181" l="1"/>
  <c r="AU182"/>
  <c r="AK183"/>
  <c r="AQ183" s="1"/>
  <c r="AR183"/>
  <c r="AP182"/>
  <c r="AS182" s="1"/>
  <c r="AT182" s="1"/>
  <c r="X184"/>
  <c r="AA184"/>
  <c r="U184"/>
  <c r="R185"/>
  <c r="AD184"/>
  <c r="AJ184" s="1"/>
  <c r="AF184"/>
  <c r="AE184"/>
  <c r="AW182" l="1"/>
  <c r="AK184"/>
  <c r="AU183"/>
  <c r="AL184"/>
  <c r="AP183"/>
  <c r="AS183" s="1"/>
  <c r="AT183" s="1"/>
  <c r="X185"/>
  <c r="U185"/>
  <c r="AA185"/>
  <c r="R186"/>
  <c r="AD185"/>
  <c r="AJ185" s="1"/>
  <c r="AE185"/>
  <c r="AF185"/>
  <c r="AL185" s="1"/>
  <c r="AR184"/>
  <c r="AQ184"/>
  <c r="AP184"/>
  <c r="AW183" l="1"/>
  <c r="AU184"/>
  <c r="AS184"/>
  <c r="AT184" s="1"/>
  <c r="AK185"/>
  <c r="AQ185" s="1"/>
  <c r="AE186"/>
  <c r="AF186"/>
  <c r="AD186"/>
  <c r="AJ186" s="1"/>
  <c r="X186"/>
  <c r="AA186"/>
  <c r="U186"/>
  <c r="R187"/>
  <c r="AR185"/>
  <c r="AW184" l="1"/>
  <c r="AU185"/>
  <c r="AP185"/>
  <c r="AS185" s="1"/>
  <c r="AT185" s="1"/>
  <c r="AL186"/>
  <c r="AR186" s="1"/>
  <c r="X187"/>
  <c r="AA187"/>
  <c r="U187"/>
  <c r="R188"/>
  <c r="AF187"/>
  <c r="AD187"/>
  <c r="AJ187" s="1"/>
  <c r="AE187"/>
  <c r="AK186"/>
  <c r="AW185" l="1"/>
  <c r="AU186"/>
  <c r="AP186"/>
  <c r="AK187"/>
  <c r="AL187"/>
  <c r="AR187" s="1"/>
  <c r="X188"/>
  <c r="U188"/>
  <c r="AA188"/>
  <c r="R189"/>
  <c r="AE188"/>
  <c r="AF188"/>
  <c r="AD188"/>
  <c r="AJ188" s="1"/>
  <c r="AQ186"/>
  <c r="AS186" s="1"/>
  <c r="AT186" s="1"/>
  <c r="AQ187"/>
  <c r="AW186" l="1"/>
  <c r="AU187"/>
  <c r="AP187"/>
  <c r="AS187" s="1"/>
  <c r="AT187" s="1"/>
  <c r="X189"/>
  <c r="U189"/>
  <c r="AA189"/>
  <c r="R190"/>
  <c r="AL188"/>
  <c r="AR188" s="1"/>
  <c r="AF189"/>
  <c r="AE189"/>
  <c r="AD189"/>
  <c r="AJ189" s="1"/>
  <c r="AK188"/>
  <c r="AQ188" s="1"/>
  <c r="AW187" l="1"/>
  <c r="AU188"/>
  <c r="AE190"/>
  <c r="AF190"/>
  <c r="AD190"/>
  <c r="AJ190" s="1"/>
  <c r="AL189"/>
  <c r="AP188"/>
  <c r="AS188" s="1"/>
  <c r="AT188" s="1"/>
  <c r="X190"/>
  <c r="AA190"/>
  <c r="U190"/>
  <c r="R191"/>
  <c r="AR189"/>
  <c r="AK189"/>
  <c r="AQ189" s="1"/>
  <c r="AW188" l="1"/>
  <c r="AU189"/>
  <c r="X191"/>
  <c r="AA191"/>
  <c r="U191"/>
  <c r="R192"/>
  <c r="AE191"/>
  <c r="AF191"/>
  <c r="AD191"/>
  <c r="AJ191" s="1"/>
  <c r="AK190"/>
  <c r="AQ190" s="1"/>
  <c r="AP189"/>
  <c r="AS189" s="1"/>
  <c r="AT189" s="1"/>
  <c r="AL190"/>
  <c r="AR190" s="1"/>
  <c r="AW189" l="1"/>
  <c r="AU190"/>
  <c r="AL191"/>
  <c r="AP190"/>
  <c r="AS190" s="1"/>
  <c r="AT190" s="1"/>
  <c r="AR191"/>
  <c r="AK191"/>
  <c r="AQ191" s="1"/>
  <c r="AA192"/>
  <c r="U192"/>
  <c r="X192"/>
  <c r="R193"/>
  <c r="AD192"/>
  <c r="AJ192" s="1"/>
  <c r="AE192"/>
  <c r="AF192"/>
  <c r="AL192" s="1"/>
  <c r="AW190" l="1"/>
  <c r="AU191"/>
  <c r="AD193"/>
  <c r="AJ193" s="1"/>
  <c r="AF193"/>
  <c r="AE193"/>
  <c r="AK193" s="1"/>
  <c r="X193"/>
  <c r="AA193"/>
  <c r="U193"/>
  <c r="R194"/>
  <c r="AR192"/>
  <c r="AK192"/>
  <c r="AQ192" s="1"/>
  <c r="AP191"/>
  <c r="AS191" s="1"/>
  <c r="AT191" s="1"/>
  <c r="AW191" l="1"/>
  <c r="AU192"/>
  <c r="AL193"/>
  <c r="AR193" s="1"/>
  <c r="AP192"/>
  <c r="X194"/>
  <c r="AA194"/>
  <c r="U194"/>
  <c r="R195"/>
  <c r="AE194"/>
  <c r="AD194"/>
  <c r="AJ194" s="1"/>
  <c r="AF194"/>
  <c r="AS192"/>
  <c r="AT192" s="1"/>
  <c r="AQ193"/>
  <c r="AW192" l="1"/>
  <c r="AP193"/>
  <c r="AL194"/>
  <c r="AR194" s="1"/>
  <c r="AK194"/>
  <c r="AU193"/>
  <c r="AS193"/>
  <c r="AT193" s="1"/>
  <c r="AA195"/>
  <c r="U195"/>
  <c r="X195"/>
  <c r="R196"/>
  <c r="AD195"/>
  <c r="AJ195" s="1"/>
  <c r="AF195"/>
  <c r="AE195"/>
  <c r="AK195" s="1"/>
  <c r="AW193" l="1"/>
  <c r="AP194"/>
  <c r="AQ194"/>
  <c r="AU194"/>
  <c r="AF196"/>
  <c r="AD196"/>
  <c r="AJ196" s="1"/>
  <c r="AE196"/>
  <c r="U196"/>
  <c r="AA196"/>
  <c r="X196"/>
  <c r="R197"/>
  <c r="AQ195"/>
  <c r="AL195"/>
  <c r="AR195" s="1"/>
  <c r="AS194" l="1"/>
  <c r="AT194" s="1"/>
  <c r="AU195" s="1"/>
  <c r="AW194"/>
  <c r="AK196"/>
  <c r="AL196"/>
  <c r="X197"/>
  <c r="U197"/>
  <c r="AA197"/>
  <c r="R198"/>
  <c r="AF197"/>
  <c r="AD197"/>
  <c r="AJ197" s="1"/>
  <c r="AE197"/>
  <c r="AR196"/>
  <c r="AQ196"/>
  <c r="AP195"/>
  <c r="AS195" s="1"/>
  <c r="AT195" s="1"/>
  <c r="AW195" l="1"/>
  <c r="AP196"/>
  <c r="AS196" s="1"/>
  <c r="AT196" s="1"/>
  <c r="AU196"/>
  <c r="AE198"/>
  <c r="AF198"/>
  <c r="AD198"/>
  <c r="AJ198" s="1"/>
  <c r="AK197"/>
  <c r="AQ197" s="1"/>
  <c r="AL197"/>
  <c r="AR197" s="1"/>
  <c r="X198"/>
  <c r="AA198"/>
  <c r="U198"/>
  <c r="R199"/>
  <c r="AW196" l="1"/>
  <c r="AU197"/>
  <c r="AL198"/>
  <c r="AR198" s="1"/>
  <c r="AP197"/>
  <c r="AS197" s="1"/>
  <c r="AT197" s="1"/>
  <c r="AA199"/>
  <c r="X199"/>
  <c r="U199"/>
  <c r="R200"/>
  <c r="AD199"/>
  <c r="AJ199" s="1"/>
  <c r="AF199"/>
  <c r="AE199"/>
  <c r="AK199" s="1"/>
  <c r="AK198"/>
  <c r="AP198" s="1"/>
  <c r="AW197" l="1"/>
  <c r="AQ198"/>
  <c r="AS198" s="1"/>
  <c r="AT198" s="1"/>
  <c r="AU198"/>
  <c r="AL199"/>
  <c r="AR199" s="1"/>
  <c r="AQ199"/>
  <c r="AP199"/>
  <c r="AE200"/>
  <c r="AD200"/>
  <c r="AJ200" s="1"/>
  <c r="AF200"/>
  <c r="X200"/>
  <c r="AA200"/>
  <c r="U200"/>
  <c r="R201"/>
  <c r="AW198" l="1"/>
  <c r="AU199"/>
  <c r="AL200"/>
  <c r="AR200" s="1"/>
  <c r="AK200"/>
  <c r="AQ200" s="1"/>
  <c r="AS199"/>
  <c r="AT199" s="1"/>
  <c r="X201"/>
  <c r="U201"/>
  <c r="AA201"/>
  <c r="R202"/>
  <c r="AD201"/>
  <c r="AJ201" s="1"/>
  <c r="AF201"/>
  <c r="AE201"/>
  <c r="AW199" l="1"/>
  <c r="AK201"/>
  <c r="AU200"/>
  <c r="AL201"/>
  <c r="AP200"/>
  <c r="AS200" s="1"/>
  <c r="AT200" s="1"/>
  <c r="AA202"/>
  <c r="U202"/>
  <c r="X202"/>
  <c r="R203"/>
  <c r="AR201"/>
  <c r="AQ201"/>
  <c r="AP201"/>
  <c r="AE202"/>
  <c r="AF202"/>
  <c r="AD202"/>
  <c r="AJ202" s="1"/>
  <c r="AW200" l="1"/>
  <c r="AU201"/>
  <c r="AD203"/>
  <c r="AJ203" s="1"/>
  <c r="AE203"/>
  <c r="AF203"/>
  <c r="AL202"/>
  <c r="AS201"/>
  <c r="AT201" s="1"/>
  <c r="X203"/>
  <c r="AA203"/>
  <c r="U203"/>
  <c r="R204"/>
  <c r="AR202"/>
  <c r="AK202"/>
  <c r="AQ202" s="1"/>
  <c r="AW201" l="1"/>
  <c r="AL203"/>
  <c r="AU202"/>
  <c r="AK203"/>
  <c r="AP203" s="1"/>
  <c r="X204"/>
  <c r="U204"/>
  <c r="AA204"/>
  <c r="R205"/>
  <c r="AE204"/>
  <c r="AF204"/>
  <c r="AD204"/>
  <c r="AJ204" s="1"/>
  <c r="AR203"/>
  <c r="AP202"/>
  <c r="AS202" s="1"/>
  <c r="AT202" s="1"/>
  <c r="AQ203" l="1"/>
  <c r="AW202"/>
  <c r="AU203"/>
  <c r="AL204"/>
  <c r="AE205"/>
  <c r="AD205"/>
  <c r="AJ205" s="1"/>
  <c r="AF205"/>
  <c r="AS203"/>
  <c r="AT203" s="1"/>
  <c r="AK204"/>
  <c r="AQ204" s="1"/>
  <c r="X205"/>
  <c r="AA205"/>
  <c r="U205"/>
  <c r="R206"/>
  <c r="AR204"/>
  <c r="AW203" l="1"/>
  <c r="AU204"/>
  <c r="AP204"/>
  <c r="AS204" s="1"/>
  <c r="AT204" s="1"/>
  <c r="AL205"/>
  <c r="AK205"/>
  <c r="AR205"/>
  <c r="AQ205"/>
  <c r="U206"/>
  <c r="X206"/>
  <c r="AA206"/>
  <c r="R207"/>
  <c r="AD206"/>
  <c r="AJ206" s="1"/>
  <c r="AE206"/>
  <c r="AF206"/>
  <c r="AL206" s="1"/>
  <c r="AW204" l="1"/>
  <c r="AU205"/>
  <c r="AP205"/>
  <c r="AS205" s="1"/>
  <c r="AT205" s="1"/>
  <c r="AD207"/>
  <c r="AJ207" s="1"/>
  <c r="AF207"/>
  <c r="AE207"/>
  <c r="AR206"/>
  <c r="X207"/>
  <c r="AA207"/>
  <c r="U207"/>
  <c r="R208"/>
  <c r="AK206"/>
  <c r="AQ206" s="1"/>
  <c r="AW205" l="1"/>
  <c r="AU206"/>
  <c r="AK207"/>
  <c r="AQ207" s="1"/>
  <c r="X208"/>
  <c r="U208"/>
  <c r="AA208"/>
  <c r="R209"/>
  <c r="AF208"/>
  <c r="AD208"/>
  <c r="AJ208" s="1"/>
  <c r="AE208"/>
  <c r="AP206"/>
  <c r="AS206" s="1"/>
  <c r="AT206" s="1"/>
  <c r="AL207"/>
  <c r="AW206" l="1"/>
  <c r="AP207"/>
  <c r="AU207"/>
  <c r="AK208"/>
  <c r="AQ208" s="1"/>
  <c r="X209"/>
  <c r="AA209"/>
  <c r="U209"/>
  <c r="R210"/>
  <c r="AR207"/>
  <c r="AE209"/>
  <c r="AF209"/>
  <c r="AD209"/>
  <c r="AJ209" s="1"/>
  <c r="AL208"/>
  <c r="AR208" s="1"/>
  <c r="AS207" l="1"/>
  <c r="AT207" s="1"/>
  <c r="AU208" s="1"/>
  <c r="AW207"/>
  <c r="AA210"/>
  <c r="U210"/>
  <c r="X210"/>
  <c r="R211"/>
  <c r="AF210"/>
  <c r="AE210"/>
  <c r="AD210"/>
  <c r="AJ210" s="1"/>
  <c r="AL209"/>
  <c r="AP208"/>
  <c r="AS208" s="1"/>
  <c r="AT208" s="1"/>
  <c r="AR209"/>
  <c r="AK209"/>
  <c r="AQ209" s="1"/>
  <c r="AW208" l="1"/>
  <c r="AU209"/>
  <c r="AE211"/>
  <c r="AD211"/>
  <c r="AJ211" s="1"/>
  <c r="AF211"/>
  <c r="AL210"/>
  <c r="AR210" s="1"/>
  <c r="X211"/>
  <c r="AA211"/>
  <c r="U211"/>
  <c r="R212"/>
  <c r="AP209"/>
  <c r="AS209" s="1"/>
  <c r="AT209" s="1"/>
  <c r="AK210"/>
  <c r="AQ210" s="1"/>
  <c r="AW209" l="1"/>
  <c r="AU210"/>
  <c r="AP210"/>
  <c r="AS210" s="1"/>
  <c r="AT210" s="1"/>
  <c r="AL211"/>
  <c r="AR211" s="1"/>
  <c r="AK211"/>
  <c r="AA212"/>
  <c r="U212"/>
  <c r="X212"/>
  <c r="R213"/>
  <c r="AF212"/>
  <c r="AE212"/>
  <c r="AD212"/>
  <c r="AJ212" s="1"/>
  <c r="AW210" l="1"/>
  <c r="AU211"/>
  <c r="AK212"/>
  <c r="AP211"/>
  <c r="AA213"/>
  <c r="U213"/>
  <c r="X213"/>
  <c r="R214"/>
  <c r="AQ212"/>
  <c r="AD213"/>
  <c r="AJ213" s="1"/>
  <c r="AE213"/>
  <c r="AF213"/>
  <c r="AL212"/>
  <c r="AP212" s="1"/>
  <c r="AQ211"/>
  <c r="AS211" s="1"/>
  <c r="AT211" s="1"/>
  <c r="AW211" l="1"/>
  <c r="AU212"/>
  <c r="AL213"/>
  <c r="AK213"/>
  <c r="X214"/>
  <c r="AA214"/>
  <c r="U214"/>
  <c r="R215"/>
  <c r="AR213"/>
  <c r="AQ213"/>
  <c r="AR212"/>
  <c r="AS212" s="1"/>
  <c r="AT212" s="1"/>
  <c r="AD214"/>
  <c r="AJ214" s="1"/>
  <c r="AF214"/>
  <c r="AE214"/>
  <c r="AK214" s="1"/>
  <c r="AW212" l="1"/>
  <c r="AP213"/>
  <c r="AS213" s="1"/>
  <c r="AT213" s="1"/>
  <c r="AU213"/>
  <c r="X215"/>
  <c r="U215"/>
  <c r="AA215"/>
  <c r="R216"/>
  <c r="AE215"/>
  <c r="AF215"/>
  <c r="AD215"/>
  <c r="AJ215" s="1"/>
  <c r="AL214"/>
  <c r="AR214" s="1"/>
  <c r="AQ214"/>
  <c r="AW213" l="1"/>
  <c r="AU214"/>
  <c r="AP214"/>
  <c r="AS214" s="1"/>
  <c r="AT214" s="1"/>
  <c r="AD216"/>
  <c r="AJ216" s="1"/>
  <c r="AF216"/>
  <c r="AE216"/>
  <c r="AK215"/>
  <c r="AQ215" s="1"/>
  <c r="X216"/>
  <c r="AA216"/>
  <c r="U216"/>
  <c r="R217"/>
  <c r="AL215"/>
  <c r="AR215" s="1"/>
  <c r="AW214" l="1"/>
  <c r="AU215"/>
  <c r="AK216"/>
  <c r="AL216"/>
  <c r="AR216" s="1"/>
  <c r="AQ216"/>
  <c r="AP215"/>
  <c r="AS215" s="1"/>
  <c r="AT215" s="1"/>
  <c r="AA217"/>
  <c r="U217"/>
  <c r="X217"/>
  <c r="R218"/>
  <c r="AD217"/>
  <c r="AJ217" s="1"/>
  <c r="AE217"/>
  <c r="AF217"/>
  <c r="AL217" s="1"/>
  <c r="AW215" l="1"/>
  <c r="AK217"/>
  <c r="AQ217" s="1"/>
  <c r="AU216"/>
  <c r="AP216"/>
  <c r="AS216" s="1"/>
  <c r="AT216" s="1"/>
  <c r="X218"/>
  <c r="AA218"/>
  <c r="U218"/>
  <c r="R219"/>
  <c r="AR217"/>
  <c r="AD218"/>
  <c r="AJ218" s="1"/>
  <c r="AE218"/>
  <c r="AF218"/>
  <c r="AL218" s="1"/>
  <c r="AW216" l="1"/>
  <c r="AP217"/>
  <c r="AS217" s="1"/>
  <c r="AT217" s="1"/>
  <c r="AU217"/>
  <c r="AK218"/>
  <c r="AQ218" s="1"/>
  <c r="AR218"/>
  <c r="AP218"/>
  <c r="X219"/>
  <c r="AA219"/>
  <c r="U219"/>
  <c r="R220"/>
  <c r="AF219"/>
  <c r="AE219"/>
  <c r="AD219"/>
  <c r="AJ219" s="1"/>
  <c r="AW217" l="1"/>
  <c r="AU218"/>
  <c r="AL219"/>
  <c r="AA220"/>
  <c r="U220"/>
  <c r="X220"/>
  <c r="R221"/>
  <c r="AD220"/>
  <c r="AJ220" s="1"/>
  <c r="AE220"/>
  <c r="AF220"/>
  <c r="AL220" s="1"/>
  <c r="AK219"/>
  <c r="AS218"/>
  <c r="AT218" s="1"/>
  <c r="AR219"/>
  <c r="AP219"/>
  <c r="AS219" s="1"/>
  <c r="AT219" s="1"/>
  <c r="AQ219"/>
  <c r="AW218" l="1"/>
  <c r="AK220"/>
  <c r="AP220" s="1"/>
  <c r="AU220"/>
  <c r="AU219"/>
  <c r="AF221"/>
  <c r="AD221"/>
  <c r="AJ221" s="1"/>
  <c r="AE221"/>
  <c r="X221"/>
  <c r="AA221"/>
  <c r="U221"/>
  <c r="R222"/>
  <c r="AR220"/>
  <c r="AQ220" l="1"/>
  <c r="AW220"/>
  <c r="AW219"/>
  <c r="AK221"/>
  <c r="AS220"/>
  <c r="AT220" s="1"/>
  <c r="AL221"/>
  <c r="AR221" s="1"/>
  <c r="X222"/>
  <c r="U222"/>
  <c r="AA222"/>
  <c r="R223"/>
  <c r="AD222"/>
  <c r="AJ222" s="1"/>
  <c r="AE222"/>
  <c r="AF222"/>
  <c r="AL222" s="1"/>
  <c r="AQ221"/>
  <c r="AP221" l="1"/>
  <c r="AU221"/>
  <c r="AS221"/>
  <c r="AT221" s="1"/>
  <c r="AK222"/>
  <c r="AF223"/>
  <c r="AE223"/>
  <c r="AD223"/>
  <c r="AJ223" s="1"/>
  <c r="AA223"/>
  <c r="X223"/>
  <c r="U223"/>
  <c r="R224"/>
  <c r="AQ222"/>
  <c r="AR222"/>
  <c r="AP222"/>
  <c r="AW221" l="1"/>
  <c r="AU222"/>
  <c r="AS222"/>
  <c r="AT222" s="1"/>
  <c r="AK223"/>
  <c r="X224"/>
  <c r="U224"/>
  <c r="AA224"/>
  <c r="R225"/>
  <c r="AL223"/>
  <c r="AR223" s="1"/>
  <c r="AQ223"/>
  <c r="AF224"/>
  <c r="AD224"/>
  <c r="AJ224" s="1"/>
  <c r="AE224"/>
  <c r="AW222" l="1"/>
  <c r="AP223"/>
  <c r="AS223" s="1"/>
  <c r="AT223" s="1"/>
  <c r="AU223"/>
  <c r="AK224"/>
  <c r="AQ224" s="1"/>
  <c r="AE225"/>
  <c r="AF225"/>
  <c r="AD225"/>
  <c r="AJ225" s="1"/>
  <c r="AL224"/>
  <c r="AR224" s="1"/>
  <c r="AA225"/>
  <c r="U225"/>
  <c r="X225"/>
  <c r="R226"/>
  <c r="AW223" l="1"/>
  <c r="AP224"/>
  <c r="AU224"/>
  <c r="AK225"/>
  <c r="AQ225" s="1"/>
  <c r="X226"/>
  <c r="AA226"/>
  <c r="U226"/>
  <c r="R227"/>
  <c r="AD226"/>
  <c r="AJ226" s="1"/>
  <c r="AE226"/>
  <c r="AF226"/>
  <c r="AL226" s="1"/>
  <c r="AS224"/>
  <c r="AT224" s="1"/>
  <c r="AL225"/>
  <c r="AR225" s="1"/>
  <c r="AW224" l="1"/>
  <c r="AK226"/>
  <c r="AU225"/>
  <c r="U227"/>
  <c r="AA227"/>
  <c r="X227"/>
  <c r="R228"/>
  <c r="AD227"/>
  <c r="AJ227" s="1"/>
  <c r="AE227"/>
  <c r="AF227"/>
  <c r="AL227" s="1"/>
  <c r="AP225"/>
  <c r="AS225" s="1"/>
  <c r="AT225" s="1"/>
  <c r="AR226"/>
  <c r="AP226"/>
  <c r="AS226" s="1"/>
  <c r="AT226" s="1"/>
  <c r="AQ226"/>
  <c r="AW225" l="1"/>
  <c r="AU227"/>
  <c r="AU226"/>
  <c r="AK227"/>
  <c r="AP227" s="1"/>
  <c r="AR227"/>
  <c r="AQ227"/>
  <c r="AA228"/>
  <c r="U228"/>
  <c r="X228"/>
  <c r="R229"/>
  <c r="AD228"/>
  <c r="AJ228" s="1"/>
  <c r="AE228"/>
  <c r="AF228"/>
  <c r="AL228" s="1"/>
  <c r="AW226" l="1"/>
  <c r="AW227"/>
  <c r="U229"/>
  <c r="AA229"/>
  <c r="X229"/>
  <c r="R230"/>
  <c r="AR228"/>
  <c r="AK228"/>
  <c r="AP228" s="1"/>
  <c r="AS227"/>
  <c r="AT227" s="1"/>
  <c r="AF229"/>
  <c r="AE229"/>
  <c r="AD229"/>
  <c r="AJ229" s="1"/>
  <c r="AU228" l="1"/>
  <c r="AK229"/>
  <c r="AQ229" s="1"/>
  <c r="AQ228"/>
  <c r="AS228" s="1"/>
  <c r="AT228" s="1"/>
  <c r="X230"/>
  <c r="AA230"/>
  <c r="U230"/>
  <c r="R231"/>
  <c r="AD230"/>
  <c r="AJ230" s="1"/>
  <c r="AE230"/>
  <c r="AF230"/>
  <c r="AL230" s="1"/>
  <c r="AL229"/>
  <c r="AR229" s="1"/>
  <c r="AW228" l="1"/>
  <c r="AU229"/>
  <c r="AK230"/>
  <c r="AP230" s="1"/>
  <c r="X231"/>
  <c r="U231"/>
  <c r="AA231"/>
  <c r="R232"/>
  <c r="AF231"/>
  <c r="AD231"/>
  <c r="AJ231" s="1"/>
  <c r="AE231"/>
  <c r="AP229"/>
  <c r="AS229" s="1"/>
  <c r="AT229" s="1"/>
  <c r="AR230"/>
  <c r="AQ230"/>
  <c r="AW229" l="1"/>
  <c r="AU230"/>
  <c r="AK231"/>
  <c r="AL231"/>
  <c r="AR231" s="1"/>
  <c r="AE232"/>
  <c r="AF232"/>
  <c r="AD232"/>
  <c r="AJ232" s="1"/>
  <c r="AS230"/>
  <c r="AT230" s="1"/>
  <c r="AA232"/>
  <c r="X232"/>
  <c r="U232"/>
  <c r="R233"/>
  <c r="AQ231"/>
  <c r="AW230" l="1"/>
  <c r="AP231"/>
  <c r="AU231"/>
  <c r="AS231"/>
  <c r="AT231" s="1"/>
  <c r="X233"/>
  <c r="AA233"/>
  <c r="U233"/>
  <c r="R234"/>
  <c r="AE233"/>
  <c r="AD233"/>
  <c r="AJ233" s="1"/>
  <c r="AF233"/>
  <c r="AK232"/>
  <c r="AL232"/>
  <c r="AR232" s="1"/>
  <c r="AW231" l="1"/>
  <c r="AU232"/>
  <c r="AP232"/>
  <c r="AL233"/>
  <c r="AK233"/>
  <c r="AQ233" s="1"/>
  <c r="AR233"/>
  <c r="AQ232"/>
  <c r="AS232" s="1"/>
  <c r="AT232" s="1"/>
  <c r="U234"/>
  <c r="X234"/>
  <c r="AA234"/>
  <c r="R235"/>
  <c r="AF234"/>
  <c r="AD234"/>
  <c r="AJ234" s="1"/>
  <c r="AE234"/>
  <c r="AW232" l="1"/>
  <c r="AU233"/>
  <c r="AP233"/>
  <c r="AS233" s="1"/>
  <c r="AT233" s="1"/>
  <c r="X235"/>
  <c r="AA235"/>
  <c r="U235"/>
  <c r="R236"/>
  <c r="AD235"/>
  <c r="AJ235" s="1"/>
  <c r="AF235"/>
  <c r="AE235"/>
  <c r="AK235" s="1"/>
  <c r="AK234"/>
  <c r="AQ234" s="1"/>
  <c r="AL234"/>
  <c r="AR234" s="1"/>
  <c r="AW233" l="1"/>
  <c r="AU234"/>
  <c r="AQ235"/>
  <c r="X236"/>
  <c r="AA236"/>
  <c r="U236"/>
  <c r="R237"/>
  <c r="AF236"/>
  <c r="AD236"/>
  <c r="AJ236" s="1"/>
  <c r="AE236"/>
  <c r="AP234"/>
  <c r="AS234" s="1"/>
  <c r="AT234" s="1"/>
  <c r="AL235"/>
  <c r="AR235" s="1"/>
  <c r="AW234" l="1"/>
  <c r="AU235"/>
  <c r="AK236"/>
  <c r="AL236"/>
  <c r="AR236" s="1"/>
  <c r="X237"/>
  <c r="U237"/>
  <c r="AA237"/>
  <c r="R238"/>
  <c r="AE237"/>
  <c r="AF237"/>
  <c r="AD237"/>
  <c r="AJ237" s="1"/>
  <c r="AP235"/>
  <c r="AS235" s="1"/>
  <c r="AT235" s="1"/>
  <c r="AQ236"/>
  <c r="AW235" l="1"/>
  <c r="AU236"/>
  <c r="AP236"/>
  <c r="AS236" s="1"/>
  <c r="AT236" s="1"/>
  <c r="AF238"/>
  <c r="AE238"/>
  <c r="AD238"/>
  <c r="AJ238" s="1"/>
  <c r="AK237"/>
  <c r="AQ237" s="1"/>
  <c r="AA238"/>
  <c r="U238"/>
  <c r="X238"/>
  <c r="R239"/>
  <c r="AL237"/>
  <c r="AW236" l="1"/>
  <c r="AU237"/>
  <c r="AK238"/>
  <c r="AQ238" s="1"/>
  <c r="AP237"/>
  <c r="X239"/>
  <c r="AA239"/>
  <c r="U239"/>
  <c r="R240"/>
  <c r="AE239"/>
  <c r="AF239"/>
  <c r="AD239"/>
  <c r="AJ239" s="1"/>
  <c r="AR237"/>
  <c r="AS237" s="1"/>
  <c r="AT237" s="1"/>
  <c r="AL238"/>
  <c r="AR238" s="1"/>
  <c r="AW237" l="1"/>
  <c r="AP238"/>
  <c r="AU238"/>
  <c r="AS238"/>
  <c r="AT238" s="1"/>
  <c r="X240"/>
  <c r="U240"/>
  <c r="AA240"/>
  <c r="R241"/>
  <c r="AF240"/>
  <c r="AE240"/>
  <c r="AD240"/>
  <c r="AJ240" s="1"/>
  <c r="AL239"/>
  <c r="AR239" s="1"/>
  <c r="AK239"/>
  <c r="AW238" l="1"/>
  <c r="AU239"/>
  <c r="AP239"/>
  <c r="AF241"/>
  <c r="AE241"/>
  <c r="AD241"/>
  <c r="AJ241" s="1"/>
  <c r="AQ239"/>
  <c r="AS239" s="1"/>
  <c r="AT239" s="1"/>
  <c r="AL240"/>
  <c r="AR240" s="1"/>
  <c r="U241"/>
  <c r="X241"/>
  <c r="AA241"/>
  <c r="R242"/>
  <c r="AK240"/>
  <c r="AQ240" s="1"/>
  <c r="AW239" l="1"/>
  <c r="AU240"/>
  <c r="X242"/>
  <c r="U242"/>
  <c r="AA242"/>
  <c r="R243"/>
  <c r="AE242"/>
  <c r="AF242"/>
  <c r="AD242"/>
  <c r="AJ242" s="1"/>
  <c r="AP240"/>
  <c r="AS240" s="1"/>
  <c r="AT240" s="1"/>
  <c r="AK241"/>
  <c r="AQ241" s="1"/>
  <c r="AL241"/>
  <c r="AR241" s="1"/>
  <c r="AW240" l="1"/>
  <c r="AU241"/>
  <c r="AD243"/>
  <c r="AJ243" s="1"/>
  <c r="AE243"/>
  <c r="AF243"/>
  <c r="AK242"/>
  <c r="AQ242" s="1"/>
  <c r="AA243"/>
  <c r="X243"/>
  <c r="U243"/>
  <c r="R244"/>
  <c r="AP241"/>
  <c r="AS241" s="1"/>
  <c r="AT241" s="1"/>
  <c r="AL242"/>
  <c r="AW241" l="1"/>
  <c r="AL243"/>
  <c r="AU242"/>
  <c r="AK243"/>
  <c r="AP243" s="1"/>
  <c r="AP242"/>
  <c r="AR243"/>
  <c r="AD244"/>
  <c r="AJ244" s="1"/>
  <c r="AF244"/>
  <c r="AE244"/>
  <c r="AK244" s="1"/>
  <c r="AR242"/>
  <c r="U244"/>
  <c r="X244"/>
  <c r="AA244"/>
  <c r="R245"/>
  <c r="AQ243" l="1"/>
  <c r="AW242"/>
  <c r="AL244"/>
  <c r="AS242"/>
  <c r="AT242" s="1"/>
  <c r="U245"/>
  <c r="AA245"/>
  <c r="X245"/>
  <c r="R246"/>
  <c r="AF245"/>
  <c r="AE245"/>
  <c r="AD245"/>
  <c r="AJ245" s="1"/>
  <c r="AQ244"/>
  <c r="AR244"/>
  <c r="AP244"/>
  <c r="AS243"/>
  <c r="AT243" s="1"/>
  <c r="AK245" l="1"/>
  <c r="AU243"/>
  <c r="AU244"/>
  <c r="AS244"/>
  <c r="AT244" s="1"/>
  <c r="AQ245"/>
  <c r="AL245"/>
  <c r="AR245" s="1"/>
  <c r="U246"/>
  <c r="X246"/>
  <c r="AA246"/>
  <c r="R247"/>
  <c r="AD246"/>
  <c r="AJ246" s="1"/>
  <c r="AF246"/>
  <c r="AE246"/>
  <c r="AK246" s="1"/>
  <c r="AW243" l="1"/>
  <c r="AW244"/>
  <c r="AU245"/>
  <c r="AL246"/>
  <c r="X247"/>
  <c r="U247"/>
  <c r="AA247"/>
  <c r="R248"/>
  <c r="AD247"/>
  <c r="AJ247" s="1"/>
  <c r="AF247"/>
  <c r="AE247"/>
  <c r="AK247" s="1"/>
  <c r="AR246"/>
  <c r="AQ246"/>
  <c r="AP246"/>
  <c r="AP245"/>
  <c r="AS245" s="1"/>
  <c r="AT245" s="1"/>
  <c r="AW245" l="1"/>
  <c r="AU246"/>
  <c r="AF248"/>
  <c r="AE248"/>
  <c r="AD248"/>
  <c r="AJ248" s="1"/>
  <c r="U248"/>
  <c r="AA248"/>
  <c r="X248"/>
  <c r="R249"/>
  <c r="AQ247"/>
  <c r="AS246"/>
  <c r="AT246" s="1"/>
  <c r="AL247"/>
  <c r="AR247" s="1"/>
  <c r="AW246" l="1"/>
  <c r="AU247"/>
  <c r="AK248"/>
  <c r="AQ248" s="1"/>
  <c r="U249"/>
  <c r="X249"/>
  <c r="AA249"/>
  <c r="R250"/>
  <c r="AE249"/>
  <c r="AF249"/>
  <c r="AD249"/>
  <c r="AJ249" s="1"/>
  <c r="AL248"/>
  <c r="AP248" s="1"/>
  <c r="AP247"/>
  <c r="AS247" s="1"/>
  <c r="AT247" s="1"/>
  <c r="AW247" l="1"/>
  <c r="AR248"/>
  <c r="AS248" s="1"/>
  <c r="AT248" s="1"/>
  <c r="AU248"/>
  <c r="AL249"/>
  <c r="AR249" s="1"/>
  <c r="AD250"/>
  <c r="AJ250" s="1"/>
  <c r="AF250"/>
  <c r="AE250"/>
  <c r="AK250" s="1"/>
  <c r="AK249"/>
  <c r="AQ249" s="1"/>
  <c r="X250"/>
  <c r="AA250"/>
  <c r="U250"/>
  <c r="R251"/>
  <c r="AW248" l="1"/>
  <c r="AL250"/>
  <c r="AP250" s="1"/>
  <c r="AU249"/>
  <c r="U251"/>
  <c r="AA251"/>
  <c r="X251"/>
  <c r="R252"/>
  <c r="AE251"/>
  <c r="AF251"/>
  <c r="AD251"/>
  <c r="AJ251" s="1"/>
  <c r="AP249"/>
  <c r="AS249" s="1"/>
  <c r="AT249" s="1"/>
  <c r="AQ250"/>
  <c r="AR250" l="1"/>
  <c r="AW249"/>
  <c r="AS250"/>
  <c r="AT250" s="1"/>
  <c r="AU250"/>
  <c r="AK251"/>
  <c r="AQ251" s="1"/>
  <c r="AA252"/>
  <c r="X252"/>
  <c r="U252"/>
  <c r="R253"/>
  <c r="AE252"/>
  <c r="AD252"/>
  <c r="AJ252" s="1"/>
  <c r="AF252"/>
  <c r="AL251"/>
  <c r="AR251" s="1"/>
  <c r="AW250" l="1"/>
  <c r="AU251"/>
  <c r="AE253"/>
  <c r="AD253"/>
  <c r="AJ253" s="1"/>
  <c r="AF253"/>
  <c r="AL252"/>
  <c r="AR252" s="1"/>
  <c r="AK252"/>
  <c r="AP251"/>
  <c r="AS251" s="1"/>
  <c r="AT251" s="1"/>
  <c r="X253"/>
  <c r="AA253"/>
  <c r="U253"/>
  <c r="R254"/>
  <c r="AW251" l="1"/>
  <c r="AU252"/>
  <c r="AP252"/>
  <c r="AL253"/>
  <c r="AK253"/>
  <c r="AQ253" s="1"/>
  <c r="AQ252"/>
  <c r="X254"/>
  <c r="U254"/>
  <c r="AA254"/>
  <c r="R255"/>
  <c r="AE254"/>
  <c r="AD254"/>
  <c r="AJ254" s="1"/>
  <c r="AF254"/>
  <c r="AW252" l="1"/>
  <c r="AS252"/>
  <c r="AT252" s="1"/>
  <c r="AP253"/>
  <c r="AR253"/>
  <c r="AF255"/>
  <c r="AD255"/>
  <c r="AJ255" s="1"/>
  <c r="AE255"/>
  <c r="AL254"/>
  <c r="AK254"/>
  <c r="AQ254" s="1"/>
  <c r="U255"/>
  <c r="X255"/>
  <c r="AA255"/>
  <c r="R256"/>
  <c r="AR254"/>
  <c r="AS253" l="1"/>
  <c r="AT253" s="1"/>
  <c r="AU253"/>
  <c r="AK255"/>
  <c r="AQ255" s="1"/>
  <c r="AL255"/>
  <c r="AR255" s="1"/>
  <c r="AP254"/>
  <c r="AS254" s="1"/>
  <c r="AT254" s="1"/>
  <c r="AA256"/>
  <c r="U256"/>
  <c r="X256"/>
  <c r="R257"/>
  <c r="AE256"/>
  <c r="AD256"/>
  <c r="AJ256" s="1"/>
  <c r="AF256"/>
  <c r="AW253" l="1"/>
  <c r="AU254"/>
  <c r="AP255"/>
  <c r="AU255"/>
  <c r="AS255"/>
  <c r="AT255" s="1"/>
  <c r="AL256"/>
  <c r="AR256" s="1"/>
  <c r="AK256"/>
  <c r="AD257"/>
  <c r="AJ257" s="1"/>
  <c r="AE257"/>
  <c r="AF257"/>
  <c r="AL257" s="1"/>
  <c r="X257"/>
  <c r="AA257"/>
  <c r="R258"/>
  <c r="U257"/>
  <c r="AW255" l="1"/>
  <c r="AW254"/>
  <c r="AU256"/>
  <c r="AP256"/>
  <c r="AQ256"/>
  <c r="AK257"/>
  <c r="AQ257" s="1"/>
  <c r="AA258"/>
  <c r="X258"/>
  <c r="U258"/>
  <c r="R259"/>
  <c r="AR257"/>
  <c r="AP257"/>
  <c r="AF258"/>
  <c r="AD258"/>
  <c r="AJ258" s="1"/>
  <c r="AE258"/>
  <c r="AW256" l="1"/>
  <c r="AS256"/>
  <c r="AT256" s="1"/>
  <c r="AK258"/>
  <c r="AQ258" s="1"/>
  <c r="AL258"/>
  <c r="AR258" s="1"/>
  <c r="AS257"/>
  <c r="AT257" s="1"/>
  <c r="AD259"/>
  <c r="AJ259" s="1"/>
  <c r="AE259"/>
  <c r="AF259"/>
  <c r="AL259" s="1"/>
  <c r="X259"/>
  <c r="U259"/>
  <c r="AA259"/>
  <c r="R260"/>
  <c r="AU257" l="1"/>
  <c r="AP258"/>
  <c r="AS258" s="1"/>
  <c r="AT258" s="1"/>
  <c r="AU258"/>
  <c r="AK259"/>
  <c r="AP259" s="1"/>
  <c r="AE260"/>
  <c r="AD260"/>
  <c r="AJ260" s="1"/>
  <c r="AF260"/>
  <c r="X260"/>
  <c r="AA260"/>
  <c r="U260"/>
  <c r="R261"/>
  <c r="AR259"/>
  <c r="AW258" l="1"/>
  <c r="AW257"/>
  <c r="AQ259"/>
  <c r="AS259" s="1"/>
  <c r="AT259" s="1"/>
  <c r="AU259"/>
  <c r="X261"/>
  <c r="R262"/>
  <c r="AA261"/>
  <c r="U261"/>
  <c r="AF261"/>
  <c r="AE261"/>
  <c r="AD261"/>
  <c r="AJ261" s="1"/>
  <c r="AL260"/>
  <c r="AR260" s="1"/>
  <c r="AK260"/>
  <c r="AQ260" s="1"/>
  <c r="AW259" l="1"/>
  <c r="AU260"/>
  <c r="AP260"/>
  <c r="AS260" s="1"/>
  <c r="AT260" s="1"/>
  <c r="AK261"/>
  <c r="AQ261" s="1"/>
  <c r="AD262"/>
  <c r="AJ262" s="1"/>
  <c r="AE262"/>
  <c r="AF262"/>
  <c r="AL262" s="1"/>
  <c r="AL261"/>
  <c r="AR261" s="1"/>
  <c r="X262"/>
  <c r="AA262"/>
  <c r="U262"/>
  <c r="R263"/>
  <c r="AW260" l="1"/>
  <c r="AU261"/>
  <c r="AK262"/>
  <c r="AQ262" s="1"/>
  <c r="AR262"/>
  <c r="X263"/>
  <c r="U263"/>
  <c r="AA263"/>
  <c r="R264"/>
  <c r="AF263"/>
  <c r="AD263"/>
  <c r="AJ263" s="1"/>
  <c r="AE263"/>
  <c r="AP261"/>
  <c r="AS261" s="1"/>
  <c r="AT261" s="1"/>
  <c r="AW261" l="1"/>
  <c r="AU262"/>
  <c r="AK263"/>
  <c r="AL263"/>
  <c r="AR263" s="1"/>
  <c r="AP262"/>
  <c r="AS262" s="1"/>
  <c r="AT262" s="1"/>
  <c r="AD264"/>
  <c r="AJ264" s="1"/>
  <c r="AF264"/>
  <c r="AE264"/>
  <c r="AK264" s="1"/>
  <c r="X264"/>
  <c r="AA264"/>
  <c r="U264"/>
  <c r="R265"/>
  <c r="AQ263"/>
  <c r="AW262" l="1"/>
  <c r="AP263"/>
  <c r="AS263" s="1"/>
  <c r="AT263" s="1"/>
  <c r="AU263"/>
  <c r="AL264"/>
  <c r="AR264" s="1"/>
  <c r="AQ264"/>
  <c r="X265"/>
  <c r="AA265"/>
  <c r="U265"/>
  <c r="R266"/>
  <c r="AD265"/>
  <c r="AJ265" s="1"/>
  <c r="AE265"/>
  <c r="AF265"/>
  <c r="AL265" s="1"/>
  <c r="AP264" l="1"/>
  <c r="AW263"/>
  <c r="AU264"/>
  <c r="AR265"/>
  <c r="X266"/>
  <c r="AA266"/>
  <c r="U266"/>
  <c r="R267"/>
  <c r="AD266"/>
  <c r="AJ266" s="1"/>
  <c r="AE266"/>
  <c r="AF266"/>
  <c r="AL266" s="1"/>
  <c r="AK265"/>
  <c r="AQ265" s="1"/>
  <c r="AS264"/>
  <c r="AT264" s="1"/>
  <c r="AW264" l="1"/>
  <c r="AU265"/>
  <c r="AR266"/>
  <c r="X267"/>
  <c r="AA267"/>
  <c r="U267"/>
  <c r="R268"/>
  <c r="AD267"/>
  <c r="AJ267" s="1"/>
  <c r="AF267"/>
  <c r="AE267"/>
  <c r="AK267" s="1"/>
  <c r="AK266"/>
  <c r="AQ266" s="1"/>
  <c r="AP265"/>
  <c r="AS265" s="1"/>
  <c r="AT265" s="1"/>
  <c r="AW265" l="1"/>
  <c r="AU266"/>
  <c r="AL267"/>
  <c r="X268"/>
  <c r="AA268"/>
  <c r="U268"/>
  <c r="R269"/>
  <c r="AE268"/>
  <c r="AD268"/>
  <c r="AJ268" s="1"/>
  <c r="AF268"/>
  <c r="AR267"/>
  <c r="AQ267"/>
  <c r="AP267"/>
  <c r="AP266"/>
  <c r="AS266" s="1"/>
  <c r="AT266" s="1"/>
  <c r="AW266" l="1"/>
  <c r="AL268"/>
  <c r="AR268" s="1"/>
  <c r="AU267"/>
  <c r="AK268"/>
  <c r="AQ268" s="1"/>
  <c r="X269"/>
  <c r="U269"/>
  <c r="AA269"/>
  <c r="R270"/>
  <c r="AE269"/>
  <c r="AF269"/>
  <c r="AD269"/>
  <c r="AJ269" s="1"/>
  <c r="AS267"/>
  <c r="AT267" s="1"/>
  <c r="AW267" l="1"/>
  <c r="AU268"/>
  <c r="AP268"/>
  <c r="AL269"/>
  <c r="AS268"/>
  <c r="AT268" s="1"/>
  <c r="X270"/>
  <c r="AA270"/>
  <c r="U270"/>
  <c r="R271"/>
  <c r="AR269"/>
  <c r="AF270"/>
  <c r="AD270"/>
  <c r="AJ270" s="1"/>
  <c r="AE270"/>
  <c r="AK269"/>
  <c r="AQ269" s="1"/>
  <c r="AW268" l="1"/>
  <c r="AU269"/>
  <c r="AK270"/>
  <c r="AQ270" s="1"/>
  <c r="AP269"/>
  <c r="AS269" s="1"/>
  <c r="AT269" s="1"/>
  <c r="X271"/>
  <c r="U271"/>
  <c r="AA271"/>
  <c r="R272"/>
  <c r="AF271"/>
  <c r="AD271"/>
  <c r="AJ271" s="1"/>
  <c r="AE271"/>
  <c r="AL270"/>
  <c r="AR270" s="1"/>
  <c r="AW269" l="1"/>
  <c r="AU270"/>
  <c r="X272"/>
  <c r="U272"/>
  <c r="AA272"/>
  <c r="R273"/>
  <c r="AE272"/>
  <c r="AF272"/>
  <c r="AD272"/>
  <c r="AJ272" s="1"/>
  <c r="AK271"/>
  <c r="AQ271" s="1"/>
  <c r="AL271"/>
  <c r="AR271" s="1"/>
  <c r="AP270"/>
  <c r="AS270" s="1"/>
  <c r="AT270" s="1"/>
  <c r="AW270" l="1"/>
  <c r="AU271"/>
  <c r="AF273"/>
  <c r="AE273"/>
  <c r="AD273"/>
  <c r="AJ273" s="1"/>
  <c r="AL272"/>
  <c r="AP271"/>
  <c r="AS271" s="1"/>
  <c r="AT271" s="1"/>
  <c r="X273"/>
  <c r="R274"/>
  <c r="AA273"/>
  <c r="U273"/>
  <c r="AR272"/>
  <c r="AK272"/>
  <c r="AQ272" s="1"/>
  <c r="AW271" l="1"/>
  <c r="AU272"/>
  <c r="AL273"/>
  <c r="AR273" s="1"/>
  <c r="X274"/>
  <c r="AA274"/>
  <c r="U274"/>
  <c r="R275"/>
  <c r="AF274"/>
  <c r="AE274"/>
  <c r="AD274"/>
  <c r="AJ274" s="1"/>
  <c r="AP272"/>
  <c r="AS272" s="1"/>
  <c r="AT272" s="1"/>
  <c r="AK273"/>
  <c r="AW272" l="1"/>
  <c r="AP273"/>
  <c r="AU273"/>
  <c r="AK274"/>
  <c r="AQ274" s="1"/>
  <c r="AL274"/>
  <c r="AR274" s="1"/>
  <c r="AQ273"/>
  <c r="AS273" s="1"/>
  <c r="AT273" s="1"/>
  <c r="X275"/>
  <c r="AA275"/>
  <c r="U275"/>
  <c r="R276"/>
  <c r="AF275"/>
  <c r="AE275"/>
  <c r="AD275"/>
  <c r="AJ275" s="1"/>
  <c r="AW273" l="1"/>
  <c r="AU274"/>
  <c r="AK275"/>
  <c r="AP274"/>
  <c r="AQ275"/>
  <c r="AL275"/>
  <c r="AR275" s="1"/>
  <c r="X276"/>
  <c r="AA276"/>
  <c r="U276"/>
  <c r="R277"/>
  <c r="AF276"/>
  <c r="AD276"/>
  <c r="AJ276" s="1"/>
  <c r="AE276"/>
  <c r="AS274"/>
  <c r="AT274" s="1"/>
  <c r="AW274" l="1"/>
  <c r="AK276"/>
  <c r="AL276"/>
  <c r="AR276" s="1"/>
  <c r="AU275"/>
  <c r="AP275"/>
  <c r="AQ276"/>
  <c r="AS275"/>
  <c r="AT275" s="1"/>
  <c r="X277"/>
  <c r="AA277"/>
  <c r="R278"/>
  <c r="U277"/>
  <c r="AF277"/>
  <c r="AD277"/>
  <c r="AJ277" s="1"/>
  <c r="AE277"/>
  <c r="AW275" l="1"/>
  <c r="AP276"/>
  <c r="AS276" s="1"/>
  <c r="AT276" s="1"/>
  <c r="AU276"/>
  <c r="AE278"/>
  <c r="AF278"/>
  <c r="AD278"/>
  <c r="AJ278" s="1"/>
  <c r="AA278"/>
  <c r="X278"/>
  <c r="U278"/>
  <c r="R279"/>
  <c r="AK277"/>
  <c r="AQ277" s="1"/>
  <c r="AL277"/>
  <c r="AR277" s="1"/>
  <c r="AW276" l="1"/>
  <c r="AU277"/>
  <c r="AE279"/>
  <c r="AD279"/>
  <c r="AJ279" s="1"/>
  <c r="AF279"/>
  <c r="AL278"/>
  <c r="AR278" s="1"/>
  <c r="AP277"/>
  <c r="AS277" s="1"/>
  <c r="AT277" s="1"/>
  <c r="X279"/>
  <c r="U279"/>
  <c r="AA279"/>
  <c r="R280"/>
  <c r="AK278"/>
  <c r="AQ278" s="1"/>
  <c r="AW277" l="1"/>
  <c r="AU278"/>
  <c r="AL279"/>
  <c r="AR279" s="1"/>
  <c r="AK279"/>
  <c r="AQ279" s="1"/>
  <c r="X280"/>
  <c r="U280"/>
  <c r="AA280"/>
  <c r="R281"/>
  <c r="AD280"/>
  <c r="AJ280" s="1"/>
  <c r="AE280"/>
  <c r="AF280"/>
  <c r="AL280" s="1"/>
  <c r="AP278"/>
  <c r="AS278" s="1"/>
  <c r="AT278" s="1"/>
  <c r="AW278" l="1"/>
  <c r="AU279"/>
  <c r="AK280"/>
  <c r="AP280" s="1"/>
  <c r="AP279"/>
  <c r="AS279" s="1"/>
  <c r="AT279" s="1"/>
  <c r="AE281"/>
  <c r="AF281"/>
  <c r="AD281"/>
  <c r="AJ281" s="1"/>
  <c r="X281"/>
  <c r="AA281"/>
  <c r="R282"/>
  <c r="U281"/>
  <c r="AR280"/>
  <c r="AQ280"/>
  <c r="AW279" l="1"/>
  <c r="AU280"/>
  <c r="AL281"/>
  <c r="AS280"/>
  <c r="AT280" s="1"/>
  <c r="X282"/>
  <c r="AA282"/>
  <c r="U282"/>
  <c r="R283"/>
  <c r="AR281"/>
  <c r="AF282"/>
  <c r="AD282"/>
  <c r="AJ282" s="1"/>
  <c r="AE282"/>
  <c r="AK281"/>
  <c r="AQ281" s="1"/>
  <c r="AW280" l="1"/>
  <c r="AU281"/>
  <c r="AP281"/>
  <c r="AS281" s="1"/>
  <c r="AT281" s="1"/>
  <c r="X283"/>
  <c r="U283"/>
  <c r="AA283"/>
  <c r="R284"/>
  <c r="AD283"/>
  <c r="AJ283" s="1"/>
  <c r="AE283"/>
  <c r="AF283"/>
  <c r="AL283" s="1"/>
  <c r="AK282"/>
  <c r="AQ282" s="1"/>
  <c r="AL282"/>
  <c r="AR282" s="1"/>
  <c r="AW281" l="1"/>
  <c r="AU282"/>
  <c r="AK283"/>
  <c r="AQ283" s="1"/>
  <c r="X284"/>
  <c r="U284"/>
  <c r="AA284"/>
  <c r="R285"/>
  <c r="AR283"/>
  <c r="AE284"/>
  <c r="AD284"/>
  <c r="AJ284" s="1"/>
  <c r="AF284"/>
  <c r="AP282"/>
  <c r="AS282" s="1"/>
  <c r="AT282" s="1"/>
  <c r="AW282" l="1"/>
  <c r="AP283"/>
  <c r="AU283"/>
  <c r="AS283"/>
  <c r="AT283" s="1"/>
  <c r="AD285"/>
  <c r="AJ285" s="1"/>
  <c r="AF285"/>
  <c r="AE285"/>
  <c r="AK285" s="1"/>
  <c r="X285"/>
  <c r="U285"/>
  <c r="R286"/>
  <c r="AA285"/>
  <c r="AL284"/>
  <c r="AR284" s="1"/>
  <c r="AK284"/>
  <c r="AW283" l="1"/>
  <c r="AU284"/>
  <c r="AL285"/>
  <c r="AP285" s="1"/>
  <c r="AP284"/>
  <c r="AE286"/>
  <c r="AD286"/>
  <c r="AJ286" s="1"/>
  <c r="AF286"/>
  <c r="AQ285"/>
  <c r="AR285"/>
  <c r="AQ284"/>
  <c r="X286"/>
  <c r="U286"/>
  <c r="AA286"/>
  <c r="R287"/>
  <c r="AW284" l="1"/>
  <c r="AL286"/>
  <c r="AR286" s="1"/>
  <c r="AK286"/>
  <c r="AQ286" s="1"/>
  <c r="AS284"/>
  <c r="AT284" s="1"/>
  <c r="AF287"/>
  <c r="AD287"/>
  <c r="AJ287" s="1"/>
  <c r="AE287"/>
  <c r="AS285"/>
  <c r="AT285" s="1"/>
  <c r="X287"/>
  <c r="AA287"/>
  <c r="U287"/>
  <c r="R288"/>
  <c r="AP286" l="1"/>
  <c r="AS286" s="1"/>
  <c r="AT286" s="1"/>
  <c r="AU286"/>
  <c r="AU285"/>
  <c r="X288"/>
  <c r="AA288"/>
  <c r="U288"/>
  <c r="R289"/>
  <c r="AD288"/>
  <c r="AJ288" s="1"/>
  <c r="AE288"/>
  <c r="AF288"/>
  <c r="AL288" s="1"/>
  <c r="AK287"/>
  <c r="AQ287" s="1"/>
  <c r="AL287"/>
  <c r="AR287" s="1"/>
  <c r="AW286" l="1"/>
  <c r="AW285"/>
  <c r="AU287"/>
  <c r="AK288"/>
  <c r="AQ288" s="1"/>
  <c r="AR288"/>
  <c r="X289"/>
  <c r="U289"/>
  <c r="AA289"/>
  <c r="R290"/>
  <c r="AD289"/>
  <c r="AJ289" s="1"/>
  <c r="AF289"/>
  <c r="AE289"/>
  <c r="AK289" s="1"/>
  <c r="AP287"/>
  <c r="AS287" s="1"/>
  <c r="AT287" s="1"/>
  <c r="AW287" l="1"/>
  <c r="AP288"/>
  <c r="AU288"/>
  <c r="X290"/>
  <c r="AA290"/>
  <c r="U290"/>
  <c r="R291"/>
  <c r="AQ289"/>
  <c r="AL289"/>
  <c r="AP289" s="1"/>
  <c r="AS288"/>
  <c r="AT288" s="1"/>
  <c r="AD290"/>
  <c r="AJ290" s="1"/>
  <c r="AF290"/>
  <c r="AE290"/>
  <c r="AK290" s="1"/>
  <c r="AW288" l="1"/>
  <c r="AU289"/>
  <c r="AL290"/>
  <c r="AR290" s="1"/>
  <c r="AQ290"/>
  <c r="AR289"/>
  <c r="AS289" s="1"/>
  <c r="AT289" s="1"/>
  <c r="X291"/>
  <c r="AA291"/>
  <c r="U291"/>
  <c r="R292"/>
  <c r="AF291"/>
  <c r="AD291"/>
  <c r="AJ291" s="1"/>
  <c r="AE291"/>
  <c r="AW289" l="1"/>
  <c r="AP290"/>
  <c r="AU290"/>
  <c r="AS290"/>
  <c r="AT290" s="1"/>
  <c r="AK291"/>
  <c r="AQ291" s="1"/>
  <c r="AL291"/>
  <c r="AR291" s="1"/>
  <c r="X292"/>
  <c r="AA292"/>
  <c r="U292"/>
  <c r="R293"/>
  <c r="AF292"/>
  <c r="AE292"/>
  <c r="AD292"/>
  <c r="AJ292" s="1"/>
  <c r="AW290" l="1"/>
  <c r="AU291"/>
  <c r="AK292"/>
  <c r="AQ292" s="1"/>
  <c r="AP291"/>
  <c r="AS291" s="1"/>
  <c r="AT291" s="1"/>
  <c r="X293"/>
  <c r="AA293"/>
  <c r="R294"/>
  <c r="U293"/>
  <c r="AF293"/>
  <c r="AD293"/>
  <c r="AJ293" s="1"/>
  <c r="AE293"/>
  <c r="AL292"/>
  <c r="AR292" s="1"/>
  <c r="AW291" l="1"/>
  <c r="AU292"/>
  <c r="AK293"/>
  <c r="AL293"/>
  <c r="X294"/>
  <c r="U294"/>
  <c r="AA294"/>
  <c r="R295"/>
  <c r="AQ293"/>
  <c r="AR293"/>
  <c r="AD294"/>
  <c r="AJ294" s="1"/>
  <c r="AF294"/>
  <c r="AE294"/>
  <c r="AK294" s="1"/>
  <c r="AP292"/>
  <c r="AS292" s="1"/>
  <c r="AT292" s="1"/>
  <c r="AW292" l="1"/>
  <c r="AU293"/>
  <c r="AP293"/>
  <c r="AS293" s="1"/>
  <c r="AT293" s="1"/>
  <c r="AD295"/>
  <c r="AJ295" s="1"/>
  <c r="AF295"/>
  <c r="AE295"/>
  <c r="AK295" s="1"/>
  <c r="AL294"/>
  <c r="AR294" s="1"/>
  <c r="X295"/>
  <c r="U295"/>
  <c r="AA295"/>
  <c r="R296"/>
  <c r="AQ294"/>
  <c r="AW293" l="1"/>
  <c r="AP294"/>
  <c r="AS294" s="1"/>
  <c r="AT294" s="1"/>
  <c r="AU294"/>
  <c r="AL295"/>
  <c r="AR295" s="1"/>
  <c r="AA296"/>
  <c r="X296"/>
  <c r="U296"/>
  <c r="R297"/>
  <c r="AQ295"/>
  <c r="AE296"/>
  <c r="AD296"/>
  <c r="AJ296" s="1"/>
  <c r="AF296"/>
  <c r="AW294" l="1"/>
  <c r="AL296"/>
  <c r="AR296" s="1"/>
  <c r="AK296"/>
  <c r="AQ296" s="1"/>
  <c r="AU295"/>
  <c r="AP295"/>
  <c r="AS295" s="1"/>
  <c r="AT295" s="1"/>
  <c r="AD297"/>
  <c r="AJ297" s="1"/>
  <c r="AF297"/>
  <c r="AE297"/>
  <c r="AK297" s="1"/>
  <c r="X297"/>
  <c r="U297"/>
  <c r="R298"/>
  <c r="AA297"/>
  <c r="AW295" l="1"/>
  <c r="AP296"/>
  <c r="AS296" s="1"/>
  <c r="AT296" s="1"/>
  <c r="AU296"/>
  <c r="AL297"/>
  <c r="AP297" s="1"/>
  <c r="AF298"/>
  <c r="AE298"/>
  <c r="AD298"/>
  <c r="AJ298" s="1"/>
  <c r="AQ297"/>
  <c r="X298"/>
  <c r="AA298"/>
  <c r="U298"/>
  <c r="R299"/>
  <c r="AR297" l="1"/>
  <c r="AW296"/>
  <c r="AU297"/>
  <c r="AS297"/>
  <c r="AT297" s="1"/>
  <c r="AK298"/>
  <c r="AQ298" s="1"/>
  <c r="AL298"/>
  <c r="AR298" s="1"/>
  <c r="X299"/>
  <c r="AA299"/>
  <c r="U299"/>
  <c r="R300"/>
  <c r="AD299"/>
  <c r="AJ299" s="1"/>
  <c r="AF299"/>
  <c r="AE299"/>
  <c r="AK299" s="1"/>
  <c r="AW297" l="1"/>
  <c r="AU298"/>
  <c r="AL299"/>
  <c r="AR299" s="1"/>
  <c r="AQ299"/>
  <c r="AP299"/>
  <c r="AP298"/>
  <c r="AS298" s="1"/>
  <c r="AT298" s="1"/>
  <c r="X300"/>
  <c r="U300"/>
  <c r="AA300"/>
  <c r="R301"/>
  <c r="AE300"/>
  <c r="AD300"/>
  <c r="AJ300" s="1"/>
  <c r="AF300"/>
  <c r="AW298" l="1"/>
  <c r="AU299"/>
  <c r="AS299"/>
  <c r="AT299" s="1"/>
  <c r="AE301"/>
  <c r="AF301"/>
  <c r="AD301"/>
  <c r="AJ301" s="1"/>
  <c r="AL300"/>
  <c r="AK300"/>
  <c r="AQ300" s="1"/>
  <c r="X301"/>
  <c r="U301"/>
  <c r="R302"/>
  <c r="AA301"/>
  <c r="AR300"/>
  <c r="AW299" l="1"/>
  <c r="AU300"/>
  <c r="AL301"/>
  <c r="AR301" s="1"/>
  <c r="AP300"/>
  <c r="AS300" s="1"/>
  <c r="AT300" s="1"/>
  <c r="AF302"/>
  <c r="AE302"/>
  <c r="AD302"/>
  <c r="AJ302" s="1"/>
  <c r="AK301"/>
  <c r="AP301" s="1"/>
  <c r="AA302"/>
  <c r="X302"/>
  <c r="U302"/>
  <c r="R303"/>
  <c r="AW300" l="1"/>
  <c r="AU301"/>
  <c r="AQ301"/>
  <c r="AS301" s="1"/>
  <c r="AT301" s="1"/>
  <c r="AL302"/>
  <c r="AR302" s="1"/>
  <c r="X303"/>
  <c r="AA303"/>
  <c r="U303"/>
  <c r="R304"/>
  <c r="AE303"/>
  <c r="AD303"/>
  <c r="AJ303" s="1"/>
  <c r="AF303"/>
  <c r="AK302"/>
  <c r="AQ302" s="1"/>
  <c r="AW301" l="1"/>
  <c r="AU302"/>
  <c r="X304"/>
  <c r="AA304"/>
  <c r="U304"/>
  <c r="R305"/>
  <c r="AE304"/>
  <c r="AD304"/>
  <c r="AJ304" s="1"/>
  <c r="AF304"/>
  <c r="AL303"/>
  <c r="AR303" s="1"/>
  <c r="AK303"/>
  <c r="AQ303" s="1"/>
  <c r="AP302"/>
  <c r="AS302" s="1"/>
  <c r="AT302" s="1"/>
  <c r="AW302" l="1"/>
  <c r="AU303"/>
  <c r="AP303"/>
  <c r="AL304"/>
  <c r="AR304" s="1"/>
  <c r="AK304"/>
  <c r="AQ304" s="1"/>
  <c r="X305"/>
  <c r="R306"/>
  <c r="AA305"/>
  <c r="U305"/>
  <c r="AD305"/>
  <c r="AJ305" s="1"/>
  <c r="AE305"/>
  <c r="AF305"/>
  <c r="AL305" s="1"/>
  <c r="AS303"/>
  <c r="AT303" s="1"/>
  <c r="AW303" l="1"/>
  <c r="AU304"/>
  <c r="AR305"/>
  <c r="X306"/>
  <c r="AA306"/>
  <c r="U306"/>
  <c r="R307"/>
  <c r="AK305"/>
  <c r="AP305" s="1"/>
  <c r="AP304"/>
  <c r="AS304" s="1"/>
  <c r="AT304" s="1"/>
  <c r="AE306"/>
  <c r="AF306"/>
  <c r="AD306"/>
  <c r="AJ306" s="1"/>
  <c r="AW304" l="1"/>
  <c r="AU305"/>
  <c r="AL306"/>
  <c r="AR306" s="1"/>
  <c r="X307"/>
  <c r="U307"/>
  <c r="AA307"/>
  <c r="R308"/>
  <c r="AF307"/>
  <c r="AD307"/>
  <c r="AJ307" s="1"/>
  <c r="AE307"/>
  <c r="AQ305"/>
  <c r="AS305" s="1"/>
  <c r="AT305" s="1"/>
  <c r="AK306"/>
  <c r="AQ306" s="1"/>
  <c r="AW305" l="1"/>
  <c r="AU306"/>
  <c r="AK307"/>
  <c r="AQ307" s="1"/>
  <c r="AA308"/>
  <c r="X308"/>
  <c r="U308"/>
  <c r="R309"/>
  <c r="AF308"/>
  <c r="AD308"/>
  <c r="AJ308" s="1"/>
  <c r="AE308"/>
  <c r="AP306"/>
  <c r="AS306" s="1"/>
  <c r="AT306" s="1"/>
  <c r="AL307"/>
  <c r="AR307" s="1"/>
  <c r="AW306" l="1"/>
  <c r="AU307"/>
  <c r="AK308"/>
  <c r="AL308"/>
  <c r="AR308" s="1"/>
  <c r="AQ308"/>
  <c r="AD309"/>
  <c r="AJ309" s="1"/>
  <c r="AF309"/>
  <c r="AE309"/>
  <c r="AK309" s="1"/>
  <c r="AP307"/>
  <c r="AS307" s="1"/>
  <c r="AT307" s="1"/>
  <c r="X309"/>
  <c r="AA309"/>
  <c r="R310"/>
  <c r="U309"/>
  <c r="AW307" l="1"/>
  <c r="AU308"/>
  <c r="AL309"/>
  <c r="AR309" s="1"/>
  <c r="AP308"/>
  <c r="AS308" s="1"/>
  <c r="AT308" s="1"/>
  <c r="AQ309"/>
  <c r="AE310"/>
  <c r="AD310"/>
  <c r="AJ310" s="1"/>
  <c r="AF310"/>
  <c r="X310"/>
  <c r="AA310"/>
  <c r="U310"/>
  <c r="R311"/>
  <c r="AW308" l="1"/>
  <c r="AP309"/>
  <c r="AU309"/>
  <c r="AS309"/>
  <c r="AT309" s="1"/>
  <c r="X311"/>
  <c r="AA311"/>
  <c r="U311"/>
  <c r="R312"/>
  <c r="AF311"/>
  <c r="AE311"/>
  <c r="AD311"/>
  <c r="AJ311" s="1"/>
  <c r="AL310"/>
  <c r="AR310" s="1"/>
  <c r="AK310"/>
  <c r="AQ310" s="1"/>
  <c r="AW309" l="1"/>
  <c r="AU310"/>
  <c r="X312"/>
  <c r="U312"/>
  <c r="AA312"/>
  <c r="R313"/>
  <c r="AE312"/>
  <c r="AF312"/>
  <c r="AD312"/>
  <c r="AJ312" s="1"/>
  <c r="AK311"/>
  <c r="AP310"/>
  <c r="AS310" s="1"/>
  <c r="AT310" s="1"/>
  <c r="AQ311"/>
  <c r="AL311"/>
  <c r="AR311" s="1"/>
  <c r="AW310" l="1"/>
  <c r="AU311"/>
  <c r="AE313"/>
  <c r="AF313"/>
  <c r="AD313"/>
  <c r="AJ313" s="1"/>
  <c r="AK312"/>
  <c r="AQ312" s="1"/>
  <c r="X313"/>
  <c r="AA313"/>
  <c r="R314"/>
  <c r="U313"/>
  <c r="AP311"/>
  <c r="AS311" s="1"/>
  <c r="AT311" s="1"/>
  <c r="AL312"/>
  <c r="AR312" s="1"/>
  <c r="AW311" l="1"/>
  <c r="AU312"/>
  <c r="AL313"/>
  <c r="AR313" s="1"/>
  <c r="X314"/>
  <c r="U314"/>
  <c r="AA314"/>
  <c r="R315"/>
  <c r="AP312"/>
  <c r="AS312" s="1"/>
  <c r="AT312" s="1"/>
  <c r="AK313"/>
  <c r="AQ313" s="1"/>
  <c r="AE314"/>
  <c r="AF314"/>
  <c r="AD314"/>
  <c r="AJ314" s="1"/>
  <c r="AW312" l="1"/>
  <c r="AL314"/>
  <c r="AP313"/>
  <c r="AS313" s="1"/>
  <c r="AT313" s="1"/>
  <c r="AU313"/>
  <c r="AD315"/>
  <c r="AJ315" s="1"/>
  <c r="AE315"/>
  <c r="AF315"/>
  <c r="X315"/>
  <c r="AA315"/>
  <c r="U315"/>
  <c r="R316"/>
  <c r="AR314"/>
  <c r="AK314"/>
  <c r="AQ314" s="1"/>
  <c r="AW313" l="1"/>
  <c r="AU314"/>
  <c r="AL315"/>
  <c r="AK315"/>
  <c r="AQ315" s="1"/>
  <c r="AP314"/>
  <c r="X316"/>
  <c r="AA316"/>
  <c r="U316"/>
  <c r="R317"/>
  <c r="AF316"/>
  <c r="AE316"/>
  <c r="AD316"/>
  <c r="AJ316" s="1"/>
  <c r="AS314"/>
  <c r="AT314" s="1"/>
  <c r="AR315"/>
  <c r="AW314" l="1"/>
  <c r="AP315"/>
  <c r="AU315"/>
  <c r="AS315"/>
  <c r="AT315" s="1"/>
  <c r="AL316"/>
  <c r="AR316" s="1"/>
  <c r="X317"/>
  <c r="U317"/>
  <c r="R318"/>
  <c r="AA317"/>
  <c r="AD317"/>
  <c r="AJ317" s="1"/>
  <c r="AE317"/>
  <c r="AF317"/>
  <c r="AL317" s="1"/>
  <c r="AK316"/>
  <c r="AQ316" s="1"/>
  <c r="AW315" l="1"/>
  <c r="AU316"/>
  <c r="X318"/>
  <c r="AA318"/>
  <c r="U318"/>
  <c r="R319"/>
  <c r="AF318"/>
  <c r="AE318"/>
  <c r="AD318"/>
  <c r="AJ318" s="1"/>
  <c r="AR317"/>
  <c r="AK317"/>
  <c r="AQ317" s="1"/>
  <c r="AP316"/>
  <c r="AS316" s="1"/>
  <c r="AT316" s="1"/>
  <c r="AW316" l="1"/>
  <c r="AU317"/>
  <c r="AL318"/>
  <c r="AR318" s="1"/>
  <c r="X319"/>
  <c r="U319"/>
  <c r="AA319"/>
  <c r="R320"/>
  <c r="AE319"/>
  <c r="AD319"/>
  <c r="AJ319" s="1"/>
  <c r="AF319"/>
  <c r="AP317"/>
  <c r="AS317" s="1"/>
  <c r="AT317" s="1"/>
  <c r="AK318"/>
  <c r="AQ318" s="1"/>
  <c r="AW317" l="1"/>
  <c r="AU318"/>
  <c r="AF320"/>
  <c r="AE320"/>
  <c r="AD320"/>
  <c r="AJ320" s="1"/>
  <c r="AL319"/>
  <c r="AR319" s="1"/>
  <c r="AK319"/>
  <c r="AP318"/>
  <c r="AS318" s="1"/>
  <c r="AT318" s="1"/>
  <c r="X320"/>
  <c r="U320"/>
  <c r="AA320"/>
  <c r="R321"/>
  <c r="AQ319"/>
  <c r="AW318" l="1"/>
  <c r="AU319"/>
  <c r="AP319"/>
  <c r="X321"/>
  <c r="U321"/>
  <c r="R322"/>
  <c r="AA321"/>
  <c r="AF321"/>
  <c r="AE321"/>
  <c r="AD321"/>
  <c r="AJ321" s="1"/>
  <c r="AS319"/>
  <c r="AT319" s="1"/>
  <c r="AL320"/>
  <c r="AR320" s="1"/>
  <c r="AK320"/>
  <c r="AQ320" s="1"/>
  <c r="AW319" l="1"/>
  <c r="AU320"/>
  <c r="AK321"/>
  <c r="AQ321" s="1"/>
  <c r="X322"/>
  <c r="AA322"/>
  <c r="U322"/>
  <c r="R323"/>
  <c r="AP320"/>
  <c r="AS320" s="1"/>
  <c r="AT320" s="1"/>
  <c r="AE322"/>
  <c r="AF322"/>
  <c r="AD322"/>
  <c r="AJ322" s="1"/>
  <c r="AL321"/>
  <c r="AR321" s="1"/>
  <c r="AL322" l="1"/>
  <c r="AW320"/>
  <c r="AU321"/>
  <c r="AP321"/>
  <c r="AS321" s="1"/>
  <c r="AT321" s="1"/>
  <c r="AR322"/>
  <c r="X323"/>
  <c r="AA323"/>
  <c r="U323"/>
  <c r="R324"/>
  <c r="AD323"/>
  <c r="AJ323" s="1"/>
  <c r="AE323"/>
  <c r="AF323"/>
  <c r="AL323" s="1"/>
  <c r="AK322"/>
  <c r="AQ322" s="1"/>
  <c r="AW321" l="1"/>
  <c r="AU322"/>
  <c r="X324"/>
  <c r="U324"/>
  <c r="AA324"/>
  <c r="R325"/>
  <c r="AF324"/>
  <c r="AD324"/>
  <c r="AJ324" s="1"/>
  <c r="AE324"/>
  <c r="AK323"/>
  <c r="AQ323" s="1"/>
  <c r="AP322"/>
  <c r="AS322" s="1"/>
  <c r="AT322" s="1"/>
  <c r="AR323"/>
  <c r="AW322" l="1"/>
  <c r="AP323"/>
  <c r="AS323" s="1"/>
  <c r="AT323" s="1"/>
  <c r="AU323"/>
  <c r="AK324"/>
  <c r="AQ324" s="1"/>
  <c r="AF325"/>
  <c r="AE325"/>
  <c r="AD325"/>
  <c r="AJ325" s="1"/>
  <c r="AL324"/>
  <c r="AR324" s="1"/>
  <c r="X325"/>
  <c r="AA325"/>
  <c r="U325"/>
  <c r="R326"/>
  <c r="AW323" l="1"/>
  <c r="AP324"/>
  <c r="AS324" s="1"/>
  <c r="AT324" s="1"/>
  <c r="AU324"/>
  <c r="AL325"/>
  <c r="AR325" s="1"/>
  <c r="X326"/>
  <c r="U326"/>
  <c r="AA326"/>
  <c r="R327"/>
  <c r="AF326"/>
  <c r="AD326"/>
  <c r="AJ326" s="1"/>
  <c r="AE326"/>
  <c r="AK325"/>
  <c r="AQ325" s="1"/>
  <c r="AW324" l="1"/>
  <c r="AU325"/>
  <c r="AK326"/>
  <c r="AF327"/>
  <c r="AE327"/>
  <c r="AD327"/>
  <c r="AJ327" s="1"/>
  <c r="AL326"/>
  <c r="AP325"/>
  <c r="AS325" s="1"/>
  <c r="AT325" s="1"/>
  <c r="X327"/>
  <c r="U327"/>
  <c r="AA327"/>
  <c r="R328"/>
  <c r="AR326"/>
  <c r="AQ326"/>
  <c r="AP326"/>
  <c r="AW325" l="1"/>
  <c r="AU326"/>
  <c r="AK327"/>
  <c r="AL327"/>
  <c r="AR327" s="1"/>
  <c r="X328"/>
  <c r="U328"/>
  <c r="AA328"/>
  <c r="R329"/>
  <c r="AQ327"/>
  <c r="AF328"/>
  <c r="AD328"/>
  <c r="AJ328" s="1"/>
  <c r="AE328"/>
  <c r="AS326"/>
  <c r="AT326" s="1"/>
  <c r="AW326" l="1"/>
  <c r="AP327"/>
  <c r="AS327" s="1"/>
  <c r="AT327" s="1"/>
  <c r="AU327"/>
  <c r="AA329"/>
  <c r="R330"/>
  <c r="X329"/>
  <c r="U329"/>
  <c r="AK328"/>
  <c r="AQ328" s="1"/>
  <c r="AL328"/>
  <c r="AR328" s="1"/>
  <c r="AF329"/>
  <c r="AE329"/>
  <c r="AD329"/>
  <c r="AJ329" s="1"/>
  <c r="AW327" l="1"/>
  <c r="AU328"/>
  <c r="AE330"/>
  <c r="AF330"/>
  <c r="AD330"/>
  <c r="AJ330" s="1"/>
  <c r="AK329"/>
  <c r="AP328"/>
  <c r="AS328" s="1"/>
  <c r="AT328" s="1"/>
  <c r="AQ329"/>
  <c r="X330"/>
  <c r="AA330"/>
  <c r="U330"/>
  <c r="R331"/>
  <c r="AL329"/>
  <c r="AR329" s="1"/>
  <c r="AW328" l="1"/>
  <c r="AU329"/>
  <c r="AK330"/>
  <c r="AQ330" s="1"/>
  <c r="X331"/>
  <c r="AA331"/>
  <c r="U331"/>
  <c r="R332"/>
  <c r="AE331"/>
  <c r="AD331"/>
  <c r="AJ331" s="1"/>
  <c r="AF331"/>
  <c r="AP329"/>
  <c r="AS329" s="1"/>
  <c r="AT329" s="1"/>
  <c r="AL330"/>
  <c r="AR330" s="1"/>
  <c r="AW329" l="1"/>
  <c r="AU330"/>
  <c r="AL331"/>
  <c r="AR331" s="1"/>
  <c r="AK331"/>
  <c r="AQ331" s="1"/>
  <c r="X332"/>
  <c r="AA332"/>
  <c r="U332"/>
  <c r="R333"/>
  <c r="AE332"/>
  <c r="AD332"/>
  <c r="AJ332" s="1"/>
  <c r="AF332"/>
  <c r="AP330"/>
  <c r="AS330" s="1"/>
  <c r="AT330" s="1"/>
  <c r="AW330" l="1"/>
  <c r="AU331"/>
  <c r="AL332"/>
  <c r="AK332"/>
  <c r="X333"/>
  <c r="R334"/>
  <c r="AA333"/>
  <c r="U333"/>
  <c r="AD333"/>
  <c r="AJ333" s="1"/>
  <c r="AE333"/>
  <c r="AF333"/>
  <c r="AL333" s="1"/>
  <c r="AP331"/>
  <c r="AS331" s="1"/>
  <c r="AT331" s="1"/>
  <c r="AR332"/>
  <c r="AQ332"/>
  <c r="AW331" l="1"/>
  <c r="AP332"/>
  <c r="AU332"/>
  <c r="AK333"/>
  <c r="AQ333" s="1"/>
  <c r="AD334"/>
  <c r="AJ334" s="1"/>
  <c r="AE334"/>
  <c r="AF334"/>
  <c r="AL334" s="1"/>
  <c r="AS332"/>
  <c r="AT332" s="1"/>
  <c r="AR333"/>
  <c r="X334"/>
  <c r="U334"/>
  <c r="AA334"/>
  <c r="R335"/>
  <c r="AW332" l="1"/>
  <c r="AP333"/>
  <c r="AS333" s="1"/>
  <c r="AT333" s="1"/>
  <c r="AU333"/>
  <c r="AK334"/>
  <c r="AD335"/>
  <c r="AJ335" s="1"/>
  <c r="AF335"/>
  <c r="AE335"/>
  <c r="AK335" s="1"/>
  <c r="X335"/>
  <c r="AA335"/>
  <c r="U335"/>
  <c r="R336"/>
  <c r="AQ334"/>
  <c r="AR334"/>
  <c r="AP334"/>
  <c r="AW333" l="1"/>
  <c r="AL335"/>
  <c r="AR335" s="1"/>
  <c r="AU334"/>
  <c r="AS334"/>
  <c r="AT334" s="1"/>
  <c r="X336"/>
  <c r="AA336"/>
  <c r="U336"/>
  <c r="R337"/>
  <c r="AD336"/>
  <c r="AJ336" s="1"/>
  <c r="AF336"/>
  <c r="AE336"/>
  <c r="AK336" s="1"/>
  <c r="AQ335"/>
  <c r="AW334" l="1"/>
  <c r="AP335"/>
  <c r="AS335" s="1"/>
  <c r="AT335" s="1"/>
  <c r="AL336"/>
  <c r="AR336" s="1"/>
  <c r="AU335"/>
  <c r="AQ336"/>
  <c r="X337"/>
  <c r="AA337"/>
  <c r="U337"/>
  <c r="R338"/>
  <c r="AE337"/>
  <c r="AF337"/>
  <c r="AD337"/>
  <c r="AJ337" s="1"/>
  <c r="AW335" l="1"/>
  <c r="AP336"/>
  <c r="AS336" s="1"/>
  <c r="AT336" s="1"/>
  <c r="AU336"/>
  <c r="AL337"/>
  <c r="AR337" s="1"/>
  <c r="X338"/>
  <c r="U338"/>
  <c r="AA338"/>
  <c r="R339"/>
  <c r="AD338"/>
  <c r="AJ338" s="1"/>
  <c r="AF338"/>
  <c r="AE338"/>
  <c r="AK338" s="1"/>
  <c r="AK337"/>
  <c r="AQ337" s="1"/>
  <c r="AW336" l="1"/>
  <c r="AL338"/>
  <c r="AU337"/>
  <c r="AP337"/>
  <c r="AS337" s="1"/>
  <c r="AT337" s="1"/>
  <c r="AD339"/>
  <c r="AJ339" s="1"/>
  <c r="AF339"/>
  <c r="AE339"/>
  <c r="AK339" s="1"/>
  <c r="X339"/>
  <c r="AA339"/>
  <c r="U339"/>
  <c r="R340"/>
  <c r="AR338"/>
  <c r="AQ338"/>
  <c r="AP338"/>
  <c r="AW337" l="1"/>
  <c r="AU338"/>
  <c r="AL339"/>
  <c r="AP339" s="1"/>
  <c r="AS338"/>
  <c r="AT338" s="1"/>
  <c r="X340"/>
  <c r="U340"/>
  <c r="AA340"/>
  <c r="R341"/>
  <c r="AF340"/>
  <c r="AD340"/>
  <c r="AJ340" s="1"/>
  <c r="AE340"/>
  <c r="AQ339"/>
  <c r="AR339"/>
  <c r="AW338" l="1"/>
  <c r="AS339"/>
  <c r="AT339" s="1"/>
  <c r="AU339"/>
  <c r="AE341"/>
  <c r="AD341"/>
  <c r="AJ341" s="1"/>
  <c r="AF341"/>
  <c r="AK340"/>
  <c r="AL340"/>
  <c r="X341"/>
  <c r="AA341"/>
  <c r="R342"/>
  <c r="U341"/>
  <c r="AQ340"/>
  <c r="AR340"/>
  <c r="AW339" l="1"/>
  <c r="AU340"/>
  <c r="AP340"/>
  <c r="AS340" s="1"/>
  <c r="AT340" s="1"/>
  <c r="AL341"/>
  <c r="AR341" s="1"/>
  <c r="AK341"/>
  <c r="AQ341" s="1"/>
  <c r="AD342"/>
  <c r="AJ342" s="1"/>
  <c r="AE342"/>
  <c r="AF342"/>
  <c r="AL342" s="1"/>
  <c r="X342"/>
  <c r="U342"/>
  <c r="AA342"/>
  <c r="R343"/>
  <c r="AW340" l="1"/>
  <c r="AU341"/>
  <c r="AP341"/>
  <c r="AK342"/>
  <c r="AF343"/>
  <c r="AE343"/>
  <c r="AD343"/>
  <c r="AJ343" s="1"/>
  <c r="X343"/>
  <c r="AA343"/>
  <c r="U343"/>
  <c r="R344"/>
  <c r="AQ342"/>
  <c r="AR342"/>
  <c r="AP342"/>
  <c r="AS341"/>
  <c r="AT341" s="1"/>
  <c r="AW341" l="1"/>
  <c r="AU342"/>
  <c r="AS342"/>
  <c r="AT342" s="1"/>
  <c r="X344"/>
  <c r="AA344"/>
  <c r="U344"/>
  <c r="R345"/>
  <c r="AF344"/>
  <c r="AE344"/>
  <c r="AD344"/>
  <c r="AJ344" s="1"/>
  <c r="AL343"/>
  <c r="AR343" s="1"/>
  <c r="AK343"/>
  <c r="AQ343" s="1"/>
  <c r="AW342" l="1"/>
  <c r="AU343"/>
  <c r="AK344"/>
  <c r="AQ344" s="1"/>
  <c r="AP343"/>
  <c r="AS343" s="1"/>
  <c r="AT343" s="1"/>
  <c r="AL344"/>
  <c r="AR344" s="1"/>
  <c r="X345"/>
  <c r="AA345"/>
  <c r="R346"/>
  <c r="U345"/>
  <c r="AE345"/>
  <c r="AF345"/>
  <c r="AD345"/>
  <c r="AJ345" s="1"/>
  <c r="AW343" l="1"/>
  <c r="AU344"/>
  <c r="X346"/>
  <c r="U346"/>
  <c r="AA346"/>
  <c r="R347"/>
  <c r="AE346"/>
  <c r="AF346"/>
  <c r="AD346"/>
  <c r="AJ346" s="1"/>
  <c r="AK345"/>
  <c r="AL345"/>
  <c r="AR345" s="1"/>
  <c r="AP344"/>
  <c r="AS344" s="1"/>
  <c r="AT344" s="1"/>
  <c r="AW344" l="1"/>
  <c r="AU345"/>
  <c r="AP345"/>
  <c r="AQ345"/>
  <c r="AF347"/>
  <c r="AE347"/>
  <c r="AD347"/>
  <c r="AJ347" s="1"/>
  <c r="AL346"/>
  <c r="AR346" s="1"/>
  <c r="X347"/>
  <c r="U347"/>
  <c r="R348"/>
  <c r="AA347"/>
  <c r="AK346"/>
  <c r="AQ346" s="1"/>
  <c r="AW345" l="1"/>
  <c r="AK347"/>
  <c r="AQ347" s="1"/>
  <c r="AS345"/>
  <c r="AT345" s="1"/>
  <c r="AP346"/>
  <c r="X348"/>
  <c r="AA348"/>
  <c r="U348"/>
  <c r="R349"/>
  <c r="AL347"/>
  <c r="AR347" s="1"/>
  <c r="AD348"/>
  <c r="AJ348" s="1"/>
  <c r="AE348"/>
  <c r="AF348"/>
  <c r="AL348" s="1"/>
  <c r="AS346"/>
  <c r="AT346" s="1"/>
  <c r="AU346" l="1"/>
  <c r="AU347"/>
  <c r="AP347"/>
  <c r="AR348"/>
  <c r="AS347"/>
  <c r="AT347" s="1"/>
  <c r="AK348"/>
  <c r="AQ348" s="1"/>
  <c r="X349"/>
  <c r="AA349"/>
  <c r="U349"/>
  <c r="R350"/>
  <c r="AE349"/>
  <c r="AF349"/>
  <c r="AD349"/>
  <c r="AJ349" s="1"/>
  <c r="AW347" l="1"/>
  <c r="AW346"/>
  <c r="AU348"/>
  <c r="X350"/>
  <c r="AA350"/>
  <c r="U350"/>
  <c r="R351"/>
  <c r="AF350"/>
  <c r="AE350"/>
  <c r="AD350"/>
  <c r="AJ350" s="1"/>
  <c r="AK349"/>
  <c r="AQ349" s="1"/>
  <c r="AL349"/>
  <c r="AR349" s="1"/>
  <c r="AP348"/>
  <c r="AS348" s="1"/>
  <c r="AT348" s="1"/>
  <c r="AW348" l="1"/>
  <c r="AU349"/>
  <c r="X351"/>
  <c r="R352"/>
  <c r="AA351"/>
  <c r="U351"/>
  <c r="AE351"/>
  <c r="AF351"/>
  <c r="AD351"/>
  <c r="AJ351" s="1"/>
  <c r="AK350"/>
  <c r="AP349"/>
  <c r="AS349" s="1"/>
  <c r="AT349" s="1"/>
  <c r="AQ350"/>
  <c r="AL350"/>
  <c r="AW349" l="1"/>
  <c r="AU350"/>
  <c r="AP350"/>
  <c r="AD352"/>
  <c r="AJ352" s="1"/>
  <c r="AE352"/>
  <c r="AF352"/>
  <c r="AL352" s="1"/>
  <c r="AK351"/>
  <c r="AQ351" s="1"/>
  <c r="X352"/>
  <c r="AA352"/>
  <c r="U352"/>
  <c r="R353"/>
  <c r="AR350"/>
  <c r="AL351"/>
  <c r="AW350" l="1"/>
  <c r="AS350"/>
  <c r="AT350" s="1"/>
  <c r="AU351" s="1"/>
  <c r="AK352"/>
  <c r="AQ352" s="1"/>
  <c r="AP351"/>
  <c r="AR352"/>
  <c r="AR351"/>
  <c r="AS351" s="1"/>
  <c r="AT351" s="1"/>
  <c r="X353"/>
  <c r="U353"/>
  <c r="AA353"/>
  <c r="R354"/>
  <c r="AF353"/>
  <c r="AE353"/>
  <c r="AD353"/>
  <c r="AJ353" s="1"/>
  <c r="AW351" l="1"/>
  <c r="AP352"/>
  <c r="AU352"/>
  <c r="AS352"/>
  <c r="AT352" s="1"/>
  <c r="AD354"/>
  <c r="AJ354" s="1"/>
  <c r="AE354"/>
  <c r="AF354"/>
  <c r="AL354" s="1"/>
  <c r="U354"/>
  <c r="X354"/>
  <c r="AA354"/>
  <c r="R355"/>
  <c r="AL353"/>
  <c r="AR353" s="1"/>
  <c r="AK353"/>
  <c r="AW352" l="1"/>
  <c r="AU353"/>
  <c r="AK354"/>
  <c r="AP353"/>
  <c r="AQ353"/>
  <c r="X355"/>
  <c r="U355"/>
  <c r="R356"/>
  <c r="AA355"/>
  <c r="AD355"/>
  <c r="AJ355" s="1"/>
  <c r="AE355"/>
  <c r="AF355"/>
  <c r="AQ354"/>
  <c r="AR354"/>
  <c r="AP354"/>
  <c r="AL355" l="1"/>
  <c r="AW353"/>
  <c r="AS354"/>
  <c r="AT354" s="1"/>
  <c r="AK355"/>
  <c r="AQ355" s="1"/>
  <c r="AS353"/>
  <c r="AT353" s="1"/>
  <c r="X356"/>
  <c r="AA356"/>
  <c r="U356"/>
  <c r="R357"/>
  <c r="AE356"/>
  <c r="AD356"/>
  <c r="AJ356" s="1"/>
  <c r="AF356"/>
  <c r="AR355"/>
  <c r="AU354" l="1"/>
  <c r="AU355"/>
  <c r="AP355"/>
  <c r="AL356"/>
  <c r="AR356" s="1"/>
  <c r="AS355"/>
  <c r="AT355" s="1"/>
  <c r="AK356"/>
  <c r="AA357"/>
  <c r="X357"/>
  <c r="U357"/>
  <c r="R358"/>
  <c r="AF357"/>
  <c r="AD357"/>
  <c r="AJ357" s="1"/>
  <c r="AE357"/>
  <c r="AW355" l="1"/>
  <c r="AW354"/>
  <c r="AU356"/>
  <c r="AP356"/>
  <c r="AD358"/>
  <c r="AJ358" s="1"/>
  <c r="AF358"/>
  <c r="AE358"/>
  <c r="AK358" s="1"/>
  <c r="AK357"/>
  <c r="AQ357" s="1"/>
  <c r="AL357"/>
  <c r="AR357" s="1"/>
  <c r="AQ356"/>
  <c r="AS356" s="1"/>
  <c r="AT356" s="1"/>
  <c r="X358"/>
  <c r="AA358"/>
  <c r="U358"/>
  <c r="R359"/>
  <c r="AW356" l="1"/>
  <c r="AU357"/>
  <c r="AL358"/>
  <c r="AP358" s="1"/>
  <c r="AQ358"/>
  <c r="AR358"/>
  <c r="AP357"/>
  <c r="AS357" s="1"/>
  <c r="AT357" s="1"/>
  <c r="X359"/>
  <c r="R360"/>
  <c r="U359"/>
  <c r="AA359"/>
  <c r="AD359"/>
  <c r="AJ359" s="1"/>
  <c r="AF359"/>
  <c r="AE359"/>
  <c r="AK359" s="1"/>
  <c r="AW357" l="1"/>
  <c r="AU358"/>
  <c r="AS358"/>
  <c r="AT358" s="1"/>
  <c r="AQ359"/>
  <c r="AD360"/>
  <c r="AJ360" s="1"/>
  <c r="AF360"/>
  <c r="AE360"/>
  <c r="AK360" s="1"/>
  <c r="X360"/>
  <c r="AA360"/>
  <c r="U360"/>
  <c r="R361"/>
  <c r="AL359"/>
  <c r="AP359" s="1"/>
  <c r="AW358" l="1"/>
  <c r="AU359"/>
  <c r="AL360"/>
  <c r="AR360" s="1"/>
  <c r="AQ360"/>
  <c r="AP360"/>
  <c r="AR359"/>
  <c r="AS359" s="1"/>
  <c r="AT359" s="1"/>
  <c r="X361"/>
  <c r="AA361"/>
  <c r="U361"/>
  <c r="R362"/>
  <c r="AE361"/>
  <c r="AD361"/>
  <c r="AJ361" s="1"/>
  <c r="AF361"/>
  <c r="AW359" l="1"/>
  <c r="AU360"/>
  <c r="AL361"/>
  <c r="AK361"/>
  <c r="AA362"/>
  <c r="X362"/>
  <c r="U362"/>
  <c r="R363"/>
  <c r="AE362"/>
  <c r="AD362"/>
  <c r="AJ362" s="1"/>
  <c r="AF362"/>
  <c r="AS360"/>
  <c r="AT360" s="1"/>
  <c r="AR361"/>
  <c r="AQ361"/>
  <c r="AW360" l="1"/>
  <c r="AP361"/>
  <c r="AU361"/>
  <c r="AL362"/>
  <c r="AR362" s="1"/>
  <c r="AD363"/>
  <c r="AJ363" s="1"/>
  <c r="AF363"/>
  <c r="AE363"/>
  <c r="AK363" s="1"/>
  <c r="AS361"/>
  <c r="AT361" s="1"/>
  <c r="AK362"/>
  <c r="AA363"/>
  <c r="R364"/>
  <c r="X363"/>
  <c r="U363"/>
  <c r="AW361" l="1"/>
  <c r="AP362"/>
  <c r="AU362"/>
  <c r="AL363"/>
  <c r="AR363" s="1"/>
  <c r="AQ362"/>
  <c r="AD364"/>
  <c r="AJ364" s="1"/>
  <c r="AF364"/>
  <c r="AE364"/>
  <c r="AK364" s="1"/>
  <c r="AQ363"/>
  <c r="X364"/>
  <c r="AA364"/>
  <c r="U364"/>
  <c r="R365"/>
  <c r="AP363" l="1"/>
  <c r="AL364"/>
  <c r="AS362"/>
  <c r="AT362" s="1"/>
  <c r="AU363" s="1"/>
  <c r="AW362"/>
  <c r="AS363"/>
  <c r="AT363" s="1"/>
  <c r="AR364"/>
  <c r="AP364"/>
  <c r="AQ364"/>
  <c r="X365"/>
  <c r="AA365"/>
  <c r="U365"/>
  <c r="R366"/>
  <c r="AF365"/>
  <c r="AE365"/>
  <c r="AD365"/>
  <c r="AJ365" s="1"/>
  <c r="AW363" l="1"/>
  <c r="AU364"/>
  <c r="AA366"/>
  <c r="U366"/>
  <c r="X366"/>
  <c r="R367"/>
  <c r="AF366"/>
  <c r="AE366"/>
  <c r="AD366"/>
  <c r="AJ366" s="1"/>
  <c r="AK365"/>
  <c r="AQ365" s="1"/>
  <c r="AL365"/>
  <c r="AS364"/>
  <c r="AT364" s="1"/>
  <c r="AW364" l="1"/>
  <c r="AU365"/>
  <c r="AP365"/>
  <c r="AE367"/>
  <c r="AD367"/>
  <c r="AJ367" s="1"/>
  <c r="AF367"/>
  <c r="AR365"/>
  <c r="AS365" s="1"/>
  <c r="AT365" s="1"/>
  <c r="AL366"/>
  <c r="AR366" s="1"/>
  <c r="X367"/>
  <c r="R368"/>
  <c r="AA367"/>
  <c r="U367"/>
  <c r="AK366"/>
  <c r="AQ366" s="1"/>
  <c r="AW365" l="1"/>
  <c r="AU366"/>
  <c r="AL367"/>
  <c r="AK367"/>
  <c r="AQ367" s="1"/>
  <c r="AE368"/>
  <c r="AF368"/>
  <c r="AD368"/>
  <c r="AJ368" s="1"/>
  <c r="AP366"/>
  <c r="AS366" s="1"/>
  <c r="AT366" s="1"/>
  <c r="AR367"/>
  <c r="AA368"/>
  <c r="X368"/>
  <c r="U368"/>
  <c r="R369"/>
  <c r="AW366" l="1"/>
  <c r="AP367"/>
  <c r="AU367"/>
  <c r="AS367"/>
  <c r="AT367" s="1"/>
  <c r="X369"/>
  <c r="AA369"/>
  <c r="U369"/>
  <c r="R370"/>
  <c r="AK368"/>
  <c r="AQ368" s="1"/>
  <c r="AD369"/>
  <c r="AJ369" s="1"/>
  <c r="AF369"/>
  <c r="AE369"/>
  <c r="AK369" s="1"/>
  <c r="AL368"/>
  <c r="AR368" s="1"/>
  <c r="AW367" l="1"/>
  <c r="AU368"/>
  <c r="AL369"/>
  <c r="AR369" s="1"/>
  <c r="AQ369"/>
  <c r="AP369"/>
  <c r="AP368"/>
  <c r="AS368" s="1"/>
  <c r="AT368" s="1"/>
  <c r="U370"/>
  <c r="X370"/>
  <c r="AA370"/>
  <c r="R371"/>
  <c r="AD370"/>
  <c r="AJ370" s="1"/>
  <c r="AF370"/>
  <c r="AL370" s="1"/>
  <c r="AE370"/>
  <c r="AK370" s="1"/>
  <c r="AW368" l="1"/>
  <c r="AU369"/>
  <c r="U371"/>
  <c r="R372"/>
  <c r="X371"/>
  <c r="AA371"/>
  <c r="AD371"/>
  <c r="AJ371" s="1"/>
  <c r="AE371"/>
  <c r="AF371"/>
  <c r="AR370"/>
  <c r="AQ370"/>
  <c r="AP370"/>
  <c r="AS369"/>
  <c r="AT369" s="1"/>
  <c r="AW369" l="1"/>
  <c r="AL371"/>
  <c r="AU370"/>
  <c r="AK371"/>
  <c r="AQ371" s="1"/>
  <c r="AS370"/>
  <c r="AT370" s="1"/>
  <c r="AR371"/>
  <c r="AE372"/>
  <c r="AF372"/>
  <c r="AD372"/>
  <c r="AJ372" s="1"/>
  <c r="X372"/>
  <c r="U372"/>
  <c r="AA372"/>
  <c r="R373"/>
  <c r="AP371" l="1"/>
  <c r="AW370"/>
  <c r="AU371"/>
  <c r="AL372"/>
  <c r="AR372" s="1"/>
  <c r="AS371"/>
  <c r="AT371" s="1"/>
  <c r="AD373"/>
  <c r="AJ373" s="1"/>
  <c r="AF373"/>
  <c r="AE373"/>
  <c r="AK373" s="1"/>
  <c r="X373"/>
  <c r="U373"/>
  <c r="AA373"/>
  <c r="R374"/>
  <c r="AK372"/>
  <c r="AQ372" s="1"/>
  <c r="AL373" l="1"/>
  <c r="AW371"/>
  <c r="AU372"/>
  <c r="AP372"/>
  <c r="AS372" s="1"/>
  <c r="AT372" s="1"/>
  <c r="X374"/>
  <c r="AA374"/>
  <c r="U374"/>
  <c r="R375"/>
  <c r="AQ373"/>
  <c r="AR373"/>
  <c r="AP373"/>
  <c r="AE374"/>
  <c r="AF374"/>
  <c r="AD374"/>
  <c r="AJ374" s="1"/>
  <c r="AW372" l="1"/>
  <c r="AU373"/>
  <c r="AL374"/>
  <c r="AR374" s="1"/>
  <c r="AS373"/>
  <c r="AT373" s="1"/>
  <c r="X375"/>
  <c r="R376"/>
  <c r="AA375"/>
  <c r="U375"/>
  <c r="AF375"/>
  <c r="AD375"/>
  <c r="AJ375" s="1"/>
  <c r="AE375"/>
  <c r="AK374"/>
  <c r="AQ374" s="1"/>
  <c r="AW373" l="1"/>
  <c r="AU374"/>
  <c r="AP374"/>
  <c r="AS374" s="1"/>
  <c r="AT374" s="1"/>
  <c r="AA376"/>
  <c r="X376"/>
  <c r="U376"/>
  <c r="R377"/>
  <c r="AD376"/>
  <c r="AJ376" s="1"/>
  <c r="AE376"/>
  <c r="AF376"/>
  <c r="AL376" s="1"/>
  <c r="AK375"/>
  <c r="AQ375" s="1"/>
  <c r="AL375"/>
  <c r="AR375" s="1"/>
  <c r="AW374" l="1"/>
  <c r="AU375"/>
  <c r="AR376"/>
  <c r="AD377"/>
  <c r="AJ377" s="1"/>
  <c r="AE377"/>
  <c r="AF377"/>
  <c r="AL377" s="1"/>
  <c r="AA377"/>
  <c r="X377"/>
  <c r="U377"/>
  <c r="R378"/>
  <c r="AP375"/>
  <c r="AS375" s="1"/>
  <c r="AT375" s="1"/>
  <c r="AK376"/>
  <c r="AP376" s="1"/>
  <c r="AW375" l="1"/>
  <c r="AU376"/>
  <c r="AK377"/>
  <c r="AQ377" s="1"/>
  <c r="AR377"/>
  <c r="AD378"/>
  <c r="AJ378" s="1"/>
  <c r="AE378"/>
  <c r="AF378"/>
  <c r="AL378" s="1"/>
  <c r="AQ376"/>
  <c r="AS376" s="1"/>
  <c r="AT376" s="1"/>
  <c r="U378"/>
  <c r="X378"/>
  <c r="AA378"/>
  <c r="R379"/>
  <c r="AW376" l="1"/>
  <c r="AU377"/>
  <c r="AP377"/>
  <c r="AK378"/>
  <c r="AE379"/>
  <c r="AF379"/>
  <c r="AD379"/>
  <c r="AJ379" s="1"/>
  <c r="AQ378"/>
  <c r="AR378"/>
  <c r="AP378"/>
  <c r="AS377"/>
  <c r="AT377" s="1"/>
  <c r="X379"/>
  <c r="AA379"/>
  <c r="U379"/>
  <c r="R380"/>
  <c r="AW377" l="1"/>
  <c r="AU378"/>
  <c r="AL379"/>
  <c r="AS378"/>
  <c r="AT378" s="1"/>
  <c r="AR379"/>
  <c r="AA380"/>
  <c r="X380"/>
  <c r="R381"/>
  <c r="U380"/>
  <c r="AD380"/>
  <c r="AJ380" s="1"/>
  <c r="AE380"/>
  <c r="AF380"/>
  <c r="AL380" s="1"/>
  <c r="AK379"/>
  <c r="AQ379" s="1"/>
  <c r="AW378" l="1"/>
  <c r="AU379"/>
  <c r="AR380"/>
  <c r="AK380"/>
  <c r="AQ380" s="1"/>
  <c r="AP379"/>
  <c r="AS379" s="1"/>
  <c r="AT379" s="1"/>
  <c r="X381"/>
  <c r="AA381"/>
  <c r="U381"/>
  <c r="R382"/>
  <c r="AD381"/>
  <c r="AJ381" s="1"/>
  <c r="AE381"/>
  <c r="AF381"/>
  <c r="AL381" s="1"/>
  <c r="AW379" l="1"/>
  <c r="AU380"/>
  <c r="AK381"/>
  <c r="AP380"/>
  <c r="AS380" s="1"/>
  <c r="AT380" s="1"/>
  <c r="X382"/>
  <c r="AA382"/>
  <c r="R383"/>
  <c r="U382"/>
  <c r="AD382"/>
  <c r="AJ382" s="1"/>
  <c r="AE382"/>
  <c r="AK382" s="1"/>
  <c r="AF382"/>
  <c r="AL382" s="1"/>
  <c r="AR381"/>
  <c r="AP381"/>
  <c r="AQ381"/>
  <c r="AW380" l="1"/>
  <c r="AU381"/>
  <c r="AQ382"/>
  <c r="AR382"/>
  <c r="AP382"/>
  <c r="AE383"/>
  <c r="AD383"/>
  <c r="AJ383" s="1"/>
  <c r="AF383"/>
  <c r="R384"/>
  <c r="X383"/>
  <c r="AA383"/>
  <c r="U383"/>
  <c r="AS381"/>
  <c r="AT381" s="1"/>
  <c r="AW381" l="1"/>
  <c r="AU382"/>
  <c r="AS382"/>
  <c r="AT382" s="1"/>
  <c r="AD384"/>
  <c r="AJ384" s="1"/>
  <c r="AF384"/>
  <c r="AE384"/>
  <c r="AK384" s="1"/>
  <c r="X384"/>
  <c r="AA384"/>
  <c r="U384"/>
  <c r="R385"/>
  <c r="AL383"/>
  <c r="AR383" s="1"/>
  <c r="AK383"/>
  <c r="AQ383" s="1"/>
  <c r="AW382" l="1"/>
  <c r="AU383"/>
  <c r="AL384"/>
  <c r="AR384" s="1"/>
  <c r="X385"/>
  <c r="AA385"/>
  <c r="U385"/>
  <c r="R386"/>
  <c r="AD385"/>
  <c r="AJ385" s="1"/>
  <c r="AF385"/>
  <c r="AE385"/>
  <c r="AK385" s="1"/>
  <c r="AP383"/>
  <c r="AS383" s="1"/>
  <c r="AT383" s="1"/>
  <c r="AQ384"/>
  <c r="AW383" l="1"/>
  <c r="AP384"/>
  <c r="AS384" s="1"/>
  <c r="AT384" s="1"/>
  <c r="AU384"/>
  <c r="AQ385"/>
  <c r="X386"/>
  <c r="U386"/>
  <c r="AA386"/>
  <c r="R387"/>
  <c r="AF386"/>
  <c r="AD386"/>
  <c r="AJ386" s="1"/>
  <c r="AE386"/>
  <c r="AL385"/>
  <c r="AR385" s="1"/>
  <c r="AW384" l="1"/>
  <c r="AU385"/>
  <c r="R388"/>
  <c r="U387"/>
  <c r="X387"/>
  <c r="AA387"/>
  <c r="AD387"/>
  <c r="AJ387" s="1"/>
  <c r="AE387"/>
  <c r="AF387"/>
  <c r="AL387" s="1"/>
  <c r="AK386"/>
  <c r="AQ386" s="1"/>
  <c r="AL386"/>
  <c r="AR386" s="1"/>
  <c r="AP385"/>
  <c r="AS385" s="1"/>
  <c r="AT385" s="1"/>
  <c r="AW385" l="1"/>
  <c r="AU386"/>
  <c r="AK387"/>
  <c r="AP387" s="1"/>
  <c r="X388"/>
  <c r="AA388"/>
  <c r="R389"/>
  <c r="U388"/>
  <c r="AP386"/>
  <c r="AS386" s="1"/>
  <c r="AT386" s="1"/>
  <c r="AD388"/>
  <c r="AJ388" s="1"/>
  <c r="AF388"/>
  <c r="AE388"/>
  <c r="AK388" s="1"/>
  <c r="AR387"/>
  <c r="AQ387"/>
  <c r="AW386" l="1"/>
  <c r="AS387"/>
  <c r="AT387" s="1"/>
  <c r="AL388"/>
  <c r="AU387"/>
  <c r="X389"/>
  <c r="U389"/>
  <c r="AA389"/>
  <c r="R390"/>
  <c r="AR388"/>
  <c r="AP388"/>
  <c r="AQ388"/>
  <c r="AD389"/>
  <c r="AJ389" s="1"/>
  <c r="AF389"/>
  <c r="AE389"/>
  <c r="AW387" l="1"/>
  <c r="AU388"/>
  <c r="AK389"/>
  <c r="AS388"/>
  <c r="AT388" s="1"/>
  <c r="AF390"/>
  <c r="AE390"/>
  <c r="AD390"/>
  <c r="AJ390" s="1"/>
  <c r="AL389"/>
  <c r="AP389" s="1"/>
  <c r="X390"/>
  <c r="U390"/>
  <c r="AA390"/>
  <c r="R391"/>
  <c r="AQ389"/>
  <c r="AR389"/>
  <c r="AW388" l="1"/>
  <c r="AK390"/>
  <c r="AQ390" s="1"/>
  <c r="AU389"/>
  <c r="AS389"/>
  <c r="AT389" s="1"/>
  <c r="E19" i="7" s="1"/>
  <c r="AE391" i="6"/>
  <c r="AD391"/>
  <c r="AJ391" s="1"/>
  <c r="AF391"/>
  <c r="AL390"/>
  <c r="AR390" s="1"/>
  <c r="X391"/>
  <c r="R392"/>
  <c r="AA391"/>
  <c r="U391"/>
  <c r="AW389" l="1"/>
  <c r="AU390"/>
  <c r="AL391"/>
  <c r="AR391" s="1"/>
  <c r="AK391"/>
  <c r="AQ391" s="1"/>
  <c r="AP390"/>
  <c r="AS390" s="1"/>
  <c r="AT390" s="1"/>
  <c r="E23" i="7" s="1"/>
  <c r="AE392" i="6"/>
  <c r="AD392"/>
  <c r="AJ392" s="1"/>
  <c r="AF392"/>
  <c r="AA392"/>
  <c r="U392"/>
  <c r="R393"/>
  <c r="X392"/>
  <c r="AW390" l="1"/>
  <c r="AU391"/>
  <c r="AP391"/>
  <c r="AS391" s="1"/>
  <c r="AT391" s="1"/>
  <c r="AL392"/>
  <c r="AR392" s="1"/>
  <c r="X393"/>
  <c r="U393"/>
  <c r="AA393"/>
  <c r="R394"/>
  <c r="AD393"/>
  <c r="AJ393" s="1"/>
  <c r="AF393"/>
  <c r="AE393"/>
  <c r="AK393" s="1"/>
  <c r="AK392"/>
  <c r="AP392" s="1"/>
  <c r="AW391" l="1"/>
  <c r="AL393"/>
  <c r="AP393" s="1"/>
  <c r="AA394"/>
  <c r="X394"/>
  <c r="U394"/>
  <c r="R395"/>
  <c r="AQ393"/>
  <c r="AQ392"/>
  <c r="AS392" s="1"/>
  <c r="AT392" s="1"/>
  <c r="AD394"/>
  <c r="AJ394" s="1"/>
  <c r="AF394"/>
  <c r="AE394"/>
  <c r="AK394" s="1"/>
  <c r="E27" i="7" l="1"/>
  <c r="AU392" i="6"/>
  <c r="AL394"/>
  <c r="AP394" s="1"/>
  <c r="AR393"/>
  <c r="U395"/>
  <c r="X395"/>
  <c r="B10" i="7" s="1"/>
  <c r="AA395" i="6"/>
  <c r="AQ394"/>
  <c r="AD395"/>
  <c r="AJ395" s="1"/>
  <c r="AF395"/>
  <c r="AE395"/>
  <c r="AK395" s="1"/>
  <c r="AS393"/>
  <c r="AT393" s="1"/>
  <c r="AW392" l="1"/>
  <c r="E31" i="7"/>
  <c r="AU393" i="6"/>
  <c r="AR394"/>
  <c r="AS394" s="1"/>
  <c r="AT394" s="1"/>
  <c r="AL395"/>
  <c r="AW393" l="1"/>
  <c r="E35" i="7"/>
  <c r="AU394" i="6"/>
  <c r="AW394" s="1"/>
  <c r="AU395" l="1"/>
  <c r="E12" i="7" s="1"/>
  <c r="AW395" i="6" l="1"/>
  <c r="F13" i="7" s="1"/>
  <c r="AV8" i="6"/>
  <c r="AV6"/>
  <c r="AV98"/>
  <c r="AV154"/>
  <c r="AV186"/>
  <c r="AV218"/>
  <c r="AV250"/>
  <c r="AV282"/>
  <c r="AV314"/>
  <c r="AV346"/>
  <c r="AV378"/>
  <c r="AV17"/>
  <c r="AV49"/>
  <c r="AV81"/>
  <c r="AV113"/>
  <c r="AV137"/>
  <c r="AV153"/>
  <c r="AV169"/>
  <c r="AV185"/>
  <c r="AV201"/>
  <c r="AV217"/>
  <c r="AV233"/>
  <c r="AV249"/>
  <c r="AV265"/>
  <c r="AV281"/>
  <c r="AV297"/>
  <c r="AV313"/>
  <c r="AV329"/>
  <c r="AV345"/>
  <c r="AV361"/>
  <c r="AV377"/>
  <c r="AV393"/>
  <c r="AV177"/>
  <c r="AV289"/>
  <c r="AV337"/>
  <c r="AV369"/>
  <c r="AV66"/>
  <c r="AV130"/>
  <c r="AV170"/>
  <c r="AV202"/>
  <c r="AV234"/>
  <c r="AV266"/>
  <c r="AV298"/>
  <c r="AV330"/>
  <c r="AV362"/>
  <c r="AV394"/>
  <c r="AV33"/>
  <c r="AV65"/>
  <c r="AV97"/>
  <c r="AV129"/>
  <c r="AV145"/>
  <c r="AV161"/>
  <c r="AV193"/>
  <c r="AV209"/>
  <c r="AV225"/>
  <c r="AV241"/>
  <c r="AV257"/>
  <c r="AV273"/>
  <c r="AV305"/>
  <c r="AV321"/>
  <c r="AV353"/>
  <c r="AV385"/>
  <c r="AV121"/>
  <c r="AV105"/>
  <c r="AV89"/>
  <c r="AV73"/>
  <c r="AV57"/>
  <c r="AV41"/>
  <c r="AV25"/>
  <c r="AV9"/>
  <c r="AV386"/>
  <c r="AV370"/>
  <c r="AV354"/>
  <c r="AV338"/>
  <c r="AV322"/>
  <c r="AV306"/>
  <c r="AV290"/>
  <c r="AV274"/>
  <c r="AV258"/>
  <c r="AV242"/>
  <c r="AV226"/>
  <c r="AV210"/>
  <c r="AV194"/>
  <c r="AV178"/>
  <c r="AV162"/>
  <c r="AV146"/>
  <c r="AV114"/>
  <c r="AV82"/>
  <c r="AV42"/>
  <c r="AV138"/>
  <c r="AV122"/>
  <c r="AV106"/>
  <c r="AV90"/>
  <c r="AV74"/>
  <c r="AV58"/>
  <c r="AV26"/>
  <c r="AV50"/>
  <c r="AV34"/>
  <c r="AV18"/>
  <c r="AV389"/>
  <c r="AV381"/>
  <c r="AV373"/>
  <c r="AV365"/>
  <c r="AV357"/>
  <c r="AV349"/>
  <c r="AV341"/>
  <c r="AV333"/>
  <c r="AV325"/>
  <c r="AV317"/>
  <c r="AV309"/>
  <c r="AV301"/>
  <c r="AV293"/>
  <c r="AV285"/>
  <c r="AV277"/>
  <c r="AV269"/>
  <c r="AV261"/>
  <c r="AV253"/>
  <c r="AV245"/>
  <c r="AV237"/>
  <c r="AV229"/>
  <c r="AV221"/>
  <c r="AV213"/>
  <c r="AV205"/>
  <c r="AV197"/>
  <c r="AV189"/>
  <c r="AV181"/>
  <c r="AV173"/>
  <c r="AV165"/>
  <c r="AV157"/>
  <c r="AV149"/>
  <c r="AV141"/>
  <c r="AV133"/>
  <c r="AV125"/>
  <c r="AV117"/>
  <c r="AV109"/>
  <c r="AV101"/>
  <c r="AV93"/>
  <c r="AV85"/>
  <c r="AV77"/>
  <c r="AV69"/>
  <c r="AV61"/>
  <c r="AV53"/>
  <c r="AV45"/>
  <c r="AV37"/>
  <c r="AV29"/>
  <c r="AV21"/>
  <c r="AV13"/>
  <c r="AV5"/>
  <c r="AV390"/>
  <c r="AV382"/>
  <c r="AV374"/>
  <c r="AV366"/>
  <c r="AV358"/>
  <c r="AV350"/>
  <c r="AV342"/>
  <c r="AV334"/>
  <c r="AV326"/>
  <c r="AV318"/>
  <c r="AV310"/>
  <c r="AV302"/>
  <c r="AV294"/>
  <c r="AV286"/>
  <c r="AV278"/>
  <c r="AV270"/>
  <c r="AV262"/>
  <c r="AV254"/>
  <c r="AV246"/>
  <c r="AV238"/>
  <c r="AV230"/>
  <c r="AV222"/>
  <c r="AV214"/>
  <c r="AV206"/>
  <c r="AV198"/>
  <c r="AV190"/>
  <c r="AV182"/>
  <c r="AV174"/>
  <c r="AV166"/>
  <c r="AV158"/>
  <c r="AV150"/>
  <c r="AV142"/>
  <c r="AV134"/>
  <c r="AV126"/>
  <c r="AV118"/>
  <c r="AV110"/>
  <c r="AV102"/>
  <c r="AV94"/>
  <c r="AV86"/>
  <c r="AV78"/>
  <c r="AV70"/>
  <c r="AV62"/>
  <c r="AV54"/>
  <c r="AV46"/>
  <c r="AV38"/>
  <c r="AV30"/>
  <c r="AV22"/>
  <c r="AV14"/>
  <c r="AV10"/>
  <c r="AV395"/>
  <c r="AV391"/>
  <c r="AV387"/>
  <c r="AV383"/>
  <c r="AV379"/>
  <c r="AV375"/>
  <c r="AV371"/>
  <c r="AV367"/>
  <c r="AV363"/>
  <c r="AV359"/>
  <c r="AV355"/>
  <c r="AV351"/>
  <c r="AV347"/>
  <c r="AV343"/>
  <c r="AV339"/>
  <c r="AV335"/>
  <c r="AV331"/>
  <c r="AV327"/>
  <c r="AV323"/>
  <c r="AV319"/>
  <c r="AV315"/>
  <c r="AV311"/>
  <c r="AV307"/>
  <c r="AV303"/>
  <c r="AV299"/>
  <c r="AV295"/>
  <c r="AV291"/>
  <c r="AV287"/>
  <c r="AV283"/>
  <c r="AV279"/>
  <c r="AV275"/>
  <c r="AV271"/>
  <c r="AV267"/>
  <c r="AV263"/>
  <c r="AV259"/>
  <c r="AV255"/>
  <c r="AV251"/>
  <c r="AV247"/>
  <c r="AV243"/>
  <c r="AV239"/>
  <c r="AV235"/>
  <c r="AV231"/>
  <c r="AV227"/>
  <c r="AV223"/>
  <c r="AV219"/>
  <c r="AV215"/>
  <c r="AV211"/>
  <c r="AV207"/>
  <c r="AV203"/>
  <c r="AV199"/>
  <c r="AV195"/>
  <c r="AV191"/>
  <c r="AV187"/>
  <c r="AV183"/>
  <c r="AV179"/>
  <c r="AV175"/>
  <c r="AV171"/>
  <c r="AV167"/>
  <c r="AV163"/>
  <c r="AV159"/>
  <c r="AV155"/>
  <c r="AV151"/>
  <c r="AV147"/>
  <c r="AV143"/>
  <c r="AV139"/>
  <c r="AV135"/>
  <c r="AV131"/>
  <c r="AV127"/>
  <c r="AV123"/>
  <c r="AV119"/>
  <c r="AV115"/>
  <c r="AV111"/>
  <c r="AV107"/>
  <c r="AV103"/>
  <c r="AV99"/>
  <c r="AV95"/>
  <c r="AV91"/>
  <c r="AV87"/>
  <c r="AV83"/>
  <c r="AV79"/>
  <c r="AV75"/>
  <c r="AV71"/>
  <c r="AV67"/>
  <c r="AV63"/>
  <c r="AV59"/>
  <c r="AV55"/>
  <c r="AV51"/>
  <c r="AV47"/>
  <c r="AV43"/>
  <c r="AV39"/>
  <c r="AV35"/>
  <c r="AV31"/>
  <c r="AV27"/>
  <c r="AV23"/>
  <c r="AV19"/>
  <c r="AV15"/>
  <c r="AV11"/>
  <c r="AV7"/>
  <c r="AV4"/>
  <c r="AV392"/>
  <c r="AV388"/>
  <c r="AV384"/>
  <c r="AV380"/>
  <c r="AV376"/>
  <c r="AV372"/>
  <c r="AV368"/>
  <c r="AV364"/>
  <c r="AV360"/>
  <c r="AV356"/>
  <c r="AV352"/>
  <c r="AV348"/>
  <c r="AV344"/>
  <c r="AV340"/>
  <c r="AV336"/>
  <c r="AV332"/>
  <c r="AV328"/>
  <c r="AV324"/>
  <c r="AV320"/>
  <c r="AV316"/>
  <c r="AV312"/>
  <c r="AV308"/>
  <c r="AV304"/>
  <c r="AV300"/>
  <c r="AV296"/>
  <c r="AV292"/>
  <c r="AV288"/>
  <c r="AV284"/>
  <c r="AV280"/>
  <c r="AV276"/>
  <c r="AV272"/>
  <c r="AV268"/>
  <c r="AV264"/>
  <c r="AV260"/>
  <c r="AV256"/>
  <c r="AV252"/>
  <c r="AV248"/>
  <c r="AV244"/>
  <c r="AV240"/>
  <c r="AV236"/>
  <c r="AV232"/>
  <c r="AV228"/>
  <c r="AV224"/>
  <c r="AV220"/>
  <c r="AV216"/>
  <c r="AV212"/>
  <c r="AV208"/>
  <c r="AV204"/>
  <c r="AV200"/>
  <c r="AV196"/>
  <c r="AV192"/>
  <c r="AV188"/>
  <c r="AV184"/>
  <c r="AV180"/>
  <c r="AV176"/>
  <c r="AV172"/>
  <c r="AV168"/>
  <c r="AV164"/>
  <c r="AV160"/>
  <c r="AV156"/>
  <c r="AV152"/>
  <c r="AV148"/>
  <c r="AV144"/>
  <c r="AV140"/>
  <c r="AV136"/>
  <c r="AV132"/>
  <c r="AV128"/>
  <c r="AV124"/>
  <c r="AV120"/>
  <c r="AV116"/>
  <c r="AV112"/>
  <c r="AV108"/>
  <c r="AV104"/>
  <c r="AV100"/>
  <c r="AV96"/>
  <c r="AV92"/>
  <c r="AV88"/>
  <c r="AV84"/>
  <c r="AV80"/>
  <c r="AV76"/>
  <c r="AV72"/>
  <c r="AV68"/>
  <c r="AV64"/>
  <c r="AV60"/>
  <c r="AV56"/>
  <c r="AV52"/>
  <c r="AV48"/>
  <c r="AV44"/>
  <c r="AV40"/>
  <c r="AV36"/>
  <c r="AV32"/>
  <c r="AV28"/>
  <c r="AV24"/>
  <c r="AV20"/>
  <c r="AV16"/>
  <c r="AV12"/>
  <c r="AR395"/>
  <c r="F12" i="7" l="1"/>
  <c r="E14" s="1"/>
  <c r="F14" s="1"/>
  <c r="AQ395" i="6"/>
  <c r="AP395"/>
  <c r="AS395" l="1"/>
  <c r="AT395" s="1"/>
  <c r="E39" i="7" l="1"/>
</calcChain>
</file>

<file path=xl/sharedStrings.xml><?xml version="1.0" encoding="utf-8"?>
<sst xmlns="http://schemas.openxmlformats.org/spreadsheetml/2006/main" count="111" uniqueCount="54">
  <si>
    <t>Fecha</t>
  </si>
  <si>
    <t>bancolombia</t>
  </si>
  <si>
    <t>ecopetrol</t>
  </si>
  <si>
    <t>isagen</t>
  </si>
  <si>
    <t>Retornos</t>
  </si>
  <si>
    <t>Retorno</t>
  </si>
  <si>
    <t>w</t>
  </si>
  <si>
    <t>alpha</t>
  </si>
  <si>
    <t>beta</t>
  </si>
  <si>
    <t>pi</t>
  </si>
  <si>
    <t>L</t>
  </si>
  <si>
    <t>MLE</t>
  </si>
  <si>
    <t>banc.eco</t>
  </si>
  <si>
    <t>banc.isa</t>
  </si>
  <si>
    <t>lamda</t>
  </si>
  <si>
    <t>banc2</t>
  </si>
  <si>
    <t>eco2</t>
  </si>
  <si>
    <t>isa2</t>
  </si>
  <si>
    <t>eco.isa</t>
  </si>
  <si>
    <t>Q's Normalizados</t>
  </si>
  <si>
    <t>Precios</t>
  </si>
  <si>
    <t>Pesos</t>
  </si>
  <si>
    <t>pesos en t</t>
  </si>
  <si>
    <t>precios en t</t>
  </si>
  <si>
    <t>s1</t>
  </si>
  <si>
    <t>s2</t>
  </si>
  <si>
    <t>s3</t>
  </si>
  <si>
    <t>S</t>
  </si>
  <si>
    <t>GARCH (Varianza)</t>
  </si>
  <si>
    <t>Raiz GARCH (Desviación Estandar)</t>
  </si>
  <si>
    <t>Portafolio</t>
  </si>
  <si>
    <t>Q's (Correlaciones)</t>
  </si>
  <si>
    <t>L (Función de Máxima Verosimilitud)</t>
  </si>
  <si>
    <t>Z's (Retornos Estandar)</t>
  </si>
  <si>
    <t>VAR (calculado en t para t+1)</t>
  </si>
  <si>
    <t>Sigma2 (Varianza Portafolio)</t>
  </si>
  <si>
    <t>Acierto VAR (Comparando el VAR calculado en t con el retorno de t+1)</t>
  </si>
  <si>
    <t>pgorro</t>
  </si>
  <si>
    <t>Bernoulli</t>
  </si>
  <si>
    <t>L(pgorro)</t>
  </si>
  <si>
    <t>L(1-alpha)</t>
  </si>
  <si>
    <t>LR</t>
  </si>
  <si>
    <t>posiciones</t>
  </si>
  <si>
    <t>MAX</t>
  </si>
  <si>
    <t>pesos</t>
  </si>
  <si>
    <t>RetornosEsp</t>
  </si>
  <si>
    <t>VaR</t>
  </si>
  <si>
    <t>Retronos Esperados</t>
  </si>
  <si>
    <t>fecha</t>
  </si>
  <si>
    <t>Precio</t>
  </si>
  <si>
    <t>GARCH</t>
  </si>
  <si>
    <t>Raiz GARCH</t>
  </si>
  <si>
    <t>Colcap</t>
  </si>
  <si>
    <t>RetornosRealizados</t>
  </si>
</sst>
</file>

<file path=xl/styles.xml><?xml version="1.0" encoding="utf-8"?>
<styleSheet xmlns="http://schemas.openxmlformats.org/spreadsheetml/2006/main">
  <numFmts count="3">
    <numFmt numFmtId="164" formatCode="[$-F800]dddd\,\ mmmm\ dd\,\ yyyy"/>
    <numFmt numFmtId="165" formatCode="0.00000"/>
    <numFmt numFmtId="172" formatCode="m/d/yyyy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1" fillId="0" borderId="0" xfId="0" applyFont="1"/>
    <xf numFmtId="0" fontId="1" fillId="0" borderId="0" xfId="0" applyFont="1" applyBorder="1"/>
    <xf numFmtId="0" fontId="1" fillId="0" borderId="4" xfId="0" applyFont="1" applyBorder="1"/>
    <xf numFmtId="14" fontId="0" fillId="0" borderId="1" xfId="0" applyNumberFormat="1" applyBorder="1" applyAlignment="1"/>
    <xf numFmtId="14" fontId="0" fillId="0" borderId="0" xfId="0" applyNumberFormat="1" applyBorder="1" applyAlignment="1"/>
    <xf numFmtId="0" fontId="2" fillId="0" borderId="0" xfId="0" applyFont="1" applyBorder="1"/>
    <xf numFmtId="0" fontId="3" fillId="0" borderId="6" xfId="0" applyFont="1" applyBorder="1"/>
    <xf numFmtId="0" fontId="2" fillId="0" borderId="8" xfId="0" applyFont="1" applyBorder="1"/>
    <xf numFmtId="0" fontId="4" fillId="0" borderId="0" xfId="0" applyFont="1" applyAlignment="1">
      <alignment horizontal="center"/>
    </xf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4" xfId="0" applyNumberFormat="1" applyBorder="1"/>
    <xf numFmtId="164" fontId="0" fillId="0" borderId="4" xfId="0" applyNumberFormat="1" applyBorder="1"/>
    <xf numFmtId="0" fontId="0" fillId="0" borderId="0" xfId="0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6" xfId="0" applyFont="1" applyBorder="1"/>
    <xf numFmtId="164" fontId="0" fillId="0" borderId="11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14" fontId="0" fillId="0" borderId="13" xfId="0" applyNumberFormat="1" applyBorder="1" applyAlignment="1">
      <alignment horizontal="left"/>
    </xf>
    <xf numFmtId="0" fontId="5" fillId="0" borderId="4" xfId="0" applyFont="1" applyBorder="1"/>
    <xf numFmtId="0" fontId="5" fillId="0" borderId="0" xfId="0" applyFont="1" applyBorder="1"/>
    <xf numFmtId="0" fontId="5" fillId="0" borderId="4" xfId="0" applyFont="1" applyBorder="1" applyAlignment="1">
      <alignment horizontal="center"/>
    </xf>
    <xf numFmtId="164" fontId="5" fillId="0" borderId="4" xfId="0" applyNumberFormat="1" applyFont="1" applyBorder="1"/>
    <xf numFmtId="0" fontId="5" fillId="0" borderId="4" xfId="0" applyNumberFormat="1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6" fillId="0" borderId="4" xfId="0" applyFont="1" applyBorder="1"/>
    <xf numFmtId="0" fontId="6" fillId="0" borderId="5" xfId="0" applyFont="1" applyBorder="1" applyAlignment="1">
      <alignment horizontal="left"/>
    </xf>
    <xf numFmtId="14" fontId="6" fillId="0" borderId="4" xfId="0" applyNumberFormat="1" applyFont="1" applyBorder="1" applyAlignment="1"/>
    <xf numFmtId="0" fontId="5" fillId="0" borderId="7" xfId="0" applyFont="1" applyBorder="1"/>
    <xf numFmtId="165" fontId="1" fillId="0" borderId="0" xfId="0" applyNumberFormat="1" applyFont="1"/>
    <xf numFmtId="0" fontId="2" fillId="0" borderId="0" xfId="0" applyFont="1"/>
    <xf numFmtId="0" fontId="6" fillId="0" borderId="0" xfId="0" applyFont="1"/>
    <xf numFmtId="0" fontId="5" fillId="0" borderId="0" xfId="0" applyFont="1" applyFill="1" applyBorder="1"/>
    <xf numFmtId="0" fontId="6" fillId="0" borderId="0" xfId="0" applyFont="1" applyFill="1" applyBorder="1"/>
    <xf numFmtId="14" fontId="7" fillId="0" borderId="1" xfId="0" applyNumberFormat="1" applyFont="1" applyBorder="1" applyAlignment="1"/>
    <xf numFmtId="14" fontId="7" fillId="0" borderId="0" xfId="0" applyNumberFormat="1" applyFont="1" applyBorder="1" applyAlignment="1"/>
    <xf numFmtId="14" fontId="7" fillId="0" borderId="4" xfId="0" applyNumberFormat="1" applyFont="1" applyBorder="1" applyAlignment="1"/>
    <xf numFmtId="0" fontId="7" fillId="0" borderId="3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1" xfId="0" applyFont="1" applyBorder="1"/>
    <xf numFmtId="0" fontId="7" fillId="0" borderId="0" xfId="0" applyFont="1" applyBorder="1"/>
    <xf numFmtId="0" fontId="7" fillId="0" borderId="4" xfId="0" applyFont="1" applyBorder="1"/>
    <xf numFmtId="0" fontId="6" fillId="2" borderId="4" xfId="0" applyFont="1" applyFill="1" applyBorder="1"/>
    <xf numFmtId="0" fontId="7" fillId="2" borderId="1" xfId="0" applyFont="1" applyFill="1" applyBorder="1"/>
    <xf numFmtId="0" fontId="7" fillId="2" borderId="0" xfId="0" applyFont="1" applyFill="1" applyBorder="1"/>
    <xf numFmtId="0" fontId="7" fillId="2" borderId="4" xfId="0" applyFont="1" applyFill="1" applyBorder="1"/>
    <xf numFmtId="0" fontId="2" fillId="2" borderId="0" xfId="0" applyFont="1" applyFill="1" applyBorder="1"/>
    <xf numFmtId="0" fontId="0" fillId="0" borderId="6" xfId="0" applyBorder="1"/>
    <xf numFmtId="0" fontId="5" fillId="2" borderId="4" xfId="0" applyFont="1" applyFill="1" applyBorder="1" applyAlignment="1">
      <alignment horizontal="center"/>
    </xf>
    <xf numFmtId="164" fontId="5" fillId="2" borderId="4" xfId="0" applyNumberFormat="1" applyFont="1" applyFill="1" applyBorder="1"/>
    <xf numFmtId="0" fontId="5" fillId="2" borderId="4" xfId="0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3" fillId="0" borderId="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72" fontId="0" fillId="0" borderId="0" xfId="0" applyNumberFormat="1"/>
    <xf numFmtId="14" fontId="0" fillId="0" borderId="0" xfId="0" applyNumberFormat="1"/>
    <xf numFmtId="165" fontId="0" fillId="0" borderId="0" xfId="0" applyNumberFormat="1" applyBorder="1"/>
    <xf numFmtId="0" fontId="5" fillId="0" borderId="6" xfId="0" applyFont="1" applyFill="1" applyBorder="1"/>
    <xf numFmtId="165" fontId="0" fillId="0" borderId="7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95246</xdr:colOff>
      <xdr:row>11</xdr:row>
      <xdr:rowOff>95249</xdr:rowOff>
    </xdr:from>
    <xdr:to>
      <xdr:col>12</xdr:col>
      <xdr:colOff>523875</xdr:colOff>
      <xdr:row>13</xdr:row>
      <xdr:rowOff>171450</xdr:rowOff>
    </xdr:to>
    <xdr:sp macro="" textlink="">
      <xdr:nvSpPr>
        <xdr:cNvPr id="7" name="6 CuadroTexto"/>
        <xdr:cNvSpPr txBox="1"/>
      </xdr:nvSpPr>
      <xdr:spPr>
        <a:xfrm>
          <a:off x="4762496" y="2190749"/>
          <a:ext cx="5000629" cy="457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100">
              <a:solidFill>
                <a:srgbClr val="FF0000"/>
              </a:solidFill>
            </a:rPr>
            <a:t>Puesto</a:t>
          </a:r>
          <a:r>
            <a:rPr lang="es-CO" sz="1100" baseline="0">
              <a:solidFill>
                <a:srgbClr val="FF0000"/>
              </a:solidFill>
            </a:rPr>
            <a:t> que el p-valor es 1 no se rechaza la hipótesis nula, luego el proceso de violaciones es un proceso Bernoulli --&gt; el modelo se desempeña satisfactoriamente.</a:t>
          </a:r>
          <a:endParaRPr lang="es-CO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8"/>
  <sheetViews>
    <sheetView zoomScale="70" zoomScaleNormal="70" workbookViewId="0">
      <pane ySplit="1" topLeftCell="A2" activePane="bottomLeft" state="frozen"/>
      <selection pane="bottomLeft" activeCell="G3" sqref="G3"/>
    </sheetView>
  </sheetViews>
  <sheetFormatPr baseColWidth="10" defaultRowHeight="15"/>
  <cols>
    <col min="5" max="5" width="11.42578125" style="45"/>
    <col min="6" max="6" width="12.5703125" bestFit="1" customWidth="1"/>
    <col min="10" max="10" width="12.5703125" bestFit="1" customWidth="1"/>
  </cols>
  <sheetData>
    <row r="1" spans="1:10">
      <c r="A1" t="s">
        <v>48</v>
      </c>
      <c r="B1" t="s">
        <v>49</v>
      </c>
      <c r="C1" t="s">
        <v>5</v>
      </c>
      <c r="D1" t="s">
        <v>50</v>
      </c>
      <c r="E1" s="45" t="s">
        <v>10</v>
      </c>
      <c r="F1" t="s">
        <v>51</v>
      </c>
      <c r="G1" t="s">
        <v>46</v>
      </c>
    </row>
    <row r="2" spans="1:10">
      <c r="A2" s="73">
        <v>39462</v>
      </c>
      <c r="B2">
        <v>980.21</v>
      </c>
      <c r="I2" t="s">
        <v>9</v>
      </c>
      <c r="J2">
        <f>PI()</f>
        <v>3.1415926535897931</v>
      </c>
    </row>
    <row r="3" spans="1:10">
      <c r="A3" s="74">
        <v>39463</v>
      </c>
      <c r="B3">
        <v>958.99</v>
      </c>
      <c r="C3">
        <f>LN(B3)-LN(B2)</f>
        <v>-2.1886187122603928E-2</v>
      </c>
      <c r="D3" s="4">
        <f>VAR(C3:C337)</f>
        <v>2.9872039468278926E-4</v>
      </c>
      <c r="E3" s="45">
        <f>-(0.5*LN(2*$J$2*D3))-((C3^2)/(2*D3))</f>
        <v>2.3373009718873585</v>
      </c>
      <c r="F3">
        <f>SQRT(D3)</f>
        <v>1.7283529578265813E-2</v>
      </c>
      <c r="G3">
        <f>NORMSINV(0.99)*F3</f>
        <v>4.0207502290320649E-2</v>
      </c>
      <c r="I3" t="s">
        <v>6</v>
      </c>
      <c r="J3">
        <v>1.0074128616472601E-5</v>
      </c>
    </row>
    <row r="4" spans="1:10">
      <c r="A4" s="74">
        <v>39464</v>
      </c>
      <c r="B4">
        <v>928.38</v>
      </c>
      <c r="C4">
        <f t="shared" ref="C4:C67" si="0">LN(B4)-LN(B3)</f>
        <v>-3.2439515570758637E-2</v>
      </c>
      <c r="D4">
        <f>$J$3+$J$4*C3^2+$J$5*D3</f>
        <v>3.2397704032840558E-4</v>
      </c>
      <c r="E4" s="45">
        <f>-(0.5*LN(2*$J$2*D4))-((C4^2)/(2*D4))</f>
        <v>1.4744113672569319</v>
      </c>
      <c r="F4">
        <f t="shared" ref="F4:F67" si="1">SQRT(D4)</f>
        <v>1.7999362220045619E-2</v>
      </c>
      <c r="G4">
        <f t="shared" ref="G4:G67" si="2">NORMSINV(0.99)*F4</f>
        <v>4.1872778034694136E-2</v>
      </c>
      <c r="I4" t="s">
        <v>7</v>
      </c>
      <c r="J4">
        <v>0.15641744745240099</v>
      </c>
    </row>
    <row r="5" spans="1:10">
      <c r="A5" s="74">
        <v>39465</v>
      </c>
      <c r="B5">
        <v>903.49</v>
      </c>
      <c r="C5">
        <f t="shared" si="0"/>
        <v>-2.7176089827227301E-2</v>
      </c>
      <c r="D5">
        <f t="shared" ref="D5:D68" si="3">$J$3+$J$4*C4^2+$J$5*D4</f>
        <v>4.3385929051654342E-4</v>
      </c>
      <c r="E5" s="45">
        <f t="shared" ref="E5:E68" si="4">-(0.5*LN(2*$J$2*D5))-((C5^2)/(2*D5))</f>
        <v>2.1013282924926591</v>
      </c>
      <c r="F5">
        <f t="shared" si="1"/>
        <v>2.0829289246552401E-2</v>
      </c>
      <c r="G5">
        <f t="shared" si="2"/>
        <v>4.8456172756498904E-2</v>
      </c>
      <c r="I5" t="s">
        <v>8</v>
      </c>
      <c r="J5">
        <v>0.80000611720991599</v>
      </c>
    </row>
    <row r="6" spans="1:10">
      <c r="A6" s="74">
        <v>39468</v>
      </c>
      <c r="B6">
        <v>832.37</v>
      </c>
      <c r="C6">
        <f t="shared" si="0"/>
        <v>-8.1987988397608902E-2</v>
      </c>
      <c r="D6">
        <f t="shared" si="3"/>
        <v>4.7268473451481856E-4</v>
      </c>
      <c r="E6" s="45">
        <f t="shared" si="4"/>
        <v>-4.2008770884638285</v>
      </c>
      <c r="F6">
        <f t="shared" si="1"/>
        <v>2.1741314001568961E-2</v>
      </c>
      <c r="G6">
        <f t="shared" si="2"/>
        <v>5.0577859606404298E-2</v>
      </c>
    </row>
    <row r="7" spans="1:10">
      <c r="A7" s="74">
        <v>39469</v>
      </c>
      <c r="B7">
        <v>879.67</v>
      </c>
      <c r="C7">
        <f t="shared" si="0"/>
        <v>5.5269783637368342E-2</v>
      </c>
      <c r="D7">
        <f t="shared" si="3"/>
        <v>1.4396676198112301E-3</v>
      </c>
      <c r="E7" s="45">
        <f t="shared" si="4"/>
        <v>1.2918113608055986</v>
      </c>
      <c r="F7">
        <f t="shared" si="1"/>
        <v>3.7942952175749715E-2</v>
      </c>
      <c r="G7">
        <f t="shared" si="2"/>
        <v>8.8268506128888605E-2</v>
      </c>
      <c r="I7" t="s">
        <v>11</v>
      </c>
      <c r="J7">
        <f>SUM(E3:E337)</f>
        <v>958.48422367720855</v>
      </c>
    </row>
    <row r="8" spans="1:10">
      <c r="A8" s="74">
        <v>39470</v>
      </c>
      <c r="B8">
        <v>890.89</v>
      </c>
      <c r="C8">
        <f t="shared" si="0"/>
        <v>1.2674125917100376E-2</v>
      </c>
      <c r="D8">
        <f t="shared" si="3"/>
        <v>1.6396330697934639E-3</v>
      </c>
      <c r="E8" s="45">
        <f t="shared" si="4"/>
        <v>2.2387182889218953</v>
      </c>
      <c r="F8">
        <f t="shared" si="1"/>
        <v>4.0492382861390903E-2</v>
      </c>
      <c r="G8">
        <f t="shared" si="2"/>
        <v>9.4199368784444473E-2</v>
      </c>
    </row>
    <row r="9" spans="1:10">
      <c r="A9" s="74">
        <v>39471</v>
      </c>
      <c r="B9">
        <v>933.79</v>
      </c>
      <c r="C9">
        <f t="shared" si="0"/>
        <v>4.7030610488977942E-2</v>
      </c>
      <c r="D9">
        <f t="shared" si="3"/>
        <v>1.3469164914337571E-3</v>
      </c>
      <c r="E9" s="45">
        <f t="shared" si="4"/>
        <v>1.5649405280822046</v>
      </c>
      <c r="F9">
        <f t="shared" si="1"/>
        <v>3.6700360916941364E-2</v>
      </c>
      <c r="G9">
        <f t="shared" si="2"/>
        <v>8.5377806595658065E-2</v>
      </c>
    </row>
    <row r="10" spans="1:10">
      <c r="A10" s="74">
        <v>39472</v>
      </c>
      <c r="B10">
        <v>939.61</v>
      </c>
      <c r="C10">
        <f t="shared" si="0"/>
        <v>6.2133220066113992E-3</v>
      </c>
      <c r="D10">
        <f t="shared" si="3"/>
        <v>1.4335919224880288E-3</v>
      </c>
      <c r="E10" s="45">
        <f t="shared" si="4"/>
        <v>2.3413829813832967</v>
      </c>
      <c r="F10">
        <f t="shared" si="1"/>
        <v>3.7862803943818385E-2</v>
      </c>
      <c r="G10">
        <f t="shared" si="2"/>
        <v>8.8082053459927021E-2</v>
      </c>
    </row>
    <row r="11" spans="1:10">
      <c r="A11" s="74">
        <v>39475</v>
      </c>
      <c r="B11">
        <v>930.97</v>
      </c>
      <c r="C11">
        <f t="shared" si="0"/>
        <v>-9.2378422126584425E-3</v>
      </c>
      <c r="D11">
        <f t="shared" si="3"/>
        <v>1.1629949896789474E-3</v>
      </c>
      <c r="E11" s="45">
        <f t="shared" si="4"/>
        <v>2.4227510461048745</v>
      </c>
      <c r="F11">
        <f t="shared" si="1"/>
        <v>3.4102712350763939E-2</v>
      </c>
      <c r="G11">
        <f t="shared" si="2"/>
        <v>7.9334772376225979E-2</v>
      </c>
    </row>
    <row r="12" spans="1:10">
      <c r="A12" s="74">
        <v>39476</v>
      </c>
      <c r="B12">
        <v>946.51</v>
      </c>
      <c r="C12">
        <f t="shared" si="0"/>
        <v>1.6554482491724976E-2</v>
      </c>
      <c r="D12">
        <f t="shared" si="3"/>
        <v>9.5382554434594424E-4</v>
      </c>
      <c r="E12" s="45">
        <f t="shared" si="4"/>
        <v>2.4149175394317428</v>
      </c>
      <c r="F12">
        <f t="shared" si="1"/>
        <v>3.0884066188666678E-2</v>
      </c>
      <c r="G12">
        <f t="shared" si="2"/>
        <v>7.1847081719741315E-2</v>
      </c>
    </row>
    <row r="13" spans="1:10">
      <c r="A13" s="74">
        <v>39477</v>
      </c>
      <c r="B13">
        <v>936.55</v>
      </c>
      <c r="C13">
        <f t="shared" si="0"/>
        <v>-1.0578625092024119E-2</v>
      </c>
      <c r="D13">
        <f t="shared" si="3"/>
        <v>8.1600673961913946E-4</v>
      </c>
      <c r="E13" s="45">
        <f t="shared" si="4"/>
        <v>2.5680353500623552</v>
      </c>
      <c r="F13">
        <f t="shared" si="1"/>
        <v>2.8565831680858505E-2</v>
      </c>
      <c r="G13">
        <f t="shared" si="2"/>
        <v>6.6454061800973657E-2</v>
      </c>
    </row>
    <row r="14" spans="1:10">
      <c r="A14" s="74">
        <v>39478</v>
      </c>
      <c r="B14">
        <v>937.33</v>
      </c>
      <c r="C14">
        <f t="shared" si="0"/>
        <v>8.3249732645462871E-4</v>
      </c>
      <c r="D14">
        <f t="shared" si="3"/>
        <v>6.8038876759594859E-4</v>
      </c>
      <c r="E14" s="45">
        <f t="shared" si="4"/>
        <v>2.726975264117991</v>
      </c>
      <c r="F14">
        <f t="shared" si="1"/>
        <v>2.6084262834052806E-2</v>
      </c>
      <c r="G14">
        <f t="shared" si="2"/>
        <v>6.0681069389921238E-2</v>
      </c>
    </row>
    <row r="15" spans="1:10">
      <c r="A15" s="74">
        <v>39479</v>
      </c>
      <c r="B15">
        <v>938.16</v>
      </c>
      <c r="C15">
        <f t="shared" si="0"/>
        <v>8.8510208445313765E-4</v>
      </c>
      <c r="D15">
        <f t="shared" si="3"/>
        <v>5.5449771016742957E-4</v>
      </c>
      <c r="E15" s="45">
        <f t="shared" si="4"/>
        <v>2.8290789969379548</v>
      </c>
      <c r="F15">
        <f t="shared" si="1"/>
        <v>2.3547775057687077E-2</v>
      </c>
      <c r="G15">
        <f t="shared" si="2"/>
        <v>5.478031644384225E-2</v>
      </c>
    </row>
    <row r="16" spans="1:10">
      <c r="A16" s="74">
        <v>39482</v>
      </c>
      <c r="B16">
        <v>945.18</v>
      </c>
      <c r="C16">
        <f t="shared" si="0"/>
        <v>7.4548753931242828E-3</v>
      </c>
      <c r="D16">
        <f t="shared" si="3"/>
        <v>4.5379822704920582E-4</v>
      </c>
      <c r="E16" s="45">
        <f t="shared" si="4"/>
        <v>2.8687570676916705</v>
      </c>
      <c r="F16">
        <f t="shared" si="1"/>
        <v>2.1302540389568702E-2</v>
      </c>
      <c r="G16">
        <f t="shared" si="2"/>
        <v>4.9557119546942273E-2</v>
      </c>
    </row>
    <row r="17" spans="1:7">
      <c r="A17" s="74">
        <v>39483</v>
      </c>
      <c r="B17">
        <v>920.47</v>
      </c>
      <c r="C17">
        <f t="shared" si="0"/>
        <v>-2.6490976387059106E-2</v>
      </c>
      <c r="D17">
        <f t="shared" si="3"/>
        <v>3.8180841201859912E-4</v>
      </c>
      <c r="E17" s="45">
        <f t="shared" si="4"/>
        <v>2.0973468385864553</v>
      </c>
      <c r="F17">
        <f t="shared" si="1"/>
        <v>1.9539918424051804E-2</v>
      </c>
      <c r="G17">
        <f t="shared" si="2"/>
        <v>4.5456647684724349E-2</v>
      </c>
    </row>
    <row r="18" spans="1:7">
      <c r="A18" s="74">
        <v>39484</v>
      </c>
      <c r="B18">
        <v>900.89</v>
      </c>
      <c r="C18">
        <f t="shared" si="0"/>
        <v>-2.1501245574184757E-2</v>
      </c>
      <c r="D18">
        <f t="shared" si="3"/>
        <v>4.2529255216672783E-4</v>
      </c>
      <c r="E18" s="45">
        <f t="shared" si="4"/>
        <v>2.4189156892014463</v>
      </c>
      <c r="F18">
        <f t="shared" si="1"/>
        <v>2.0622622339720228E-2</v>
      </c>
      <c r="G18">
        <f t="shared" si="2"/>
        <v>4.7975393637155285E-2</v>
      </c>
    </row>
    <row r="19" spans="1:7">
      <c r="A19" s="74">
        <v>39485</v>
      </c>
      <c r="B19">
        <v>891.3</v>
      </c>
      <c r="C19">
        <f t="shared" si="0"/>
        <v>-1.0702092448017453E-2</v>
      </c>
      <c r="D19">
        <f t="shared" si="3"/>
        <v>4.2262311495120666E-4</v>
      </c>
      <c r="E19" s="45">
        <f t="shared" si="4"/>
        <v>2.8300717093733283</v>
      </c>
      <c r="F19">
        <f t="shared" si="1"/>
        <v>2.0557799370341336E-2</v>
      </c>
      <c r="G19">
        <f t="shared" si="2"/>
        <v>4.7824592860151685E-2</v>
      </c>
    </row>
    <row r="20" spans="1:7">
      <c r="A20" s="74">
        <v>39486</v>
      </c>
      <c r="B20">
        <v>906.03</v>
      </c>
      <c r="C20">
        <f t="shared" si="0"/>
        <v>1.6391346940880069E-2</v>
      </c>
      <c r="D20">
        <f t="shared" si="3"/>
        <v>3.6609044421650664E-4</v>
      </c>
      <c r="E20" s="45">
        <f t="shared" si="4"/>
        <v>2.6704231529060278</v>
      </c>
      <c r="F20">
        <f t="shared" si="1"/>
        <v>1.913349012115946E-2</v>
      </c>
      <c r="G20">
        <f t="shared" si="2"/>
        <v>4.4511154066340722E-2</v>
      </c>
    </row>
    <row r="21" spans="1:7">
      <c r="A21" s="74">
        <v>39489</v>
      </c>
      <c r="B21">
        <v>920.78</v>
      </c>
      <c r="C21">
        <f t="shared" si="0"/>
        <v>1.6148718850966581E-2</v>
      </c>
      <c r="D21">
        <f t="shared" si="3"/>
        <v>3.4497437736741277E-4</v>
      </c>
      <c r="E21" s="45">
        <f t="shared" si="4"/>
        <v>2.6891099485593299</v>
      </c>
      <c r="F21">
        <f t="shared" si="1"/>
        <v>1.8573485870116379E-2</v>
      </c>
      <c r="G21">
        <f t="shared" si="2"/>
        <v>4.3208389367472816E-2</v>
      </c>
    </row>
    <row r="22" spans="1:7">
      <c r="A22" s="74">
        <v>39490</v>
      </c>
      <c r="B22">
        <v>915.74</v>
      </c>
      <c r="C22">
        <f t="shared" si="0"/>
        <v>-5.4886553401383154E-3</v>
      </c>
      <c r="D22">
        <f t="shared" si="3"/>
        <v>3.2684645800778322E-4</v>
      </c>
      <c r="E22" s="45">
        <f t="shared" si="4"/>
        <v>3.0479866430354554</v>
      </c>
      <c r="F22">
        <f t="shared" si="1"/>
        <v>1.8078895375762957E-2</v>
      </c>
      <c r="G22">
        <f t="shared" si="2"/>
        <v>4.2057799822412922E-2</v>
      </c>
    </row>
    <row r="23" spans="1:7">
      <c r="A23" s="74">
        <v>39491</v>
      </c>
      <c r="B23">
        <v>918.85</v>
      </c>
      <c r="C23">
        <f t="shared" si="0"/>
        <v>3.3904065530530048E-3</v>
      </c>
      <c r="D23">
        <f t="shared" si="3"/>
        <v>2.7626542279754262E-4</v>
      </c>
      <c r="E23" s="45">
        <f t="shared" si="4"/>
        <v>3.1573316967370673</v>
      </c>
      <c r="F23">
        <f t="shared" si="1"/>
        <v>1.6621234093699019E-2</v>
      </c>
      <c r="G23">
        <f t="shared" si="2"/>
        <v>3.8666772597811837E-2</v>
      </c>
    </row>
    <row r="24" spans="1:7">
      <c r="A24" s="74">
        <v>39492</v>
      </c>
      <c r="B24">
        <v>928.67</v>
      </c>
      <c r="C24">
        <f t="shared" si="0"/>
        <v>1.0630566899215488E-2</v>
      </c>
      <c r="D24">
        <f t="shared" si="3"/>
        <v>2.3288615295550942E-4</v>
      </c>
      <c r="E24" s="45">
        <f t="shared" si="4"/>
        <v>3.020914852744101</v>
      </c>
      <c r="F24">
        <f t="shared" si="1"/>
        <v>1.5260607882896061E-2</v>
      </c>
      <c r="G24">
        <f t="shared" si="2"/>
        <v>3.550148270494613E-2</v>
      </c>
    </row>
    <row r="25" spans="1:7">
      <c r="A25" s="74">
        <v>39493</v>
      </c>
      <c r="B25">
        <v>929.63</v>
      </c>
      <c r="C25">
        <f t="shared" si="0"/>
        <v>1.0332024811932072E-3</v>
      </c>
      <c r="D25">
        <f t="shared" si="3"/>
        <v>2.140610474991217E-4</v>
      </c>
      <c r="E25" s="45">
        <f t="shared" si="4"/>
        <v>3.303192659479453</v>
      </c>
      <c r="F25">
        <f t="shared" si="1"/>
        <v>1.4630825250105398E-2</v>
      </c>
      <c r="G25">
        <f t="shared" si="2"/>
        <v>3.403638921604573E-2</v>
      </c>
    </row>
    <row r="26" spans="1:7">
      <c r="A26" s="74">
        <v>39496</v>
      </c>
      <c r="B26">
        <v>944.25</v>
      </c>
      <c r="C26">
        <f t="shared" si="0"/>
        <v>1.5604304070724773E-2</v>
      </c>
      <c r="D26">
        <f t="shared" si="3"/>
        <v>1.8149125284963762E-4</v>
      </c>
      <c r="E26" s="45">
        <f t="shared" si="4"/>
        <v>2.717397476447668</v>
      </c>
      <c r="F26">
        <f t="shared" si="1"/>
        <v>1.3471868944197669E-2</v>
      </c>
      <c r="G26">
        <f t="shared" si="2"/>
        <v>3.1340253677691061E-2</v>
      </c>
    </row>
    <row r="27" spans="1:7">
      <c r="A27" s="74">
        <v>39497</v>
      </c>
      <c r="B27">
        <v>945.4</v>
      </c>
      <c r="C27">
        <f t="shared" si="0"/>
        <v>1.217156766569083E-3</v>
      </c>
      <c r="D27">
        <f t="shared" si="3"/>
        <v>1.9335499885672812E-4</v>
      </c>
      <c r="E27" s="45">
        <f t="shared" si="4"/>
        <v>3.3527218497953624</v>
      </c>
      <c r="F27">
        <f t="shared" si="1"/>
        <v>1.3905214808003798E-2</v>
      </c>
      <c r="G27">
        <f t="shared" si="2"/>
        <v>3.2348366906680845E-2</v>
      </c>
    </row>
    <row r="28" spans="1:7">
      <c r="A28" s="74">
        <v>39498</v>
      </c>
      <c r="B28">
        <v>941.38</v>
      </c>
      <c r="C28">
        <f t="shared" si="0"/>
        <v>-4.2612345720938194E-3</v>
      </c>
      <c r="D28">
        <f t="shared" si="3"/>
        <v>1.6499103834382401E-4</v>
      </c>
      <c r="E28" s="45">
        <f t="shared" si="4"/>
        <v>3.3808435710828446</v>
      </c>
      <c r="F28">
        <f t="shared" si="1"/>
        <v>1.2844883741934919E-2</v>
      </c>
      <c r="G28">
        <f t="shared" si="2"/>
        <v>2.9881667985352047E-2</v>
      </c>
    </row>
    <row r="29" spans="1:7">
      <c r="A29" s="74">
        <v>39499</v>
      </c>
      <c r="B29">
        <v>944.38</v>
      </c>
      <c r="C29">
        <f t="shared" si="0"/>
        <v>3.1817437328953702E-3</v>
      </c>
      <c r="D29">
        <f t="shared" si="3"/>
        <v>1.4490821536954632E-4</v>
      </c>
      <c r="E29" s="45">
        <f t="shared" si="4"/>
        <v>3.4658357652786451</v>
      </c>
      <c r="F29">
        <f t="shared" si="1"/>
        <v>1.2037782826149769E-2</v>
      </c>
      <c r="G29">
        <f t="shared" si="2"/>
        <v>2.8004070485778847E-2</v>
      </c>
    </row>
    <row r="30" spans="1:7">
      <c r="A30" s="74">
        <v>39500</v>
      </c>
      <c r="B30">
        <v>940.05</v>
      </c>
      <c r="C30">
        <f t="shared" si="0"/>
        <v>-4.5955621811426539E-3</v>
      </c>
      <c r="D30">
        <f t="shared" si="3"/>
        <v>1.2758507830888354E-4</v>
      </c>
      <c r="E30" s="45">
        <f t="shared" si="4"/>
        <v>3.4816599020597301</v>
      </c>
      <c r="F30">
        <f t="shared" si="1"/>
        <v>1.1295356493218067E-2</v>
      </c>
      <c r="G30">
        <f t="shared" si="2"/>
        <v>2.6276928564531246E-2</v>
      </c>
    </row>
    <row r="31" spans="1:7">
      <c r="A31" s="74">
        <v>39503</v>
      </c>
      <c r="B31">
        <v>938.49</v>
      </c>
      <c r="C31">
        <f t="shared" si="0"/>
        <v>-1.6608646700113638E-3</v>
      </c>
      <c r="D31">
        <f t="shared" si="3"/>
        <v>1.1544638179575967E-4</v>
      </c>
      <c r="E31" s="45">
        <f t="shared" si="4"/>
        <v>3.6024666671609387</v>
      </c>
      <c r="F31">
        <f t="shared" si="1"/>
        <v>1.0744597795904679E-2</v>
      </c>
      <c r="G31">
        <f t="shared" si="2"/>
        <v>2.4995672239926742E-2</v>
      </c>
    </row>
    <row r="32" spans="1:7">
      <c r="A32" s="74">
        <v>39504</v>
      </c>
      <c r="B32">
        <v>938.58</v>
      </c>
      <c r="C32">
        <f t="shared" si="0"/>
        <v>9.589413295074678E-5</v>
      </c>
      <c r="D32">
        <f t="shared" si="3"/>
        <v>1.0286341332623837E-4</v>
      </c>
      <c r="E32" s="45">
        <f t="shared" si="4"/>
        <v>3.6720710352618737</v>
      </c>
      <c r="F32">
        <f t="shared" si="1"/>
        <v>1.0142160190326238E-2</v>
      </c>
      <c r="G32">
        <f t="shared" si="2"/>
        <v>2.3594192796947085E-2</v>
      </c>
    </row>
    <row r="33" spans="1:7">
      <c r="A33" s="74">
        <v>39505</v>
      </c>
      <c r="B33">
        <v>935.15</v>
      </c>
      <c r="C33">
        <f t="shared" si="0"/>
        <v>-3.6611505727250915E-3</v>
      </c>
      <c r="D33">
        <f t="shared" si="3"/>
        <v>9.2366926880089014E-5</v>
      </c>
      <c r="E33" s="45">
        <f t="shared" si="4"/>
        <v>3.6533736896130207</v>
      </c>
      <c r="F33">
        <f t="shared" si="1"/>
        <v>9.6107713988050417E-3</v>
      </c>
      <c r="G33">
        <f t="shared" si="2"/>
        <v>2.2357997611502617E-2</v>
      </c>
    </row>
    <row r="34" spans="1:7">
      <c r="A34" s="74">
        <v>39506</v>
      </c>
      <c r="B34">
        <v>931.03</v>
      </c>
      <c r="C34">
        <f t="shared" si="0"/>
        <v>-4.4154440554224905E-3</v>
      </c>
      <c r="D34">
        <f t="shared" si="3"/>
        <v>8.6064858292415352E-5</v>
      </c>
      <c r="E34" s="45">
        <f t="shared" si="4"/>
        <v>3.6480018895089383</v>
      </c>
      <c r="F34">
        <f t="shared" si="1"/>
        <v>9.2771147611967891E-3</v>
      </c>
      <c r="G34">
        <f t="shared" si="2"/>
        <v>2.1581796201943046E-2</v>
      </c>
    </row>
    <row r="35" spans="1:7">
      <c r="A35" s="74">
        <v>39507</v>
      </c>
      <c r="B35">
        <v>914.9</v>
      </c>
      <c r="C35">
        <f t="shared" si="0"/>
        <v>-1.7476730488096948E-2</v>
      </c>
      <c r="D35">
        <f t="shared" si="3"/>
        <v>8.1976079151999288E-5</v>
      </c>
      <c r="E35" s="45">
        <f t="shared" si="4"/>
        <v>1.9226442482294577</v>
      </c>
      <c r="F35">
        <f t="shared" si="1"/>
        <v>9.0540642339227567E-3</v>
      </c>
      <c r="G35">
        <f t="shared" si="2"/>
        <v>2.1062903082015409E-2</v>
      </c>
    </row>
    <row r="36" spans="1:7">
      <c r="A36" s="74">
        <v>39510</v>
      </c>
      <c r="B36">
        <v>896.73</v>
      </c>
      <c r="C36">
        <f t="shared" si="0"/>
        <v>-2.0059956281774483E-2</v>
      </c>
      <c r="D36">
        <f t="shared" si="3"/>
        <v>1.2343102986270133E-4</v>
      </c>
      <c r="E36" s="45">
        <f t="shared" si="4"/>
        <v>1.9509078738308507</v>
      </c>
      <c r="F36">
        <f t="shared" si="1"/>
        <v>1.1109951838901073E-2</v>
      </c>
      <c r="G36">
        <f t="shared" si="2"/>
        <v>2.5845612841123633E-2</v>
      </c>
    </row>
    <row r="37" spans="1:7">
      <c r="A37" s="74">
        <v>39511</v>
      </c>
      <c r="B37">
        <v>859.79</v>
      </c>
      <c r="C37">
        <f t="shared" si="0"/>
        <v>-4.2066640020939516E-2</v>
      </c>
      <c r="D37">
        <f t="shared" si="3"/>
        <v>1.7176237716578455E-4</v>
      </c>
      <c r="E37" s="45">
        <f t="shared" si="4"/>
        <v>-1.7355483788915773</v>
      </c>
      <c r="F37">
        <f t="shared" si="1"/>
        <v>1.3105814631902305E-2</v>
      </c>
      <c r="G37">
        <f t="shared" si="2"/>
        <v>3.0488684006499261E-2</v>
      </c>
    </row>
    <row r="38" spans="1:7">
      <c r="A38" s="74">
        <v>39512</v>
      </c>
      <c r="B38">
        <v>897.61</v>
      </c>
      <c r="C38">
        <f t="shared" si="0"/>
        <v>4.3047502143562788E-2</v>
      </c>
      <c r="D38">
        <f t="shared" si="3"/>
        <v>4.2428174060048143E-4</v>
      </c>
      <c r="E38" s="45">
        <f t="shared" si="4"/>
        <v>0.77982435632814795</v>
      </c>
      <c r="F38">
        <f t="shared" si="1"/>
        <v>2.059810041242836E-2</v>
      </c>
      <c r="G38">
        <f t="shared" si="2"/>
        <v>4.791834710373246E-2</v>
      </c>
    </row>
    <row r="39" spans="1:7">
      <c r="A39" s="74">
        <v>39513</v>
      </c>
      <c r="B39">
        <v>889.83</v>
      </c>
      <c r="C39">
        <f t="shared" si="0"/>
        <v>-8.7052422810769414E-3</v>
      </c>
      <c r="D39">
        <f t="shared" si="3"/>
        <v>6.3935732391337346E-4</v>
      </c>
      <c r="E39" s="45">
        <f t="shared" si="4"/>
        <v>2.6993213929172986</v>
      </c>
      <c r="F39">
        <f t="shared" si="1"/>
        <v>2.5285516089519972E-2</v>
      </c>
      <c r="G39">
        <f t="shared" si="2"/>
        <v>5.8822906598880238E-2</v>
      </c>
    </row>
    <row r="40" spans="1:7">
      <c r="A40" s="74">
        <v>39514</v>
      </c>
      <c r="B40">
        <v>900.79</v>
      </c>
      <c r="C40">
        <f t="shared" si="0"/>
        <v>1.2241722835206303E-2</v>
      </c>
      <c r="D40">
        <f t="shared" si="3"/>
        <v>5.334174074519061E-4</v>
      </c>
      <c r="E40" s="45">
        <f t="shared" si="4"/>
        <v>2.7086932246394788</v>
      </c>
      <c r="F40">
        <f t="shared" si="1"/>
        <v>2.3095830953916902E-2</v>
      </c>
      <c r="G40">
        <f t="shared" si="2"/>
        <v>5.3728937238851207E-2</v>
      </c>
    </row>
    <row r="41" spans="1:7">
      <c r="A41" s="74">
        <v>39517</v>
      </c>
      <c r="B41">
        <v>907.83</v>
      </c>
      <c r="C41">
        <f t="shared" si="0"/>
        <v>7.7849803224960823E-3</v>
      </c>
      <c r="D41">
        <f t="shared" si="3"/>
        <v>4.6025200155073011E-4</v>
      </c>
      <c r="E41" s="45">
        <f t="shared" si="4"/>
        <v>2.8570897318598045</v>
      </c>
      <c r="F41">
        <f t="shared" si="1"/>
        <v>2.1453484601591653E-2</v>
      </c>
      <c r="G41">
        <f t="shared" si="2"/>
        <v>4.9908268293680634E-2</v>
      </c>
    </row>
    <row r="42" spans="1:7">
      <c r="A42" s="74">
        <v>39518</v>
      </c>
      <c r="B42">
        <v>911.72</v>
      </c>
      <c r="C42">
        <f t="shared" si="0"/>
        <v>4.2757889879734279E-3</v>
      </c>
      <c r="D42">
        <f t="shared" si="3"/>
        <v>3.8775836840647106E-4</v>
      </c>
      <c r="E42" s="45">
        <f t="shared" si="4"/>
        <v>2.9850511155745694</v>
      </c>
      <c r="F42">
        <f t="shared" si="1"/>
        <v>1.9691581155571816E-2</v>
      </c>
      <c r="G42">
        <f t="shared" si="2"/>
        <v>4.5809467957767157E-2</v>
      </c>
    </row>
    <row r="43" spans="1:7">
      <c r="A43" s="74">
        <v>39519</v>
      </c>
      <c r="B43">
        <v>914.89</v>
      </c>
      <c r="C43">
        <f t="shared" si="0"/>
        <v>3.4709140785169623E-3</v>
      </c>
      <c r="D43">
        <f t="shared" si="3"/>
        <v>3.2314287721964881E-4</v>
      </c>
      <c r="E43" s="45">
        <f t="shared" si="4"/>
        <v>3.0811287211710625</v>
      </c>
      <c r="F43">
        <f t="shared" si="1"/>
        <v>1.7976175266714797E-2</v>
      </c>
      <c r="G43">
        <f t="shared" si="2"/>
        <v>4.1818837115107498E-2</v>
      </c>
    </row>
    <row r="44" spans="1:7">
      <c r="A44" s="74">
        <v>39520</v>
      </c>
      <c r="B44">
        <v>912.74</v>
      </c>
      <c r="C44">
        <f t="shared" si="0"/>
        <v>-2.3527748962166584E-3</v>
      </c>
      <c r="D44">
        <f t="shared" si="3"/>
        <v>2.7047480636485611E-4</v>
      </c>
      <c r="E44" s="45">
        <f t="shared" si="4"/>
        <v>3.1784942446602549</v>
      </c>
      <c r="F44">
        <f t="shared" si="1"/>
        <v>1.6446118276506955E-2</v>
      </c>
      <c r="G44">
        <f t="shared" si="2"/>
        <v>3.8259392288776159E-2</v>
      </c>
    </row>
    <row r="45" spans="1:7">
      <c r="A45" s="74">
        <v>39521</v>
      </c>
      <c r="B45">
        <v>902.13</v>
      </c>
      <c r="C45">
        <f t="shared" si="0"/>
        <v>-1.1692430726989222E-2</v>
      </c>
      <c r="D45">
        <f t="shared" si="3"/>
        <v>2.2732148481576373E-4</v>
      </c>
      <c r="E45" s="45">
        <f t="shared" si="4"/>
        <v>2.9749301727635382</v>
      </c>
      <c r="F45">
        <f t="shared" si="1"/>
        <v>1.5077184246926337E-2</v>
      </c>
      <c r="G45">
        <f t="shared" si="2"/>
        <v>3.5074775519359128E-2</v>
      </c>
    </row>
    <row r="46" spans="1:7">
      <c r="A46" s="74">
        <v>39524</v>
      </c>
      <c r="B46">
        <v>890.57</v>
      </c>
      <c r="C46">
        <f t="shared" si="0"/>
        <v>-1.2896926682078202E-2</v>
      </c>
      <c r="D46">
        <f t="shared" si="3"/>
        <v>2.1331699557294449E-4</v>
      </c>
      <c r="E46" s="45">
        <f t="shared" si="4"/>
        <v>2.9175596177634082</v>
      </c>
      <c r="F46">
        <f t="shared" si="1"/>
        <v>1.4605375571102048E-2</v>
      </c>
      <c r="G46">
        <f t="shared" si="2"/>
        <v>3.3977184409401263E-2</v>
      </c>
    </row>
    <row r="47" spans="1:7">
      <c r="A47" s="74">
        <v>39525</v>
      </c>
      <c r="B47">
        <v>899.67</v>
      </c>
      <c r="C47">
        <f t="shared" si="0"/>
        <v>1.0166322254815618E-2</v>
      </c>
      <c r="D47">
        <f t="shared" si="3"/>
        <v>2.067460562975808E-4</v>
      </c>
      <c r="E47" s="45">
        <f t="shared" si="4"/>
        <v>3.0731168728061289</v>
      </c>
      <c r="F47">
        <f t="shared" si="1"/>
        <v>1.4378666707924655E-2</v>
      </c>
      <c r="G47">
        <f t="shared" si="2"/>
        <v>3.3449780727522326E-2</v>
      </c>
    </row>
    <row r="48" spans="1:7">
      <c r="A48" s="74">
        <v>39526</v>
      </c>
      <c r="B48">
        <v>902.56</v>
      </c>
      <c r="C48">
        <f t="shared" si="0"/>
        <v>3.2071405726803448E-3</v>
      </c>
      <c r="D48">
        <f t="shared" si="3"/>
        <v>1.9163862415016796E-4</v>
      </c>
      <c r="E48" s="45">
        <f t="shared" si="4"/>
        <v>3.3341747100589503</v>
      </c>
      <c r="F48">
        <f t="shared" si="1"/>
        <v>1.3843360291134806E-2</v>
      </c>
      <c r="G48">
        <f t="shared" si="2"/>
        <v>3.2204471782862835E-2</v>
      </c>
    </row>
    <row r="49" spans="1:7">
      <c r="A49" s="74">
        <v>39532</v>
      </c>
      <c r="B49">
        <v>895.08</v>
      </c>
      <c r="C49">
        <f t="shared" si="0"/>
        <v>-8.3220702365931487E-3</v>
      </c>
      <c r="D49">
        <f t="shared" si="3"/>
        <v>1.6499507109256248E-4</v>
      </c>
      <c r="E49" s="45">
        <f t="shared" si="4"/>
        <v>3.2259834241127345</v>
      </c>
      <c r="F49">
        <f t="shared" si="1"/>
        <v>1.2845040719770509E-2</v>
      </c>
      <c r="G49">
        <f t="shared" si="2"/>
        <v>2.9882033170406143E-2</v>
      </c>
    </row>
    <row r="50" spans="1:7">
      <c r="A50" s="74">
        <v>39533</v>
      </c>
      <c r="B50">
        <v>891.73</v>
      </c>
      <c r="C50">
        <f t="shared" si="0"/>
        <v>-3.7497035780633681E-3</v>
      </c>
      <c r="D50">
        <f t="shared" si="3"/>
        <v>1.529041749684184E-4</v>
      </c>
      <c r="E50" s="45">
        <f t="shared" si="4"/>
        <v>3.4279336234948361</v>
      </c>
      <c r="F50">
        <f t="shared" si="1"/>
        <v>1.2365442772841512E-2</v>
      </c>
      <c r="G50">
        <f t="shared" si="2"/>
        <v>2.8766321506173521E-2</v>
      </c>
    </row>
    <row r="51" spans="1:7">
      <c r="A51" s="74">
        <v>39534</v>
      </c>
      <c r="B51">
        <v>887.89</v>
      </c>
      <c r="C51">
        <f t="shared" si="0"/>
        <v>-4.3155347317149761E-3</v>
      </c>
      <c r="D51">
        <f t="shared" si="3"/>
        <v>1.3459767656496556E-4</v>
      </c>
      <c r="E51" s="45">
        <f t="shared" si="4"/>
        <v>3.4684883044394152</v>
      </c>
      <c r="F51">
        <f t="shared" si="1"/>
        <v>1.1601623876206536E-2</v>
      </c>
      <c r="G51">
        <f t="shared" si="2"/>
        <v>2.6989413039834525E-2</v>
      </c>
    </row>
    <row r="52" spans="1:7">
      <c r="A52" s="74">
        <v>39535</v>
      </c>
      <c r="B52">
        <v>890.03</v>
      </c>
      <c r="C52">
        <f t="shared" si="0"/>
        <v>2.4073085779621195E-3</v>
      </c>
      <c r="D52">
        <f t="shared" si="3"/>
        <v>1.206661867484769E-4</v>
      </c>
      <c r="E52" s="45">
        <f t="shared" si="4"/>
        <v>3.5682896886778424</v>
      </c>
      <c r="F52">
        <f t="shared" si="1"/>
        <v>1.0984816190928134E-2</v>
      </c>
      <c r="G52">
        <f t="shared" si="2"/>
        <v>2.5554503792495062E-2</v>
      </c>
    </row>
    <row r="53" spans="1:7">
      <c r="A53" s="74">
        <v>39538</v>
      </c>
      <c r="B53">
        <v>889.28</v>
      </c>
      <c r="C53">
        <f t="shared" si="0"/>
        <v>-8.4302346911790949E-4</v>
      </c>
      <c r="D53">
        <f t="shared" si="3"/>
        <v>1.0751427631578563E-4</v>
      </c>
      <c r="E53" s="45">
        <f t="shared" si="4"/>
        <v>3.6466998356290121</v>
      </c>
      <c r="F53">
        <f t="shared" si="1"/>
        <v>1.0368909118889297E-2</v>
      </c>
      <c r="G53">
        <f t="shared" si="2"/>
        <v>2.4121689684850792E-2</v>
      </c>
    </row>
    <row r="54" spans="1:7">
      <c r="A54" s="74">
        <v>39539</v>
      </c>
      <c r="B54">
        <v>913.73</v>
      </c>
      <c r="C54">
        <f t="shared" si="0"/>
        <v>2.7122976445410174E-2</v>
      </c>
      <c r="D54">
        <f t="shared" si="3"/>
        <v>9.6197371448470521E-5</v>
      </c>
      <c r="E54" s="45">
        <f t="shared" si="4"/>
        <v>-0.11806385898608251</v>
      </c>
      <c r="F54">
        <f t="shared" si="1"/>
        <v>9.8080258690763315E-3</v>
      </c>
      <c r="G54">
        <f t="shared" si="2"/>
        <v>2.2816880129063286E-2</v>
      </c>
    </row>
    <row r="55" spans="1:7">
      <c r="A55" s="74">
        <v>39540</v>
      </c>
      <c r="B55">
        <v>919.3</v>
      </c>
      <c r="C55">
        <f t="shared" si="0"/>
        <v>6.0773878701603223E-3</v>
      </c>
      <c r="D55">
        <f t="shared" si="3"/>
        <v>2.021020246920061E-4</v>
      </c>
      <c r="E55" s="45">
        <f t="shared" si="4"/>
        <v>3.2430541916410101</v>
      </c>
      <c r="F55">
        <f t="shared" si="1"/>
        <v>1.4216259166602376E-2</v>
      </c>
      <c r="G55">
        <f t="shared" si="2"/>
        <v>3.3071964289039038E-2</v>
      </c>
    </row>
    <row r="56" spans="1:7">
      <c r="A56" s="74">
        <v>39541</v>
      </c>
      <c r="B56">
        <v>923.04</v>
      </c>
      <c r="C56">
        <f t="shared" si="0"/>
        <v>4.0600596388706833E-3</v>
      </c>
      <c r="D56">
        <f t="shared" si="3"/>
        <v>1.7753420730195005E-4</v>
      </c>
      <c r="E56" s="45">
        <f t="shared" si="4"/>
        <v>3.3528099987196605</v>
      </c>
      <c r="F56">
        <f t="shared" si="1"/>
        <v>1.3324196309794825E-2</v>
      </c>
      <c r="G56">
        <f t="shared" si="2"/>
        <v>3.0996715758593994E-2</v>
      </c>
    </row>
    <row r="57" spans="1:7">
      <c r="A57" s="74">
        <v>39542</v>
      </c>
      <c r="B57">
        <v>922</v>
      </c>
      <c r="C57">
        <f t="shared" si="0"/>
        <v>-1.127346951985686E-3</v>
      </c>
      <c r="D57">
        <f t="shared" si="3"/>
        <v>1.5468097885733528E-4</v>
      </c>
      <c r="E57" s="45">
        <f t="shared" si="4"/>
        <v>3.4640261794567682</v>
      </c>
      <c r="F57">
        <f t="shared" si="1"/>
        <v>1.2437080801270661E-2</v>
      </c>
      <c r="G57">
        <f t="shared" si="2"/>
        <v>2.8932976481310147E-2</v>
      </c>
    </row>
    <row r="58" spans="1:7">
      <c r="A58" s="74">
        <v>39545</v>
      </c>
      <c r="B58">
        <v>928.32</v>
      </c>
      <c r="C58">
        <f t="shared" si="0"/>
        <v>6.8312773764453993E-3</v>
      </c>
      <c r="D58">
        <f t="shared" si="3"/>
        <v>1.3401865059640397E-4</v>
      </c>
      <c r="E58" s="45">
        <f t="shared" si="4"/>
        <v>3.3657233174145378</v>
      </c>
      <c r="F58">
        <f t="shared" si="1"/>
        <v>1.157664245782878E-2</v>
      </c>
      <c r="G58">
        <f t="shared" si="2"/>
        <v>2.6931297570300907E-2</v>
      </c>
    </row>
    <row r="59" spans="1:7">
      <c r="A59" s="74">
        <v>39546</v>
      </c>
      <c r="B59">
        <v>930.57</v>
      </c>
      <c r="C59">
        <f t="shared" si="0"/>
        <v>2.4208006915973357E-3</v>
      </c>
      <c r="D59">
        <f t="shared" si="3"/>
        <v>1.2458930035563623E-4</v>
      </c>
      <c r="E59" s="45">
        <f t="shared" si="4"/>
        <v>3.5527870045543839</v>
      </c>
      <c r="F59">
        <f t="shared" si="1"/>
        <v>1.1161957729522014E-2</v>
      </c>
      <c r="G59">
        <f t="shared" si="2"/>
        <v>2.5966596634207258E-2</v>
      </c>
    </row>
    <row r="60" spans="1:7">
      <c r="A60" s="74">
        <v>39547</v>
      </c>
      <c r="B60">
        <v>936.53</v>
      </c>
      <c r="C60">
        <f t="shared" si="0"/>
        <v>6.38425391620423E-3</v>
      </c>
      <c r="D60">
        <f t="shared" si="3"/>
        <v>1.1066298045136324E-4</v>
      </c>
      <c r="E60" s="45">
        <f t="shared" si="4"/>
        <v>3.4514151821276187</v>
      </c>
      <c r="F60">
        <f t="shared" si="1"/>
        <v>1.0519647353945057E-2</v>
      </c>
      <c r="G60">
        <f t="shared" si="2"/>
        <v>2.447235925750943E-2</v>
      </c>
    </row>
    <row r="61" spans="1:7">
      <c r="A61" s="74">
        <v>39548</v>
      </c>
      <c r="B61">
        <v>922.05</v>
      </c>
      <c r="C61">
        <f t="shared" si="0"/>
        <v>-1.5582103519713009E-2</v>
      </c>
      <c r="D61">
        <f t="shared" si="3"/>
        <v>1.0498056143930038E-4</v>
      </c>
      <c r="E61" s="45">
        <f t="shared" si="4"/>
        <v>2.5055152955540532</v>
      </c>
      <c r="F61">
        <f t="shared" si="1"/>
        <v>1.0246002217416332E-2</v>
      </c>
      <c r="G61">
        <f t="shared" si="2"/>
        <v>2.3835765475904214E-2</v>
      </c>
    </row>
    <row r="62" spans="1:7">
      <c r="A62" s="74">
        <v>39549</v>
      </c>
      <c r="B62">
        <v>917.73</v>
      </c>
      <c r="C62">
        <f t="shared" si="0"/>
        <v>-4.6962223087740895E-3</v>
      </c>
      <c r="D62">
        <f t="shared" si="3"/>
        <v>1.3203768122700338E-4</v>
      </c>
      <c r="E62" s="45">
        <f t="shared" si="4"/>
        <v>3.4637571259372106</v>
      </c>
      <c r="F62">
        <f t="shared" si="1"/>
        <v>1.1490765040979794E-2</v>
      </c>
      <c r="G62">
        <f t="shared" si="2"/>
        <v>2.673151682418615E-2</v>
      </c>
    </row>
    <row r="63" spans="1:7">
      <c r="A63" s="74">
        <v>39552</v>
      </c>
      <c r="B63">
        <v>917.57</v>
      </c>
      <c r="C63">
        <f t="shared" si="0"/>
        <v>-1.7435841595947466E-4</v>
      </c>
      <c r="D63">
        <f t="shared" si="3"/>
        <v>1.1915479051664054E-4</v>
      </c>
      <c r="E63" s="45">
        <f t="shared" si="4"/>
        <v>3.5984774727700266</v>
      </c>
      <c r="F63">
        <f t="shared" si="1"/>
        <v>1.0915804620670001E-2</v>
      </c>
      <c r="G63">
        <f t="shared" si="2"/>
        <v>2.5393958872740832E-2</v>
      </c>
    </row>
    <row r="64" spans="1:7">
      <c r="A64" s="74">
        <v>39553</v>
      </c>
      <c r="B64">
        <v>931.61</v>
      </c>
      <c r="C64">
        <f t="shared" si="0"/>
        <v>1.5185400876875477E-2</v>
      </c>
      <c r="D64">
        <f t="shared" si="3"/>
        <v>1.054034451491372E-4</v>
      </c>
      <c r="E64" s="45">
        <f t="shared" si="4"/>
        <v>2.5660440246934479</v>
      </c>
      <c r="F64">
        <f t="shared" si="1"/>
        <v>1.026661799957207E-2</v>
      </c>
      <c r="G64">
        <f t="shared" si="2"/>
        <v>2.3883724956893903E-2</v>
      </c>
    </row>
    <row r="65" spans="1:7">
      <c r="A65" s="74">
        <v>39554</v>
      </c>
      <c r="B65">
        <v>936.55</v>
      </c>
      <c r="C65">
        <f t="shared" si="0"/>
        <v>5.2886385686310433E-3</v>
      </c>
      <c r="D65">
        <f t="shared" si="3"/>
        <v>1.3046682975786803E-4</v>
      </c>
      <c r="E65" s="45">
        <f t="shared" si="4"/>
        <v>3.4460663985134676</v>
      </c>
      <c r="F65">
        <f t="shared" si="1"/>
        <v>1.1422207744471646E-2</v>
      </c>
      <c r="G65">
        <f t="shared" si="2"/>
        <v>2.657202870320443E-2</v>
      </c>
    </row>
    <row r="66" spans="1:7">
      <c r="A66" s="74">
        <v>39555</v>
      </c>
      <c r="B66">
        <v>934.66</v>
      </c>
      <c r="C66">
        <f t="shared" si="0"/>
        <v>-2.0200839485848832E-3</v>
      </c>
      <c r="D66">
        <f t="shared" si="3"/>
        <v>1.1882333926878796E-4</v>
      </c>
      <c r="E66" s="45">
        <f t="shared" si="4"/>
        <v>3.5828263680815868</v>
      </c>
      <c r="F66">
        <f t="shared" si="1"/>
        <v>1.0900611875889718E-2</v>
      </c>
      <c r="G66">
        <f t="shared" si="2"/>
        <v>2.5358615263220377E-2</v>
      </c>
    </row>
    <row r="67" spans="1:7">
      <c r="A67" s="74">
        <v>39556</v>
      </c>
      <c r="B67">
        <v>952.82</v>
      </c>
      <c r="C67">
        <f t="shared" si="0"/>
        <v>1.9243181791535058E-2</v>
      </c>
      <c r="D67">
        <f t="shared" si="3"/>
        <v>1.0577182570183369E-4</v>
      </c>
      <c r="E67" s="45">
        <f t="shared" si="4"/>
        <v>1.9077082926146365</v>
      </c>
      <c r="F67">
        <f t="shared" si="1"/>
        <v>1.028454304778942E-2</v>
      </c>
      <c r="G67">
        <f t="shared" si="2"/>
        <v>2.3925424854706417E-2</v>
      </c>
    </row>
    <row r="68" spans="1:7">
      <c r="A68" s="74">
        <v>39559</v>
      </c>
      <c r="B68">
        <v>953.25</v>
      </c>
      <c r="C68">
        <f t="shared" ref="C68:C131" si="5">LN(B68)-LN(B67)</f>
        <v>4.5119015282235608E-4</v>
      </c>
      <c r="D68">
        <f t="shared" si="3"/>
        <v>1.5261362410908503E-4</v>
      </c>
      <c r="E68" s="45">
        <f t="shared" si="4"/>
        <v>3.4741950943416837</v>
      </c>
      <c r="F68">
        <f t="shared" ref="F68:F131" si="6">SQRT(D68)</f>
        <v>1.2353688684319556E-2</v>
      </c>
      <c r="G68">
        <f t="shared" ref="G68:G131" si="7">NORMSINV(0.99)*F68</f>
        <v>2.873897740732918E-2</v>
      </c>
    </row>
    <row r="69" spans="1:7">
      <c r="A69" s="74">
        <v>39560</v>
      </c>
      <c r="B69">
        <v>950.97</v>
      </c>
      <c r="C69">
        <f t="shared" si="5"/>
        <v>-2.3946824311851245E-3</v>
      </c>
      <c r="D69">
        <f t="shared" ref="D69:D132" si="8">$J$3+$J$4*C68^2+$J$5*D68</f>
        <v>1.3219780377258399E-4</v>
      </c>
      <c r="E69" s="45">
        <f t="shared" ref="E69:E132" si="9">-(0.5*LN(2*$J$2*D69))-((C69^2)/(2*D69))</f>
        <v>3.5249779841527138</v>
      </c>
      <c r="F69">
        <f t="shared" si="6"/>
        <v>1.1497730374842854E-2</v>
      </c>
      <c r="G69">
        <f t="shared" si="7"/>
        <v>2.6747720613810463E-2</v>
      </c>
    </row>
    <row r="70" spans="1:7">
      <c r="A70" s="74">
        <v>39561</v>
      </c>
      <c r="B70">
        <v>942.21</v>
      </c>
      <c r="C70">
        <f t="shared" si="5"/>
        <v>-9.2543366390049897E-3</v>
      </c>
      <c r="D70">
        <f t="shared" si="8"/>
        <v>1.1673015678593041E-4</v>
      </c>
      <c r="E70" s="45">
        <f t="shared" si="9"/>
        <v>3.2420435787670234</v>
      </c>
      <c r="F70">
        <f t="shared" si="6"/>
        <v>1.0804173119028147E-2</v>
      </c>
      <c r="G70">
        <f t="shared" si="7"/>
        <v>2.5134265166220318E-2</v>
      </c>
    </row>
    <row r="71" spans="1:7">
      <c r="A71" s="74">
        <v>39562</v>
      </c>
      <c r="B71">
        <v>949.52</v>
      </c>
      <c r="C71">
        <f t="shared" si="5"/>
        <v>7.7284140807662993E-3</v>
      </c>
      <c r="D71">
        <f t="shared" si="8"/>
        <v>1.1685498792845872E-4</v>
      </c>
      <c r="E71" s="45">
        <f t="shared" si="9"/>
        <v>3.352783613516277</v>
      </c>
      <c r="F71">
        <f t="shared" si="6"/>
        <v>1.0809948562711051E-2</v>
      </c>
      <c r="G71">
        <f t="shared" si="7"/>
        <v>2.5147700857353687E-2</v>
      </c>
    </row>
    <row r="72" spans="1:7">
      <c r="A72" s="74">
        <v>39563</v>
      </c>
      <c r="B72">
        <v>953.07</v>
      </c>
      <c r="C72">
        <f t="shared" si="5"/>
        <v>3.7317594645012164E-3</v>
      </c>
      <c r="D72">
        <f t="shared" si="8"/>
        <v>1.129013951833431E-4</v>
      </c>
      <c r="E72" s="45">
        <f t="shared" si="9"/>
        <v>3.5638859185956684</v>
      </c>
      <c r="F72">
        <f t="shared" si="6"/>
        <v>1.0625506820069483E-2</v>
      </c>
      <c r="G72">
        <f t="shared" si="7"/>
        <v>2.4718625201475084E-2</v>
      </c>
    </row>
    <row r="73" spans="1:7">
      <c r="A73" s="74">
        <v>39566</v>
      </c>
      <c r="B73">
        <v>962.4</v>
      </c>
      <c r="C73">
        <f t="shared" si="5"/>
        <v>9.7418114477179074E-3</v>
      </c>
      <c r="D73">
        <f t="shared" si="8"/>
        <v>1.0257420926722402E-4</v>
      </c>
      <c r="E73" s="45">
        <f t="shared" si="9"/>
        <v>3.2109174762720061</v>
      </c>
      <c r="F73">
        <f t="shared" si="6"/>
        <v>1.0127892637030865E-2</v>
      </c>
      <c r="G73">
        <f t="shared" si="7"/>
        <v>2.356100150467063E-2</v>
      </c>
    </row>
    <row r="74" spans="1:7">
      <c r="A74" s="74">
        <v>39567</v>
      </c>
      <c r="B74">
        <v>969.11</v>
      </c>
      <c r="C74">
        <f t="shared" si="5"/>
        <v>6.9479598793398267E-3</v>
      </c>
      <c r="D74">
        <f t="shared" si="8"/>
        <v>1.0697859135212642E-4</v>
      </c>
      <c r="E74" s="45">
        <f t="shared" si="9"/>
        <v>3.4268771119165393</v>
      </c>
      <c r="F74">
        <f t="shared" si="6"/>
        <v>1.0343045554967184E-2</v>
      </c>
      <c r="G74">
        <f t="shared" si="7"/>
        <v>2.4061522037905465E-2</v>
      </c>
    </row>
    <row r="75" spans="1:7">
      <c r="A75" s="74">
        <v>39568</v>
      </c>
      <c r="B75">
        <v>985.95</v>
      </c>
      <c r="C75">
        <f t="shared" si="5"/>
        <v>1.7227518837886535E-2</v>
      </c>
      <c r="D75">
        <f t="shared" si="8"/>
        <v>1.032085748797874E-4</v>
      </c>
      <c r="E75" s="45">
        <f t="shared" si="9"/>
        <v>2.2326367677021768</v>
      </c>
      <c r="F75">
        <f t="shared" si="6"/>
        <v>1.0159162115046073E-2</v>
      </c>
      <c r="G75">
        <f t="shared" si="7"/>
        <v>2.3633745188373672E-2</v>
      </c>
    </row>
    <row r="76" spans="1:7">
      <c r="A76" s="74">
        <v>39570</v>
      </c>
      <c r="B76">
        <v>1012.31</v>
      </c>
      <c r="C76">
        <f t="shared" si="5"/>
        <v>2.6384483672736714E-2</v>
      </c>
      <c r="D76">
        <f t="shared" si="8"/>
        <v>1.3906434824339017E-4</v>
      </c>
      <c r="E76" s="45">
        <f t="shared" si="9"/>
        <v>1.0184028305304307</v>
      </c>
      <c r="F76">
        <f t="shared" si="6"/>
        <v>1.1792554780173386E-2</v>
      </c>
      <c r="G76">
        <f t="shared" si="7"/>
        <v>2.7433584742366502E-2</v>
      </c>
    </row>
    <row r="77" spans="1:7">
      <c r="A77" s="74">
        <v>39574</v>
      </c>
      <c r="B77">
        <v>1032.08</v>
      </c>
      <c r="C77">
        <f t="shared" si="5"/>
        <v>1.9341335366449108E-2</v>
      </c>
      <c r="D77">
        <f t="shared" si="8"/>
        <v>2.3021505284865338E-4</v>
      </c>
      <c r="E77" s="45">
        <f t="shared" si="9"/>
        <v>2.4568363159804711</v>
      </c>
      <c r="F77">
        <f t="shared" si="6"/>
        <v>1.5172839314006242E-2</v>
      </c>
      <c r="G77">
        <f t="shared" si="7"/>
        <v>3.5297302481301696E-2</v>
      </c>
    </row>
    <row r="78" spans="1:7">
      <c r="A78" s="74">
        <v>39575</v>
      </c>
      <c r="B78">
        <v>1010.96</v>
      </c>
      <c r="C78">
        <f t="shared" si="5"/>
        <v>-2.0675808966455378E-2</v>
      </c>
      <c r="D78">
        <f t="shared" si="8"/>
        <v>2.5276135252641914E-4</v>
      </c>
      <c r="E78" s="45">
        <f t="shared" si="9"/>
        <v>2.3769561220906312</v>
      </c>
      <c r="F78">
        <f t="shared" si="6"/>
        <v>1.5898470131632765E-2</v>
      </c>
      <c r="G78">
        <f t="shared" si="7"/>
        <v>3.6985372191225677E-2</v>
      </c>
    </row>
    <row r="79" spans="1:7">
      <c r="A79" s="74">
        <v>39576</v>
      </c>
      <c r="B79">
        <v>1001.24</v>
      </c>
      <c r="C79">
        <f t="shared" si="5"/>
        <v>-9.661142633337505E-3</v>
      </c>
      <c r="D79">
        <f t="shared" si="8"/>
        <v>2.791515069788473E-4</v>
      </c>
      <c r="E79" s="45">
        <f t="shared" si="9"/>
        <v>3.0057583734137028</v>
      </c>
      <c r="F79">
        <f t="shared" si="6"/>
        <v>1.6707827715739927E-2</v>
      </c>
      <c r="G79">
        <f t="shared" si="7"/>
        <v>3.8868219486352204E-2</v>
      </c>
    </row>
    <row r="80" spans="1:7">
      <c r="A80" s="74">
        <v>39577</v>
      </c>
      <c r="B80">
        <v>1008.49</v>
      </c>
      <c r="C80">
        <f t="shared" si="5"/>
        <v>7.2149308116067346E-3</v>
      </c>
      <c r="D80">
        <f t="shared" si="8"/>
        <v>2.4799668301252989E-4</v>
      </c>
      <c r="E80" s="45">
        <f t="shared" si="9"/>
        <v>3.1271576028321553</v>
      </c>
      <c r="F80">
        <f t="shared" si="6"/>
        <v>1.5747910433213986E-2</v>
      </c>
      <c r="G80">
        <f t="shared" si="7"/>
        <v>3.6635117956892921E-2</v>
      </c>
    </row>
    <row r="81" spans="1:7">
      <c r="A81" s="74">
        <v>39580</v>
      </c>
      <c r="B81">
        <v>1010.27</v>
      </c>
      <c r="C81">
        <f t="shared" si="5"/>
        <v>1.7634592138593419E-3</v>
      </c>
      <c r="D81">
        <f t="shared" si="8"/>
        <v>2.1661533774813856E-4</v>
      </c>
      <c r="E81" s="45">
        <f t="shared" si="9"/>
        <v>3.2925770387636324</v>
      </c>
      <c r="F81">
        <f t="shared" si="6"/>
        <v>1.4717857783935084E-2</v>
      </c>
      <c r="G81">
        <f t="shared" si="7"/>
        <v>3.4238857166092811E-2</v>
      </c>
    </row>
    <row r="82" spans="1:7">
      <c r="A82" s="74">
        <v>39581</v>
      </c>
      <c r="B82">
        <v>1015.63</v>
      </c>
      <c r="C82">
        <f t="shared" si="5"/>
        <v>5.2914877403527072E-3</v>
      </c>
      <c r="D82">
        <f t="shared" si="8"/>
        <v>1.838541490599556E-4</v>
      </c>
      <c r="E82" s="45">
        <f t="shared" si="9"/>
        <v>3.3055984704503656</v>
      </c>
      <c r="F82">
        <f t="shared" si="6"/>
        <v>1.3559282763478148E-2</v>
      </c>
      <c r="G82">
        <f t="shared" si="7"/>
        <v>3.1543608630335992E-2</v>
      </c>
    </row>
    <row r="83" spans="1:7">
      <c r="A83" s="74">
        <v>39582</v>
      </c>
      <c r="B83">
        <v>1027.74</v>
      </c>
      <c r="C83">
        <f t="shared" si="5"/>
        <v>1.185310715504162E-2</v>
      </c>
      <c r="D83">
        <f t="shared" si="8"/>
        <v>1.6153823643276597E-4</v>
      </c>
      <c r="E83" s="45">
        <f t="shared" si="9"/>
        <v>3.0115761700853199</v>
      </c>
      <c r="F83">
        <f t="shared" si="6"/>
        <v>1.2709769330431058E-2</v>
      </c>
      <c r="G83">
        <f t="shared" si="7"/>
        <v>2.9567344861397761E-2</v>
      </c>
    </row>
    <row r="84" spans="1:7">
      <c r="A84" s="74">
        <v>39583</v>
      </c>
      <c r="B84">
        <v>1024.58</v>
      </c>
      <c r="C84">
        <f t="shared" si="5"/>
        <v>-3.0794442359702856E-3</v>
      </c>
      <c r="D84">
        <f t="shared" si="8"/>
        <v>1.6128175496526304E-4</v>
      </c>
      <c r="E84" s="45">
        <f t="shared" si="9"/>
        <v>3.4178415228968011</v>
      </c>
      <c r="F84">
        <f t="shared" si="6"/>
        <v>1.2699675388184653E-2</v>
      </c>
      <c r="G84">
        <f t="shared" si="7"/>
        <v>2.9543862840312147E-2</v>
      </c>
    </row>
    <row r="85" spans="1:7">
      <c r="A85" s="74">
        <v>39584</v>
      </c>
      <c r="B85">
        <v>1016.11</v>
      </c>
      <c r="C85">
        <f t="shared" si="5"/>
        <v>-8.3011615075418987E-3</v>
      </c>
      <c r="D85">
        <f t="shared" si="8"/>
        <v>1.4058382220872345E-4</v>
      </c>
      <c r="E85" s="45">
        <f t="shared" si="9"/>
        <v>3.2708322438530715</v>
      </c>
      <c r="F85">
        <f t="shared" si="6"/>
        <v>1.1856804890387774E-2</v>
      </c>
      <c r="G85">
        <f t="shared" si="7"/>
        <v>2.7583052849670633E-2</v>
      </c>
    </row>
    <row r="86" spans="1:7">
      <c r="A86" s="74">
        <v>39587</v>
      </c>
      <c r="B86">
        <v>1016.1</v>
      </c>
      <c r="C86">
        <f t="shared" si="5"/>
        <v>-9.8415026004161632E-6</v>
      </c>
      <c r="D86">
        <f t="shared" si="8"/>
        <v>1.3332066041896662E-4</v>
      </c>
      <c r="E86" s="45">
        <f t="shared" si="9"/>
        <v>3.5424377790035972</v>
      </c>
      <c r="F86">
        <f t="shared" si="6"/>
        <v>1.1546456617463499E-2</v>
      </c>
      <c r="G86">
        <f t="shared" si="7"/>
        <v>2.6861074804740998E-2</v>
      </c>
    </row>
    <row r="87" spans="1:7">
      <c r="A87" s="74">
        <v>39588</v>
      </c>
      <c r="B87">
        <v>1009.48</v>
      </c>
      <c r="C87">
        <f t="shared" si="5"/>
        <v>-6.5364227232134198E-3</v>
      </c>
      <c r="D87">
        <f t="shared" si="8"/>
        <v>1.1673148765195081E-4</v>
      </c>
      <c r="E87" s="45">
        <f t="shared" si="9"/>
        <v>3.4258738846803332</v>
      </c>
      <c r="F87">
        <f t="shared" si="6"/>
        <v>1.0804234709221695E-2</v>
      </c>
      <c r="G87">
        <f t="shared" si="7"/>
        <v>2.5134408446436142E-2</v>
      </c>
    </row>
    <row r="88" spans="1:7">
      <c r="A88" s="74">
        <v>39589</v>
      </c>
      <c r="B88">
        <v>1015.6</v>
      </c>
      <c r="C88">
        <f t="shared" si="5"/>
        <v>6.0442240619007492E-3</v>
      </c>
      <c r="D88">
        <f t="shared" si="8"/>
        <v>1.1014294041173246E-4</v>
      </c>
      <c r="E88" s="45">
        <f t="shared" si="9"/>
        <v>3.4720852851949955</v>
      </c>
      <c r="F88">
        <f t="shared" si="6"/>
        <v>1.0494900686130024E-2</v>
      </c>
      <c r="G88">
        <f t="shared" si="7"/>
        <v>2.4414789899448334E-2</v>
      </c>
    </row>
    <row r="89" spans="1:7">
      <c r="A89" s="74">
        <v>39590</v>
      </c>
      <c r="B89">
        <v>1008.67</v>
      </c>
      <c r="C89">
        <f t="shared" si="5"/>
        <v>-6.8469394631289759E-3</v>
      </c>
      <c r="D89">
        <f t="shared" si="8"/>
        <v>1.0390349771635795E-4</v>
      </c>
      <c r="E89" s="45">
        <f t="shared" si="9"/>
        <v>3.4414887282819171</v>
      </c>
      <c r="F89">
        <f t="shared" si="6"/>
        <v>1.0193306515373604E-2</v>
      </c>
      <c r="G89">
        <f t="shared" si="7"/>
        <v>2.3713176941486027E-2</v>
      </c>
    </row>
    <row r="90" spans="1:7">
      <c r="A90" s="74">
        <v>39591</v>
      </c>
      <c r="B90">
        <v>1003.07</v>
      </c>
      <c r="C90">
        <f t="shared" si="5"/>
        <v>-5.5673342125954761E-3</v>
      </c>
      <c r="D90">
        <f t="shared" si="8"/>
        <v>1.0053050304959195E-4</v>
      </c>
      <c r="E90" s="45">
        <f t="shared" si="9"/>
        <v>3.5294279115625682</v>
      </c>
      <c r="F90">
        <f t="shared" si="6"/>
        <v>1.0026490066298971E-2</v>
      </c>
      <c r="G90">
        <f t="shared" si="7"/>
        <v>2.3325103849826209E-2</v>
      </c>
    </row>
    <row r="91" spans="1:7">
      <c r="A91" s="74">
        <v>39595</v>
      </c>
      <c r="B91">
        <v>999.5</v>
      </c>
      <c r="C91">
        <f t="shared" si="5"/>
        <v>-3.5654222143435277E-3</v>
      </c>
      <c r="D91">
        <f t="shared" si="8"/>
        <v>9.5347337690504229E-5</v>
      </c>
      <c r="E91" s="45">
        <f t="shared" si="9"/>
        <v>3.6433907691945802</v>
      </c>
      <c r="F91">
        <f t="shared" si="6"/>
        <v>9.7645961355554405E-3</v>
      </c>
      <c r="G91">
        <f t="shared" si="7"/>
        <v>2.2715847460816799E-2</v>
      </c>
    </row>
    <row r="92" spans="1:7">
      <c r="A92" s="74">
        <v>39596</v>
      </c>
      <c r="B92">
        <v>1000.23</v>
      </c>
      <c r="C92">
        <f t="shared" si="5"/>
        <v>7.3009859573680558E-4</v>
      </c>
      <c r="D92">
        <f t="shared" si="8"/>
        <v>8.8340997467286486E-5</v>
      </c>
      <c r="E92" s="45">
        <f t="shared" si="9"/>
        <v>3.7451976289141373</v>
      </c>
      <c r="F92">
        <f t="shared" si="6"/>
        <v>9.398989172633751E-3</v>
      </c>
      <c r="G92">
        <f t="shared" si="7"/>
        <v>2.1865318479889401E-2</v>
      </c>
    </row>
    <row r="93" spans="1:7">
      <c r="A93" s="74">
        <v>39597</v>
      </c>
      <c r="B93">
        <v>1010.15</v>
      </c>
      <c r="C93">
        <f t="shared" si="5"/>
        <v>9.8688611233592738E-3</v>
      </c>
      <c r="D93">
        <f t="shared" si="8"/>
        <v>8.0830844366251909E-5</v>
      </c>
      <c r="E93" s="45">
        <f t="shared" si="9"/>
        <v>3.1901791697826889</v>
      </c>
      <c r="F93">
        <f t="shared" si="6"/>
        <v>8.9905975533471575E-3</v>
      </c>
      <c r="G93">
        <f t="shared" si="7"/>
        <v>2.0915257504585935E-2</v>
      </c>
    </row>
    <row r="94" spans="1:7">
      <c r="A94" s="74">
        <v>39598</v>
      </c>
      <c r="B94">
        <v>1019.78</v>
      </c>
      <c r="C94">
        <f t="shared" si="5"/>
        <v>9.4880830806260974E-3</v>
      </c>
      <c r="D94">
        <f t="shared" si="8"/>
        <v>8.9973485121226231E-5</v>
      </c>
      <c r="E94" s="45">
        <f t="shared" si="9"/>
        <v>3.2387800692649282</v>
      </c>
      <c r="F94">
        <f t="shared" si="6"/>
        <v>9.485435420750395E-3</v>
      </c>
      <c r="G94">
        <f t="shared" si="7"/>
        <v>2.206642252541436E-2</v>
      </c>
    </row>
    <row r="95" spans="1:7">
      <c r="A95" s="74">
        <v>39602</v>
      </c>
      <c r="B95">
        <v>1004.8</v>
      </c>
      <c r="C95">
        <f t="shared" si="5"/>
        <v>-1.4798401026243191E-2</v>
      </c>
      <c r="D95">
        <f t="shared" si="8"/>
        <v>9.6134747677944729E-5</v>
      </c>
      <c r="E95" s="45">
        <f t="shared" si="9"/>
        <v>2.5669532014962302</v>
      </c>
      <c r="F95">
        <f t="shared" si="6"/>
        <v>9.8048328735345983E-3</v>
      </c>
      <c r="G95">
        <f t="shared" si="7"/>
        <v>2.2809452110672951E-2</v>
      </c>
    </row>
    <row r="96" spans="1:7">
      <c r="A96" s="74">
        <v>39603</v>
      </c>
      <c r="B96">
        <v>1015.92</v>
      </c>
      <c r="C96">
        <f t="shared" si="5"/>
        <v>1.1006089166843758E-2</v>
      </c>
      <c r="D96">
        <f t="shared" si="8"/>
        <v>1.2123678974629915E-4</v>
      </c>
      <c r="E96" s="45">
        <f t="shared" si="9"/>
        <v>3.0903678856996972</v>
      </c>
      <c r="F96">
        <f t="shared" si="6"/>
        <v>1.1010757909712626E-2</v>
      </c>
      <c r="G96">
        <f t="shared" si="7"/>
        <v>2.5614853254838327E-2</v>
      </c>
    </row>
    <row r="97" spans="1:7">
      <c r="A97" s="74">
        <v>39604</v>
      </c>
      <c r="B97">
        <v>1015.36</v>
      </c>
      <c r="C97">
        <f t="shared" si="5"/>
        <v>-5.5137648594705269E-4</v>
      </c>
      <c r="D97">
        <f t="shared" si="8"/>
        <v>1.2601177292834948E-4</v>
      </c>
      <c r="E97" s="45">
        <f t="shared" si="9"/>
        <v>3.5694227764117952</v>
      </c>
      <c r="F97">
        <f t="shared" si="6"/>
        <v>1.1225496555981365E-2</v>
      </c>
      <c r="G97">
        <f t="shared" si="7"/>
        <v>2.6114410048060019E-2</v>
      </c>
    </row>
    <row r="98" spans="1:7">
      <c r="A98" s="74">
        <v>39605</v>
      </c>
      <c r="B98">
        <v>1013.73</v>
      </c>
      <c r="C98">
        <f t="shared" si="5"/>
        <v>-1.6066318897847154E-3</v>
      </c>
      <c r="D98">
        <f t="shared" si="8"/>
        <v>1.1093187121089981E-4</v>
      </c>
      <c r="E98" s="45">
        <f t="shared" si="9"/>
        <v>3.6227241604010794</v>
      </c>
      <c r="F98">
        <f t="shared" si="6"/>
        <v>1.0532420007334488E-2</v>
      </c>
      <c r="G98">
        <f t="shared" si="7"/>
        <v>2.4502072892567794E-2</v>
      </c>
    </row>
    <row r="99" spans="1:7">
      <c r="A99" s="74">
        <v>39608</v>
      </c>
      <c r="B99">
        <v>1004.28</v>
      </c>
      <c r="C99">
        <f t="shared" si="5"/>
        <v>-9.3657306722629841E-3</v>
      </c>
      <c r="D99">
        <f t="shared" si="8"/>
        <v>9.9224059222229535E-5</v>
      </c>
      <c r="E99" s="45">
        <f t="shared" si="9"/>
        <v>3.2481121625797669</v>
      </c>
      <c r="F99">
        <f t="shared" si="6"/>
        <v>9.9611274071878791E-3</v>
      </c>
      <c r="G99">
        <f t="shared" si="7"/>
        <v>2.3173047566761466E-2</v>
      </c>
    </row>
    <row r="100" spans="1:7">
      <c r="A100" s="74">
        <v>39609</v>
      </c>
      <c r="B100">
        <v>990.5</v>
      </c>
      <c r="C100">
        <f t="shared" si="5"/>
        <v>-1.3816279694177425E-2</v>
      </c>
      <c r="D100">
        <f t="shared" si="8"/>
        <v>1.0317443828965258E-4</v>
      </c>
      <c r="E100" s="45">
        <f t="shared" si="9"/>
        <v>2.745524407161577</v>
      </c>
      <c r="F100">
        <f t="shared" si="6"/>
        <v>1.0157481887242161E-2</v>
      </c>
      <c r="G100">
        <f t="shared" si="7"/>
        <v>2.3629836393994141E-2</v>
      </c>
    </row>
    <row r="101" spans="1:7">
      <c r="A101" s="74">
        <v>39610</v>
      </c>
      <c r="B101">
        <v>989.39</v>
      </c>
      <c r="C101">
        <f t="shared" si="5"/>
        <v>-1.1212745317124018E-3</v>
      </c>
      <c r="D101">
        <f t="shared" si="8"/>
        <v>1.2247277195435503E-4</v>
      </c>
      <c r="E101" s="45">
        <f t="shared" si="9"/>
        <v>3.579739577660042</v>
      </c>
      <c r="F101">
        <f t="shared" si="6"/>
        <v>1.1066741704510639E-2</v>
      </c>
      <c r="G101">
        <f t="shared" si="7"/>
        <v>2.5745091036847426E-2</v>
      </c>
    </row>
    <row r="102" spans="1:7">
      <c r="A102" s="74">
        <v>39611</v>
      </c>
      <c r="B102">
        <v>990.29</v>
      </c>
      <c r="C102">
        <f t="shared" si="5"/>
        <v>9.0923791926300623E-4</v>
      </c>
      <c r="D102">
        <f t="shared" si="8"/>
        <v>1.0824975223593894E-4</v>
      </c>
      <c r="E102" s="45">
        <f t="shared" si="9"/>
        <v>3.6427776594646697</v>
      </c>
      <c r="F102">
        <f t="shared" si="6"/>
        <v>1.0404314116554677E-2</v>
      </c>
      <c r="G102">
        <f t="shared" si="7"/>
        <v>2.4204054025900073E-2</v>
      </c>
    </row>
    <row r="103" spans="1:7">
      <c r="A103" s="74">
        <v>39612</v>
      </c>
      <c r="B103">
        <v>991.85</v>
      </c>
      <c r="C103">
        <f t="shared" si="5"/>
        <v>1.5740566479616191E-3</v>
      </c>
      <c r="D103">
        <f t="shared" si="8"/>
        <v>9.6803905021801954E-5</v>
      </c>
      <c r="E103" s="45">
        <f t="shared" si="9"/>
        <v>3.6896757934364284</v>
      </c>
      <c r="F103">
        <f t="shared" si="6"/>
        <v>9.8388975511386409E-3</v>
      </c>
      <c r="G103">
        <f t="shared" si="7"/>
        <v>2.2888698400997002E-2</v>
      </c>
    </row>
    <row r="104" spans="1:7">
      <c r="A104" s="74">
        <v>39615</v>
      </c>
      <c r="B104">
        <v>991.66</v>
      </c>
      <c r="C104">
        <f t="shared" si="5"/>
        <v>-1.915795741709303E-4</v>
      </c>
      <c r="D104">
        <f t="shared" si="8"/>
        <v>8.7905393169845062E-5</v>
      </c>
      <c r="E104" s="45">
        <f t="shared" si="9"/>
        <v>3.7504774038081501</v>
      </c>
      <c r="F104">
        <f t="shared" si="6"/>
        <v>9.3757876026414472E-3</v>
      </c>
      <c r="G104">
        <f t="shared" si="7"/>
        <v>2.1811343556863393E-2</v>
      </c>
    </row>
    <row r="105" spans="1:7">
      <c r="A105" s="74">
        <v>39616</v>
      </c>
      <c r="B105">
        <v>979.84</v>
      </c>
      <c r="C105">
        <f t="shared" si="5"/>
        <v>-1.1991013570682441E-2</v>
      </c>
      <c r="D105">
        <f t="shared" si="8"/>
        <v>8.0404721835939259E-5</v>
      </c>
      <c r="E105" s="45">
        <f t="shared" si="9"/>
        <v>2.901151173309704</v>
      </c>
      <c r="F105">
        <f t="shared" si="6"/>
        <v>8.9668680059393786E-3</v>
      </c>
      <c r="G105">
        <f t="shared" si="7"/>
        <v>2.0860054322421898E-2</v>
      </c>
    </row>
    <row r="106" spans="1:7">
      <c r="A106" s="74">
        <v>39617</v>
      </c>
      <c r="B106">
        <v>972.13</v>
      </c>
      <c r="C106">
        <f t="shared" si="5"/>
        <v>-7.8997526559039244E-3</v>
      </c>
      <c r="D106">
        <f t="shared" si="8"/>
        <v>9.6888787778511517E-5</v>
      </c>
      <c r="E106" s="45">
        <f t="shared" si="9"/>
        <v>3.3799847213711023</v>
      </c>
      <c r="F106">
        <f t="shared" si="6"/>
        <v>9.8432102374434484E-3</v>
      </c>
      <c r="G106">
        <f t="shared" si="7"/>
        <v>2.2898731209613596E-2</v>
      </c>
    </row>
    <row r="107" spans="1:7">
      <c r="A107" s="74">
        <v>39618</v>
      </c>
      <c r="B107">
        <v>941.47</v>
      </c>
      <c r="C107">
        <f t="shared" si="5"/>
        <v>-3.2047056830556642E-2</v>
      </c>
      <c r="D107">
        <f t="shared" si="8"/>
        <v>9.7347153148281019E-5</v>
      </c>
      <c r="E107" s="45">
        <f t="shared" si="9"/>
        <v>-1.5753321159392568</v>
      </c>
      <c r="F107">
        <f t="shared" si="6"/>
        <v>9.8664660921872639E-3</v>
      </c>
      <c r="G107">
        <f t="shared" si="7"/>
        <v>2.2952832417855874E-2</v>
      </c>
    </row>
    <row r="108" spans="1:7">
      <c r="A108" s="74">
        <v>39619</v>
      </c>
      <c r="B108">
        <v>959.27</v>
      </c>
      <c r="C108">
        <f t="shared" si="5"/>
        <v>1.873009498900835E-2</v>
      </c>
      <c r="D108">
        <f t="shared" si="8"/>
        <v>2.4859533177810217E-4</v>
      </c>
      <c r="E108" s="45">
        <f t="shared" si="9"/>
        <v>2.5253061075618306</v>
      </c>
      <c r="F108">
        <f t="shared" si="6"/>
        <v>1.5766906220882466E-2</v>
      </c>
      <c r="G108">
        <f t="shared" si="7"/>
        <v>3.6679308767151218E-2</v>
      </c>
    </row>
    <row r="109" spans="1:7">
      <c r="A109" s="74">
        <v>39622</v>
      </c>
      <c r="B109">
        <v>959.13</v>
      </c>
      <c r="C109">
        <f t="shared" si="5"/>
        <v>-1.4595496272828967E-4</v>
      </c>
      <c r="D109">
        <f t="shared" si="8"/>
        <v>2.6382572967993451E-4</v>
      </c>
      <c r="E109" s="45">
        <f t="shared" si="9"/>
        <v>3.2011319876547639</v>
      </c>
      <c r="F109">
        <f t="shared" si="6"/>
        <v>1.6242713125581405E-2</v>
      </c>
      <c r="G109">
        <f t="shared" si="7"/>
        <v>3.7786201148351545E-2</v>
      </c>
    </row>
    <row r="110" spans="1:7">
      <c r="A110" s="74">
        <v>39623</v>
      </c>
      <c r="B110">
        <v>956.22</v>
      </c>
      <c r="C110">
        <f t="shared" si="5"/>
        <v>-3.0386114694866961E-3</v>
      </c>
      <c r="D110">
        <f t="shared" si="8"/>
        <v>2.2113965837538944E-4</v>
      </c>
      <c r="E110" s="45">
        <f t="shared" si="9"/>
        <v>3.2685432166793587</v>
      </c>
      <c r="F110">
        <f t="shared" si="6"/>
        <v>1.4870765224943518E-2</v>
      </c>
      <c r="G110">
        <f t="shared" si="7"/>
        <v>3.4594573066407806E-2</v>
      </c>
    </row>
    <row r="111" spans="1:7">
      <c r="A111" s="74">
        <v>39624</v>
      </c>
      <c r="B111">
        <v>956.14</v>
      </c>
      <c r="C111">
        <f t="shared" si="5"/>
        <v>-8.3666255356718011E-5</v>
      </c>
      <c r="D111">
        <f t="shared" si="8"/>
        <v>1.8843143534082329E-4</v>
      </c>
      <c r="E111" s="45">
        <f t="shared" si="9"/>
        <v>3.369431070032638</v>
      </c>
      <c r="F111">
        <f t="shared" si="6"/>
        <v>1.3727033013030285E-2</v>
      </c>
      <c r="G111">
        <f t="shared" si="7"/>
        <v>3.1933854066751428E-2</v>
      </c>
    </row>
    <row r="112" spans="1:7">
      <c r="A112" s="74">
        <v>39625</v>
      </c>
      <c r="B112">
        <v>942.99</v>
      </c>
      <c r="C112">
        <f t="shared" si="5"/>
        <v>-1.3848667720881558E-2</v>
      </c>
      <c r="D112">
        <f t="shared" si="8"/>
        <v>1.6082152449252231E-4</v>
      </c>
      <c r="E112" s="45">
        <f t="shared" si="9"/>
        <v>2.8524007068812463</v>
      </c>
      <c r="F112">
        <f t="shared" si="6"/>
        <v>1.2681542670058809E-2</v>
      </c>
      <c r="G112">
        <f t="shared" si="7"/>
        <v>2.9501679830049508E-2</v>
      </c>
    </row>
    <row r="113" spans="1:7">
      <c r="A113" s="74">
        <v>39626</v>
      </c>
      <c r="B113">
        <v>945.31</v>
      </c>
      <c r="C113">
        <f t="shared" si="5"/>
        <v>2.4572379043057424E-3</v>
      </c>
      <c r="D113">
        <f t="shared" si="8"/>
        <v>1.6873094563102655E-4</v>
      </c>
      <c r="E113" s="45">
        <f t="shared" si="9"/>
        <v>3.4067715971025776</v>
      </c>
      <c r="F113">
        <f t="shared" si="6"/>
        <v>1.2989647633058665E-2</v>
      </c>
      <c r="G113">
        <f t="shared" si="7"/>
        <v>3.0218439155705653E-2</v>
      </c>
    </row>
    <row r="114" spans="1:7">
      <c r="A114" s="74">
        <v>39630</v>
      </c>
      <c r="B114">
        <v>924.7</v>
      </c>
      <c r="C114">
        <f t="shared" si="5"/>
        <v>-2.2043555444072105E-2</v>
      </c>
      <c r="D114">
        <f t="shared" si="8"/>
        <v>1.4600436866565232E-4</v>
      </c>
      <c r="E114" s="45">
        <f t="shared" si="9"/>
        <v>1.8329443738815394</v>
      </c>
      <c r="F114">
        <f t="shared" si="6"/>
        <v>1.2083226748913236E-2</v>
      </c>
      <c r="G114">
        <f t="shared" si="7"/>
        <v>2.8109788858887715E-2</v>
      </c>
    </row>
    <row r="115" spans="1:7">
      <c r="A115" s="74">
        <v>39631</v>
      </c>
      <c r="B115">
        <v>924.47</v>
      </c>
      <c r="C115">
        <f t="shared" si="5"/>
        <v>-2.4876025588316253E-4</v>
      </c>
      <c r="D115">
        <f t="shared" si="8"/>
        <v>2.0288462257213888E-4</v>
      </c>
      <c r="E115" s="45">
        <f t="shared" si="9"/>
        <v>3.3323455133311244</v>
      </c>
      <c r="F115">
        <f t="shared" si="6"/>
        <v>1.4243757319336036E-2</v>
      </c>
      <c r="G115">
        <f t="shared" si="7"/>
        <v>3.3135934558191041E-2</v>
      </c>
    </row>
    <row r="116" spans="1:7">
      <c r="A116" s="74">
        <v>39632</v>
      </c>
      <c r="B116">
        <v>938.44</v>
      </c>
      <c r="C116">
        <f t="shared" si="5"/>
        <v>1.4998321849055252E-2</v>
      </c>
      <c r="D116">
        <f t="shared" si="8"/>
        <v>1.7239274713407759E-4</v>
      </c>
      <c r="E116" s="45">
        <f t="shared" si="9"/>
        <v>2.761495452692476</v>
      </c>
      <c r="F116">
        <f t="shared" si="6"/>
        <v>1.3129841854876912E-2</v>
      </c>
      <c r="G116">
        <f t="shared" si="7"/>
        <v>3.0544579685585341E-2</v>
      </c>
    </row>
    <row r="117" spans="1:7">
      <c r="A117" s="74">
        <v>39633</v>
      </c>
      <c r="B117">
        <v>943.76</v>
      </c>
      <c r="C117">
        <f t="shared" si="5"/>
        <v>5.6529743568223267E-3</v>
      </c>
      <c r="D117">
        <f t="shared" si="8"/>
        <v>1.8317543224103191E-4</v>
      </c>
      <c r="E117" s="45">
        <f t="shared" si="9"/>
        <v>3.2963663960923353</v>
      </c>
      <c r="F117">
        <f t="shared" si="6"/>
        <v>1.3534231867417963E-2</v>
      </c>
      <c r="G117">
        <f t="shared" si="7"/>
        <v>3.1485331531543564E-2</v>
      </c>
    </row>
    <row r="118" spans="1:7">
      <c r="A118" s="74">
        <v>39636</v>
      </c>
      <c r="B118">
        <v>936.94</v>
      </c>
      <c r="C118">
        <f t="shared" si="5"/>
        <v>-7.2526504969863126E-3</v>
      </c>
      <c r="D118">
        <f t="shared" si="8"/>
        <v>1.6161408950867367E-4</v>
      </c>
      <c r="E118" s="45">
        <f t="shared" si="9"/>
        <v>3.2834748386419563</v>
      </c>
      <c r="F118">
        <f t="shared" si="6"/>
        <v>1.2712753026338303E-2</v>
      </c>
      <c r="G118">
        <f t="shared" si="7"/>
        <v>2.9574285976028365E-2</v>
      </c>
    </row>
    <row r="119" spans="1:7">
      <c r="A119" s="74">
        <v>39637</v>
      </c>
      <c r="B119">
        <v>925.66</v>
      </c>
      <c r="C119">
        <f t="shared" si="5"/>
        <v>-1.2112249440410672E-2</v>
      </c>
      <c r="D119">
        <f t="shared" si="8"/>
        <v>1.4759409349890249E-4</v>
      </c>
      <c r="E119" s="45">
        <f t="shared" si="9"/>
        <v>2.9945903788819286</v>
      </c>
      <c r="F119">
        <f t="shared" si="6"/>
        <v>1.2148830951943586E-2</v>
      </c>
      <c r="G119">
        <f t="shared" si="7"/>
        <v>2.8262407057135515E-2</v>
      </c>
    </row>
    <row r="120" spans="1:7">
      <c r="A120" s="74">
        <v>39638</v>
      </c>
      <c r="B120">
        <v>932.35</v>
      </c>
      <c r="C120">
        <f t="shared" si="5"/>
        <v>7.2012840739121842E-3</v>
      </c>
      <c r="D120">
        <f t="shared" si="8"/>
        <v>1.5109777606548422E-4</v>
      </c>
      <c r="E120" s="45">
        <f t="shared" si="9"/>
        <v>3.3082474271468207</v>
      </c>
      <c r="F120">
        <f t="shared" si="6"/>
        <v>1.2292183535299341E-2</v>
      </c>
      <c r="G120">
        <f t="shared" si="7"/>
        <v>2.8595895034663438E-2</v>
      </c>
    </row>
    <row r="121" spans="1:7">
      <c r="A121" s="74">
        <v>39639</v>
      </c>
      <c r="B121">
        <v>929.81</v>
      </c>
      <c r="C121">
        <f t="shared" si="5"/>
        <v>-2.728016470377348E-3</v>
      </c>
      <c r="D121">
        <f t="shared" si="8"/>
        <v>1.3906484676203177E-4</v>
      </c>
      <c r="E121" s="45">
        <f t="shared" si="9"/>
        <v>3.4945890050395336</v>
      </c>
      <c r="F121">
        <f t="shared" si="6"/>
        <v>1.179257591716211E-2</v>
      </c>
      <c r="G121">
        <f t="shared" si="7"/>
        <v>2.7433633914355281E-2</v>
      </c>
    </row>
    <row r="122" spans="1:7">
      <c r="A122" s="74">
        <v>39640</v>
      </c>
      <c r="B122">
        <v>917.54</v>
      </c>
      <c r="C122">
        <f t="shared" si="5"/>
        <v>-1.3284088491064772E-2</v>
      </c>
      <c r="D122">
        <f t="shared" si="8"/>
        <v>1.2249092691230556E-4</v>
      </c>
      <c r="E122" s="45">
        <f t="shared" si="9"/>
        <v>2.8644714153071975</v>
      </c>
      <c r="F122">
        <f t="shared" si="6"/>
        <v>1.1067561922677712E-2</v>
      </c>
      <c r="G122">
        <f t="shared" si="7"/>
        <v>2.5746999149636646E-2</v>
      </c>
    </row>
    <row r="123" spans="1:7">
      <c r="A123" s="74">
        <v>39643</v>
      </c>
      <c r="B123">
        <v>915.4</v>
      </c>
      <c r="C123">
        <f t="shared" si="5"/>
        <v>-2.3350474891188355E-3</v>
      </c>
      <c r="D123">
        <f t="shared" si="8"/>
        <v>1.3567013824954737E-4</v>
      </c>
      <c r="E123" s="45">
        <f t="shared" si="9"/>
        <v>3.5136090045322224</v>
      </c>
      <c r="F123">
        <f t="shared" si="6"/>
        <v>1.1647752497780307E-2</v>
      </c>
      <c r="G123">
        <f t="shared" si="7"/>
        <v>2.70967242605651E-2</v>
      </c>
    </row>
    <row r="124" spans="1:7">
      <c r="A124" s="74">
        <v>39644</v>
      </c>
      <c r="B124">
        <v>901.61</v>
      </c>
      <c r="C124">
        <f t="shared" si="5"/>
        <v>-1.5179074162404937E-2</v>
      </c>
      <c r="D124">
        <f t="shared" si="8"/>
        <v>1.1946392694596635E-4</v>
      </c>
      <c r="E124" s="45">
        <f t="shared" si="9"/>
        <v>2.632983722095926</v>
      </c>
      <c r="F124">
        <f t="shared" si="6"/>
        <v>1.0929955486916054E-2</v>
      </c>
      <c r="G124">
        <f t="shared" si="7"/>
        <v>2.5426878710348176E-2</v>
      </c>
    </row>
    <row r="125" spans="1:7">
      <c r="A125" s="74">
        <v>39645</v>
      </c>
      <c r="B125">
        <v>900</v>
      </c>
      <c r="C125">
        <f t="shared" si="5"/>
        <v>-1.7872907328255749E-3</v>
      </c>
      <c r="D125">
        <f t="shared" si="8"/>
        <v>1.4168525226279554E-4</v>
      </c>
      <c r="E125" s="45">
        <f t="shared" si="9"/>
        <v>3.5007398108957943</v>
      </c>
      <c r="F125">
        <f t="shared" si="6"/>
        <v>1.190316143983587E-2</v>
      </c>
      <c r="G125">
        <f t="shared" si="7"/>
        <v>2.7690894309927078E-2</v>
      </c>
    </row>
    <row r="126" spans="1:7">
      <c r="A126" s="74">
        <v>39646</v>
      </c>
      <c r="B126">
        <v>909.83</v>
      </c>
      <c r="C126">
        <f t="shared" si="5"/>
        <v>1.0863005548015003E-2</v>
      </c>
      <c r="D126">
        <f t="shared" si="8"/>
        <v>1.2392285831621747E-4</v>
      </c>
      <c r="E126" s="45">
        <f t="shared" si="9"/>
        <v>3.1028647468077071</v>
      </c>
      <c r="F126">
        <f t="shared" si="6"/>
        <v>1.1132064422927917E-2</v>
      </c>
      <c r="G126">
        <f t="shared" si="7"/>
        <v>2.5897054403964028E-2</v>
      </c>
    </row>
    <row r="127" spans="1:7">
      <c r="A127" s="74">
        <v>39647</v>
      </c>
      <c r="B127">
        <v>911.32</v>
      </c>
      <c r="C127">
        <f t="shared" si="5"/>
        <v>1.6363290585239554E-3</v>
      </c>
      <c r="D127">
        <f t="shared" si="8"/>
        <v>1.2767119693973998E-4</v>
      </c>
      <c r="E127" s="45">
        <f t="shared" si="9"/>
        <v>3.5536014478591134</v>
      </c>
      <c r="F127">
        <f t="shared" si="6"/>
        <v>1.1299167975552004E-2</v>
      </c>
      <c r="G127">
        <f t="shared" si="7"/>
        <v>2.6285795398355745E-2</v>
      </c>
    </row>
    <row r="128" spans="1:7">
      <c r="A128" s="74">
        <v>39650</v>
      </c>
      <c r="B128">
        <v>919.19</v>
      </c>
      <c r="C128">
        <f t="shared" si="5"/>
        <v>8.5987495192796359E-3</v>
      </c>
      <c r="D128">
        <f t="shared" si="8"/>
        <v>1.1263068626060747E-4</v>
      </c>
      <c r="E128" s="45">
        <f t="shared" si="9"/>
        <v>3.2985254136217468</v>
      </c>
      <c r="F128">
        <f t="shared" si="6"/>
        <v>1.0612760539115517E-2</v>
      </c>
      <c r="G128">
        <f t="shared" si="7"/>
        <v>2.46889729178759E-2</v>
      </c>
    </row>
    <row r="129" spans="1:7">
      <c r="A129" s="74">
        <v>39651</v>
      </c>
      <c r="B129">
        <v>917.09</v>
      </c>
      <c r="C129">
        <f t="shared" si="5"/>
        <v>-2.2872338810007165E-3</v>
      </c>
      <c r="D129">
        <f t="shared" si="8"/>
        <v>1.1174463700023855E-4</v>
      </c>
      <c r="E129" s="45">
        <f t="shared" si="9"/>
        <v>3.6073006166269019</v>
      </c>
      <c r="F129">
        <f t="shared" si="6"/>
        <v>1.0570933591705065E-2</v>
      </c>
      <c r="G129">
        <f t="shared" si="7"/>
        <v>2.4591668887689978E-2</v>
      </c>
    </row>
    <row r="130" spans="1:7">
      <c r="A130" s="74">
        <v>39652</v>
      </c>
      <c r="B130">
        <v>922.51</v>
      </c>
      <c r="C130">
        <f t="shared" si="5"/>
        <v>5.892602395200619E-3</v>
      </c>
      <c r="D130">
        <f t="shared" si="8"/>
        <v>1.0028881008979345E-4</v>
      </c>
      <c r="E130" s="45">
        <f t="shared" si="9"/>
        <v>3.5116758389204965</v>
      </c>
      <c r="F130">
        <f t="shared" si="6"/>
        <v>1.0014430093110314E-2</v>
      </c>
      <c r="G130">
        <f t="shared" si="7"/>
        <v>2.329704815683779E-2</v>
      </c>
    </row>
    <row r="131" spans="1:7">
      <c r="A131" s="74">
        <v>39653</v>
      </c>
      <c r="B131">
        <v>926.07</v>
      </c>
      <c r="C131">
        <f t="shared" si="5"/>
        <v>3.8516097772554048E-3</v>
      </c>
      <c r="D131">
        <f t="shared" si="8"/>
        <v>9.5737036131076695E-5</v>
      </c>
      <c r="E131" s="45">
        <f t="shared" si="9"/>
        <v>3.6305368132548219</v>
      </c>
      <c r="F131">
        <f t="shared" si="6"/>
        <v>9.7845304502094891E-3</v>
      </c>
      <c r="G131">
        <f t="shared" si="7"/>
        <v>2.2762221611332706E-2</v>
      </c>
    </row>
    <row r="132" spans="1:7">
      <c r="A132" s="74">
        <v>39654</v>
      </c>
      <c r="B132">
        <v>932.59</v>
      </c>
      <c r="C132">
        <f t="shared" ref="C132:C195" si="10">LN(B132)-LN(B131)</f>
        <v>7.0158358644460961E-3</v>
      </c>
      <c r="D132">
        <f t="shared" si="8"/>
        <v>8.8984780023900682E-5</v>
      </c>
      <c r="E132" s="45">
        <f t="shared" si="9"/>
        <v>3.4680089511770227</v>
      </c>
      <c r="F132">
        <f t="shared" ref="F132:F195" si="11">SQRT(D132)</f>
        <v>9.4331744404469002E-3</v>
      </c>
      <c r="G132">
        <f t="shared" ref="G132:G195" si="12">NORMSINV(0.99)*F132</f>
        <v>2.1944845304990034E-2</v>
      </c>
    </row>
    <row r="133" spans="1:7">
      <c r="A133" s="74">
        <v>39657</v>
      </c>
      <c r="B133">
        <v>921.94</v>
      </c>
      <c r="C133">
        <f t="shared" si="10"/>
        <v>-1.1485516088875158E-2</v>
      </c>
      <c r="D133">
        <f t="shared" ref="D133:D196" si="13">$J$3+$J$4*C132^2+$J$5*D132</f>
        <v>8.8961669201790828E-5</v>
      </c>
      <c r="E133" s="45">
        <f t="shared" ref="E133:E196" si="14">-(0.5*LN(2*$J$2*D133))-((C133^2)/(2*D133))</f>
        <v>3.003287438928842</v>
      </c>
      <c r="F133">
        <f t="shared" si="11"/>
        <v>9.4319493850312207E-3</v>
      </c>
      <c r="G133">
        <f t="shared" si="12"/>
        <v>2.1941995399928187E-2</v>
      </c>
    </row>
    <row r="134" spans="1:7">
      <c r="A134" s="74">
        <v>39658</v>
      </c>
      <c r="B134">
        <v>923.17</v>
      </c>
      <c r="C134">
        <f t="shared" si="10"/>
        <v>1.3332540414392469E-3</v>
      </c>
      <c r="D134">
        <f t="shared" si="13"/>
        <v>1.0187814107715093E-4</v>
      </c>
      <c r="E134" s="45">
        <f t="shared" si="14"/>
        <v>3.6682040609180064</v>
      </c>
      <c r="F134">
        <f t="shared" si="11"/>
        <v>1.0093470219758462E-2</v>
      </c>
      <c r="G134">
        <f t="shared" si="12"/>
        <v>2.3480922987429625E-2</v>
      </c>
    </row>
    <row r="135" spans="1:7">
      <c r="A135" s="74">
        <v>39659</v>
      </c>
      <c r="B135">
        <v>935.39</v>
      </c>
      <c r="C135">
        <f t="shared" si="10"/>
        <v>1.3150155062404245E-2</v>
      </c>
      <c r="D135">
        <f t="shared" si="13"/>
        <v>9.1855307077594046E-5</v>
      </c>
      <c r="E135" s="45">
        <f t="shared" si="14"/>
        <v>2.7874106643989549</v>
      </c>
      <c r="F135">
        <f t="shared" si="11"/>
        <v>9.5841174386374281E-3</v>
      </c>
      <c r="G135">
        <f t="shared" si="12"/>
        <v>2.2295991227931921E-2</v>
      </c>
    </row>
    <row r="136" spans="1:7">
      <c r="A136" s="74">
        <v>39660</v>
      </c>
      <c r="B136">
        <v>944.87</v>
      </c>
      <c r="C136">
        <f t="shared" si="10"/>
        <v>1.0083797272088191E-2</v>
      </c>
      <c r="D136">
        <f t="shared" si="13"/>
        <v>1.1060767013003371E-4</v>
      </c>
      <c r="E136" s="45">
        <f t="shared" si="14"/>
        <v>3.1761659867421517</v>
      </c>
      <c r="F136">
        <f t="shared" si="11"/>
        <v>1.0517018119696938E-2</v>
      </c>
      <c r="G136">
        <f t="shared" si="12"/>
        <v>2.4466242744005964E-2</v>
      </c>
    </row>
    <row r="137" spans="1:7">
      <c r="A137" s="74">
        <v>39661</v>
      </c>
      <c r="B137">
        <v>943.23</v>
      </c>
      <c r="C137">
        <f t="shared" si="10"/>
        <v>-1.7371965599695116E-3</v>
      </c>
      <c r="D137">
        <f t="shared" si="13"/>
        <v>1.1446593154477346E-4</v>
      </c>
      <c r="E137" s="45">
        <f t="shared" si="14"/>
        <v>3.6054958121599747</v>
      </c>
      <c r="F137">
        <f t="shared" si="11"/>
        <v>1.0698875246715117E-2</v>
      </c>
      <c r="G137">
        <f t="shared" si="12"/>
        <v>2.4889305684823879E-2</v>
      </c>
    </row>
    <row r="138" spans="1:7">
      <c r="A138" s="74">
        <v>39664</v>
      </c>
      <c r="B138">
        <v>935.98</v>
      </c>
      <c r="C138">
        <f t="shared" si="10"/>
        <v>-7.7160466051822141E-3</v>
      </c>
      <c r="D138">
        <f t="shared" si="13"/>
        <v>1.0211961875352852E-4</v>
      </c>
      <c r="E138" s="45">
        <f t="shared" si="14"/>
        <v>3.3842362987929038</v>
      </c>
      <c r="F138">
        <f t="shared" si="11"/>
        <v>1.0105425213890237E-2</v>
      </c>
      <c r="G138">
        <f t="shared" si="12"/>
        <v>2.350873446261225E-2</v>
      </c>
    </row>
    <row r="139" spans="1:7">
      <c r="A139" s="74">
        <v>39665</v>
      </c>
      <c r="B139">
        <v>937</v>
      </c>
      <c r="C139">
        <f t="shared" si="10"/>
        <v>1.0891735104863187E-3</v>
      </c>
      <c r="D139">
        <f t="shared" si="13"/>
        <v>1.0108313256532698E-4</v>
      </c>
      <c r="E139" s="45">
        <f t="shared" si="14"/>
        <v>3.6749771721404412</v>
      </c>
      <c r="F139">
        <f t="shared" si="11"/>
        <v>1.0054010770101998E-2</v>
      </c>
      <c r="G139">
        <f t="shared" si="12"/>
        <v>2.338912658061049E-2</v>
      </c>
    </row>
    <row r="140" spans="1:7">
      <c r="A140" s="74">
        <v>39666</v>
      </c>
      <c r="B140">
        <v>931.61</v>
      </c>
      <c r="C140">
        <f t="shared" si="10"/>
        <v>-5.7690100651521803E-3</v>
      </c>
      <c r="D140">
        <f t="shared" si="13"/>
        <v>9.112681086695108E-5</v>
      </c>
      <c r="E140" s="45">
        <f t="shared" si="14"/>
        <v>3.5500799284560678</v>
      </c>
      <c r="F140">
        <f t="shared" si="11"/>
        <v>9.5460363956435378E-3</v>
      </c>
      <c r="G140">
        <f t="shared" si="12"/>
        <v>2.2207401474521826E-2</v>
      </c>
    </row>
    <row r="141" spans="1:7">
      <c r="A141" s="74">
        <v>39668</v>
      </c>
      <c r="B141">
        <v>937.26</v>
      </c>
      <c r="C141">
        <f t="shared" si="10"/>
        <v>6.046452897702892E-3</v>
      </c>
      <c r="D141">
        <f t="shared" si="13"/>
        <v>8.8181938452270363E-5</v>
      </c>
      <c r="E141" s="45">
        <f t="shared" si="14"/>
        <v>3.5418192878899091</v>
      </c>
      <c r="F141">
        <f t="shared" si="11"/>
        <v>9.3905238646345163E-3</v>
      </c>
      <c r="G141">
        <f t="shared" si="12"/>
        <v>2.1845625228622278E-2</v>
      </c>
    </row>
    <row r="142" spans="1:7">
      <c r="A142" s="74">
        <v>39671</v>
      </c>
      <c r="B142">
        <v>937.96</v>
      </c>
      <c r="C142">
        <f t="shared" si="10"/>
        <v>7.465791027332358E-4</v>
      </c>
      <c r="D142">
        <f t="shared" si="13"/>
        <v>8.633877696701312E-5</v>
      </c>
      <c r="E142" s="45">
        <f t="shared" si="14"/>
        <v>3.7564494653850584</v>
      </c>
      <c r="F142">
        <f t="shared" si="11"/>
        <v>9.2918661724657407E-3</v>
      </c>
      <c r="G142">
        <f t="shared" si="12"/>
        <v>2.1616113116187673E-2</v>
      </c>
    </row>
    <row r="143" spans="1:7">
      <c r="A143" s="74">
        <v>39672</v>
      </c>
      <c r="B143">
        <v>934.12</v>
      </c>
      <c r="C143">
        <f t="shared" si="10"/>
        <v>-4.1023945402800521E-3</v>
      </c>
      <c r="D143">
        <f t="shared" si="13"/>
        <v>7.9232862355151104E-5</v>
      </c>
      <c r="E143" s="45">
        <f t="shared" si="14"/>
        <v>3.6964175086262339</v>
      </c>
      <c r="F143">
        <f t="shared" si="11"/>
        <v>8.9012843093090287E-3</v>
      </c>
      <c r="G143">
        <f t="shared" si="12"/>
        <v>2.0707483829194146E-2</v>
      </c>
    </row>
    <row r="144" spans="1:7">
      <c r="A144" s="74">
        <v>39673</v>
      </c>
      <c r="B144">
        <v>939.69</v>
      </c>
      <c r="C144">
        <f t="shared" si="10"/>
        <v>5.9451240048122855E-3</v>
      </c>
      <c r="D144">
        <f t="shared" si="13"/>
        <v>7.6093352665792705E-5</v>
      </c>
      <c r="E144" s="45">
        <f t="shared" si="14"/>
        <v>3.59059196012808</v>
      </c>
      <c r="F144">
        <f t="shared" si="11"/>
        <v>8.7231503865170586E-3</v>
      </c>
      <c r="G144">
        <f t="shared" si="12"/>
        <v>2.029308235661249E-2</v>
      </c>
    </row>
    <row r="145" spans="1:7">
      <c r="A145" s="74">
        <v>39674</v>
      </c>
      <c r="B145">
        <v>938.25</v>
      </c>
      <c r="C145">
        <f t="shared" si="10"/>
        <v>-1.5335956231083969E-3</v>
      </c>
      <c r="D145">
        <f t="shared" si="13"/>
        <v>7.647777261084762E-5</v>
      </c>
      <c r="E145" s="45">
        <f t="shared" si="14"/>
        <v>3.8049402088668591</v>
      </c>
      <c r="F145">
        <f t="shared" si="11"/>
        <v>8.745157094692332E-3</v>
      </c>
      <c r="G145">
        <f t="shared" si="12"/>
        <v>2.0344277615390673E-2</v>
      </c>
    </row>
    <row r="146" spans="1:7">
      <c r="A146" s="74">
        <v>39675</v>
      </c>
      <c r="B146">
        <v>944.9</v>
      </c>
      <c r="C146">
        <f t="shared" si="10"/>
        <v>7.0626637734507725E-3</v>
      </c>
      <c r="D146">
        <f t="shared" si="13"/>
        <v>7.1624695160381994E-5</v>
      </c>
      <c r="E146" s="45">
        <f t="shared" si="14"/>
        <v>3.5048843473738631</v>
      </c>
      <c r="F146">
        <f t="shared" si="11"/>
        <v>8.4631374300776895E-3</v>
      </c>
      <c r="G146">
        <f t="shared" si="12"/>
        <v>1.9688201768176691E-2</v>
      </c>
    </row>
    <row r="147" spans="1:7">
      <c r="A147" s="74">
        <v>39679</v>
      </c>
      <c r="B147">
        <v>941.02</v>
      </c>
      <c r="C147">
        <f t="shared" si="10"/>
        <v>-4.1147084439412396E-3</v>
      </c>
      <c r="D147">
        <f t="shared" si="13"/>
        <v>7.5176615930091625E-5</v>
      </c>
      <c r="E147" s="45">
        <f t="shared" si="14"/>
        <v>3.716289638996948</v>
      </c>
      <c r="F147">
        <f t="shared" si="11"/>
        <v>8.6704449672488915E-3</v>
      </c>
      <c r="G147">
        <f t="shared" si="12"/>
        <v>2.0170471216547557E-2</v>
      </c>
    </row>
    <row r="148" spans="1:7">
      <c r="A148" s="74">
        <v>39680</v>
      </c>
      <c r="B148">
        <v>948.72</v>
      </c>
      <c r="C148">
        <f t="shared" si="10"/>
        <v>8.1493143119004685E-3</v>
      </c>
      <c r="D148">
        <f t="shared" si="13"/>
        <v>7.2864157751959213E-5</v>
      </c>
      <c r="E148" s="45">
        <f t="shared" si="14"/>
        <v>3.3887982098202878</v>
      </c>
      <c r="F148">
        <f t="shared" si="11"/>
        <v>8.5360504773553912E-3</v>
      </c>
      <c r="G148">
        <f t="shared" si="12"/>
        <v>1.9857822880701009E-2</v>
      </c>
    </row>
    <row r="149" spans="1:7">
      <c r="A149" s="74">
        <v>39681</v>
      </c>
      <c r="B149">
        <v>955.5</v>
      </c>
      <c r="C149">
        <f t="shared" si="10"/>
        <v>7.1210560237879861E-3</v>
      </c>
      <c r="D149">
        <f t="shared" si="13"/>
        <v>7.8753790286946787E-5</v>
      </c>
      <c r="E149" s="45">
        <f t="shared" si="14"/>
        <v>3.4837043464166952</v>
      </c>
      <c r="F149">
        <f t="shared" si="11"/>
        <v>8.8743332305557913E-3</v>
      </c>
      <c r="G149">
        <f t="shared" si="12"/>
        <v>2.0644786244433444E-2</v>
      </c>
    </row>
    <row r="150" spans="1:7">
      <c r="A150" s="74">
        <v>39682</v>
      </c>
      <c r="B150">
        <v>955.72</v>
      </c>
      <c r="C150">
        <f t="shared" si="10"/>
        <v>2.3021944200252165E-4</v>
      </c>
      <c r="D150">
        <f t="shared" si="13"/>
        <v>8.1009483593028493E-5</v>
      </c>
      <c r="E150" s="45">
        <f t="shared" si="14"/>
        <v>3.7912065028568742</v>
      </c>
      <c r="F150">
        <f t="shared" si="11"/>
        <v>9.000526850858703E-3</v>
      </c>
      <c r="G150">
        <f t="shared" si="12"/>
        <v>2.0938356504742638E-2</v>
      </c>
    </row>
    <row r="151" spans="1:7">
      <c r="A151" s="74">
        <v>39685</v>
      </c>
      <c r="B151">
        <v>950.33</v>
      </c>
      <c r="C151">
        <f t="shared" si="10"/>
        <v>-5.6556904251330309E-3</v>
      </c>
      <c r="D151">
        <f t="shared" si="13"/>
        <v>7.4890501322710839E-5</v>
      </c>
      <c r="E151" s="45">
        <f t="shared" si="14"/>
        <v>3.617245862398236</v>
      </c>
      <c r="F151">
        <f t="shared" si="11"/>
        <v>8.653929819608594E-3</v>
      </c>
      <c r="G151">
        <f t="shared" si="12"/>
        <v>2.0132051237945082E-2</v>
      </c>
    </row>
    <row r="152" spans="1:7">
      <c r="A152" s="74">
        <v>39686</v>
      </c>
      <c r="B152">
        <v>952.62</v>
      </c>
      <c r="C152">
        <f t="shared" si="10"/>
        <v>2.4067906202782652E-3</v>
      </c>
      <c r="D152">
        <f t="shared" si="13"/>
        <v>7.4990286750850317E-5</v>
      </c>
      <c r="E152" s="45">
        <f t="shared" si="14"/>
        <v>3.791514838917792</v>
      </c>
      <c r="F152">
        <f t="shared" si="11"/>
        <v>8.6596932249849538E-3</v>
      </c>
      <c r="G152">
        <f t="shared" si="12"/>
        <v>2.0145458923789612E-2</v>
      </c>
    </row>
    <row r="153" spans="1:7">
      <c r="A153" s="74">
        <v>39687</v>
      </c>
      <c r="B153">
        <v>956.43</v>
      </c>
      <c r="C153">
        <f t="shared" si="10"/>
        <v>3.9915194033479651E-3</v>
      </c>
      <c r="D153">
        <f t="shared" si="13"/>
        <v>7.0972886881762282E-5</v>
      </c>
      <c r="E153" s="45">
        <f t="shared" si="14"/>
        <v>3.7454261361805994</v>
      </c>
      <c r="F153">
        <f t="shared" si="11"/>
        <v>8.4245407519794382E-3</v>
      </c>
      <c r="G153">
        <f t="shared" si="12"/>
        <v>1.9598412468137785E-2</v>
      </c>
    </row>
    <row r="154" spans="1:7">
      <c r="A154" s="74">
        <v>39688</v>
      </c>
      <c r="B154">
        <v>978.39</v>
      </c>
      <c r="C154">
        <f t="shared" si="10"/>
        <v>2.2700760831305011E-2</v>
      </c>
      <c r="D154">
        <f t="shared" si="13"/>
        <v>6.9344950580542861E-5</v>
      </c>
      <c r="E154" s="45">
        <f t="shared" si="14"/>
        <v>0.15360990476632796</v>
      </c>
      <c r="F154">
        <f t="shared" si="11"/>
        <v>8.3273615617759054E-3</v>
      </c>
      <c r="G154">
        <f t="shared" si="12"/>
        <v>1.9372339865606786E-2</v>
      </c>
    </row>
    <row r="155" spans="1:7">
      <c r="A155" s="74">
        <v>39689</v>
      </c>
      <c r="B155">
        <v>992.25</v>
      </c>
      <c r="C155">
        <f t="shared" si="10"/>
        <v>1.4066728111045812E-2</v>
      </c>
      <c r="D155">
        <f t="shared" si="13"/>
        <v>1.4615626279781488E-4</v>
      </c>
      <c r="E155" s="45">
        <f t="shared" si="14"/>
        <v>2.8195563682510087</v>
      </c>
      <c r="F155">
        <f t="shared" si="11"/>
        <v>1.2089510444919384E-2</v>
      </c>
      <c r="G155">
        <f t="shared" si="12"/>
        <v>2.8124406921732736E-2</v>
      </c>
    </row>
    <row r="156" spans="1:7">
      <c r="A156" s="74">
        <v>39692</v>
      </c>
      <c r="B156">
        <v>1025.0999999999999</v>
      </c>
      <c r="C156">
        <f t="shared" si="10"/>
        <v>3.2570356126181643E-2</v>
      </c>
      <c r="D156">
        <f t="shared" si="13"/>
        <v>1.579507974371311E-4</v>
      </c>
      <c r="E156" s="45">
        <f t="shared" si="14"/>
        <v>9.9578273924721294E-2</v>
      </c>
      <c r="F156">
        <f t="shared" si="11"/>
        <v>1.2567847764718153E-2</v>
      </c>
      <c r="G156">
        <f t="shared" si="12"/>
        <v>2.9237185928720998E-2</v>
      </c>
    </row>
    <row r="157" spans="1:7">
      <c r="A157" s="74">
        <v>39693</v>
      </c>
      <c r="B157">
        <v>1022.45</v>
      </c>
      <c r="C157">
        <f t="shared" si="10"/>
        <v>-2.5884608235324791E-3</v>
      </c>
      <c r="D157">
        <f t="shared" si="13"/>
        <v>3.023677560884476E-4</v>
      </c>
      <c r="E157" s="45">
        <f t="shared" si="14"/>
        <v>3.1219153021084463</v>
      </c>
      <c r="F157">
        <f t="shared" si="11"/>
        <v>1.7388724970176725E-2</v>
      </c>
      <c r="G157">
        <f t="shared" si="12"/>
        <v>4.0452223366651489E-2</v>
      </c>
    </row>
    <row r="158" spans="1:7">
      <c r="A158" s="74">
        <v>39694</v>
      </c>
      <c r="B158">
        <v>1017.24</v>
      </c>
      <c r="C158">
        <f t="shared" si="10"/>
        <v>-5.1086305575092084E-3</v>
      </c>
      <c r="D158">
        <f t="shared" si="13"/>
        <v>2.5301820027808403E-4</v>
      </c>
      <c r="E158" s="45">
        <f t="shared" si="14"/>
        <v>3.170512458943783</v>
      </c>
      <c r="F158">
        <f t="shared" si="11"/>
        <v>1.5906545831137698E-2</v>
      </c>
      <c r="G158">
        <f t="shared" si="12"/>
        <v>3.7004159077600365E-2</v>
      </c>
    </row>
    <row r="159" spans="1:7">
      <c r="A159" s="74">
        <v>39695</v>
      </c>
      <c r="B159">
        <v>1005.96</v>
      </c>
      <c r="C159">
        <f t="shared" si="10"/>
        <v>-1.1150767970548259E-2</v>
      </c>
      <c r="D159">
        <f t="shared" si="13"/>
        <v>2.1657243575532418E-4</v>
      </c>
      <c r="E159" s="45">
        <f t="shared" si="14"/>
        <v>3.0127917658132994</v>
      </c>
      <c r="F159">
        <f t="shared" si="11"/>
        <v>1.4716400230875898E-2</v>
      </c>
      <c r="G159">
        <f t="shared" si="12"/>
        <v>3.4235466390632269E-2</v>
      </c>
    </row>
    <row r="160" spans="1:7">
      <c r="A160" s="74">
        <v>39696</v>
      </c>
      <c r="B160">
        <v>998.95</v>
      </c>
      <c r="C160">
        <f t="shared" si="10"/>
        <v>-6.992861091807967E-3</v>
      </c>
      <c r="D160">
        <f t="shared" si="13"/>
        <v>2.0278228900797747E-4</v>
      </c>
      <c r="E160" s="45">
        <f t="shared" si="14"/>
        <v>3.2121773559347191</v>
      </c>
      <c r="F160">
        <f t="shared" si="11"/>
        <v>1.424016464118226E-2</v>
      </c>
      <c r="G160">
        <f t="shared" si="12"/>
        <v>3.312757673900589E-2</v>
      </c>
    </row>
    <row r="161" spans="1:7">
      <c r="A161" s="74">
        <v>39699</v>
      </c>
      <c r="B161">
        <v>1010.74</v>
      </c>
      <c r="C161">
        <f t="shared" si="10"/>
        <v>1.1733287482645238E-2</v>
      </c>
      <c r="D161">
        <f t="shared" si="13"/>
        <v>1.799500300843538E-4</v>
      </c>
      <c r="E161" s="45">
        <f t="shared" si="14"/>
        <v>3.0099541881736309</v>
      </c>
      <c r="F161">
        <f t="shared" si="11"/>
        <v>1.3414545466930805E-2</v>
      </c>
      <c r="G161">
        <f t="shared" si="12"/>
        <v>3.1206899328218664E-2</v>
      </c>
    </row>
    <row r="162" spans="1:7">
      <c r="A162" s="74">
        <v>39700</v>
      </c>
      <c r="B162">
        <v>1010.52</v>
      </c>
      <c r="C162">
        <f t="shared" si="10"/>
        <v>-2.1768599870242156E-4</v>
      </c>
      <c r="D162">
        <f t="shared" si="13"/>
        <v>1.7556924896497186E-4</v>
      </c>
      <c r="E162" s="45">
        <f t="shared" si="14"/>
        <v>3.4046650197384025</v>
      </c>
      <c r="F162">
        <f t="shared" si="11"/>
        <v>1.3250254675475935E-2</v>
      </c>
      <c r="G162">
        <f t="shared" si="12"/>
        <v>3.0824701794793141E-2</v>
      </c>
    </row>
    <row r="163" spans="1:7">
      <c r="A163" s="74">
        <v>39701</v>
      </c>
      <c r="B163">
        <v>1012.76</v>
      </c>
      <c r="C163">
        <f t="shared" si="10"/>
        <v>2.2142273093095355E-3</v>
      </c>
      <c r="D163">
        <f t="shared" si="13"/>
        <v>1.5053801396633306E-4</v>
      </c>
      <c r="E163" s="45">
        <f t="shared" si="14"/>
        <v>3.4654246598811018</v>
      </c>
      <c r="F163">
        <f t="shared" si="11"/>
        <v>1.2269393382165764E-2</v>
      </c>
      <c r="G163">
        <f t="shared" si="12"/>
        <v>2.8542877210372075E-2</v>
      </c>
    </row>
    <row r="164" spans="1:7">
      <c r="A164" s="74">
        <v>39702</v>
      </c>
      <c r="B164">
        <v>1025.82</v>
      </c>
      <c r="C164">
        <f t="shared" si="10"/>
        <v>1.281301560386261E-2</v>
      </c>
      <c r="D164">
        <f t="shared" si="13"/>
        <v>1.3127234452667391E-4</v>
      </c>
      <c r="E164" s="45">
        <f t="shared" si="14"/>
        <v>2.9248637789881373</v>
      </c>
      <c r="F164">
        <f t="shared" si="11"/>
        <v>1.1457414390981671E-2</v>
      </c>
      <c r="G164">
        <f t="shared" si="12"/>
        <v>2.6653931610465136E-2</v>
      </c>
    </row>
    <row r="165" spans="1:7">
      <c r="A165" s="74">
        <v>39703</v>
      </c>
      <c r="B165">
        <v>1023.76</v>
      </c>
      <c r="C165">
        <f t="shared" si="10"/>
        <v>-2.0101686137321551E-3</v>
      </c>
      <c r="D165">
        <f t="shared" si="13"/>
        <v>1.4077238655579703E-4</v>
      </c>
      <c r="E165" s="45">
        <f t="shared" si="14"/>
        <v>3.5008924247361528</v>
      </c>
      <c r="F165">
        <f t="shared" si="11"/>
        <v>1.186475396103084E-2</v>
      </c>
      <c r="G165">
        <f t="shared" si="12"/>
        <v>2.7601545153261728E-2</v>
      </c>
    </row>
    <row r="166" spans="1:7">
      <c r="A166" s="74">
        <v>39706</v>
      </c>
      <c r="B166">
        <v>1003.92</v>
      </c>
      <c r="C166">
        <f t="shared" si="10"/>
        <v>-1.9569787327288424E-2</v>
      </c>
      <c r="D166">
        <f t="shared" si="13"/>
        <v>1.2332494715324959E-4</v>
      </c>
      <c r="E166" s="45">
        <f t="shared" si="14"/>
        <v>2.028692067412198</v>
      </c>
      <c r="F166">
        <f t="shared" si="11"/>
        <v>1.1105176592618849E-2</v>
      </c>
      <c r="G166">
        <f t="shared" si="12"/>
        <v>2.583450395708696E-2</v>
      </c>
    </row>
    <row r="167" spans="1:7">
      <c r="A167" s="74">
        <v>39707</v>
      </c>
      <c r="B167">
        <v>967.46</v>
      </c>
      <c r="C167">
        <f t="shared" si="10"/>
        <v>-3.6993535422038981E-2</v>
      </c>
      <c r="D167">
        <f t="shared" si="13"/>
        <v>1.6863905920116366E-4</v>
      </c>
      <c r="E167" s="45">
        <f t="shared" si="14"/>
        <v>-0.63261013953874823</v>
      </c>
      <c r="F167">
        <f t="shared" si="11"/>
        <v>1.2986110241375732E-2</v>
      </c>
      <c r="G167">
        <f t="shared" si="12"/>
        <v>3.0210209952084413E-2</v>
      </c>
    </row>
    <row r="168" spans="1:7">
      <c r="A168" s="74">
        <v>39708</v>
      </c>
      <c r="B168">
        <v>950.39</v>
      </c>
      <c r="C168">
        <f t="shared" si="10"/>
        <v>-1.7801653712510301E-2</v>
      </c>
      <c r="D168">
        <f t="shared" si="13"/>
        <v>3.590470728910905E-4</v>
      </c>
      <c r="E168" s="45">
        <f t="shared" si="14"/>
        <v>2.6057845241563964</v>
      </c>
      <c r="F168">
        <f t="shared" si="11"/>
        <v>1.8948537486864005E-2</v>
      </c>
      <c r="G168">
        <f t="shared" si="12"/>
        <v>4.408088989874924E-2</v>
      </c>
    </row>
    <row r="169" spans="1:7">
      <c r="A169" s="74">
        <v>39709</v>
      </c>
      <c r="B169">
        <v>949.69</v>
      </c>
      <c r="C169">
        <f t="shared" si="10"/>
        <v>-7.3681111497236884E-4</v>
      </c>
      <c r="D169">
        <f t="shared" si="13"/>
        <v>3.4688249640807596E-4</v>
      </c>
      <c r="E169" s="45">
        <f t="shared" si="14"/>
        <v>3.0635411698854282</v>
      </c>
      <c r="F169">
        <f t="shared" si="11"/>
        <v>1.862478178148877E-2</v>
      </c>
      <c r="G169">
        <f t="shared" si="12"/>
        <v>4.3327721501840964E-2</v>
      </c>
    </row>
    <row r="170" spans="1:7">
      <c r="A170" s="74">
        <v>39710</v>
      </c>
      <c r="B170">
        <v>985.09</v>
      </c>
      <c r="C170">
        <f t="shared" si="10"/>
        <v>3.6597392003898221E-2</v>
      </c>
      <c r="D170">
        <f t="shared" si="13"/>
        <v>2.8766716526087288E-4</v>
      </c>
      <c r="E170" s="45">
        <f t="shared" si="14"/>
        <v>0.82993070336101482</v>
      </c>
      <c r="F170">
        <f t="shared" si="11"/>
        <v>1.6960753676086238E-2</v>
      </c>
      <c r="G170">
        <f t="shared" si="12"/>
        <v>3.9456613256493578E-2</v>
      </c>
    </row>
    <row r="171" spans="1:7">
      <c r="A171" s="74">
        <v>39713</v>
      </c>
      <c r="B171">
        <v>983.04</v>
      </c>
      <c r="C171">
        <f t="shared" si="10"/>
        <v>-2.0831964772307643E-3</v>
      </c>
      <c r="D171">
        <f t="shared" si="13"/>
        <v>4.4971031659681807E-4</v>
      </c>
      <c r="E171" s="45">
        <f t="shared" si="14"/>
        <v>2.9296899251444128</v>
      </c>
      <c r="F171">
        <f t="shared" si="11"/>
        <v>2.1206374433099546E-2</v>
      </c>
      <c r="G171">
        <f t="shared" si="12"/>
        <v>4.9333404078555146E-2</v>
      </c>
    </row>
    <row r="172" spans="1:7">
      <c r="A172" s="74">
        <v>39714</v>
      </c>
      <c r="B172">
        <v>963.83</v>
      </c>
      <c r="C172">
        <f t="shared" si="10"/>
        <v>-1.9734880567604307E-2</v>
      </c>
      <c r="D172">
        <f t="shared" si="13"/>
        <v>3.7052393884598976E-4</v>
      </c>
      <c r="E172" s="45">
        <f t="shared" si="14"/>
        <v>2.5057971941713828</v>
      </c>
      <c r="F172">
        <f t="shared" si="11"/>
        <v>1.9248998385526187E-2</v>
      </c>
      <c r="G172">
        <f t="shared" si="12"/>
        <v>4.4779866471584405E-2</v>
      </c>
    </row>
    <row r="173" spans="1:7">
      <c r="A173" s="74">
        <v>39715</v>
      </c>
      <c r="B173">
        <v>976.22</v>
      </c>
      <c r="C173">
        <f t="shared" si="10"/>
        <v>1.2773040336583996E-2</v>
      </c>
      <c r="D173">
        <f t="shared" si="13"/>
        <v>3.6741474737009608E-4</v>
      </c>
      <c r="E173" s="45">
        <f t="shared" si="14"/>
        <v>2.8135460342606646</v>
      </c>
      <c r="F173">
        <f t="shared" si="11"/>
        <v>1.9168065822354016E-2</v>
      </c>
      <c r="G173">
        <f t="shared" si="12"/>
        <v>4.4591589175308151E-2</v>
      </c>
    </row>
    <row r="174" spans="1:7">
      <c r="A174" s="74">
        <v>39716</v>
      </c>
      <c r="B174">
        <v>989.68</v>
      </c>
      <c r="C174">
        <f t="shared" si="10"/>
        <v>1.369368770639845E-2</v>
      </c>
      <c r="D174">
        <f t="shared" si="13"/>
        <v>3.2952776812372167E-4</v>
      </c>
      <c r="E174" s="45">
        <f t="shared" si="14"/>
        <v>2.8054624860114528</v>
      </c>
      <c r="F174">
        <f t="shared" si="11"/>
        <v>1.8152899716676718E-2</v>
      </c>
      <c r="G174">
        <f t="shared" si="12"/>
        <v>4.2229959663567448E-2</v>
      </c>
    </row>
    <row r="175" spans="1:7">
      <c r="A175" s="74">
        <v>39717</v>
      </c>
      <c r="B175">
        <v>983.87</v>
      </c>
      <c r="C175">
        <f t="shared" si="10"/>
        <v>-5.8878840512610608E-3</v>
      </c>
      <c r="D175">
        <f t="shared" si="13"/>
        <v>3.0302930238261831E-4</v>
      </c>
      <c r="E175" s="45">
        <f t="shared" si="14"/>
        <v>3.0747009580165434</v>
      </c>
      <c r="F175">
        <f t="shared" si="11"/>
        <v>1.7407736854129496E-2</v>
      </c>
      <c r="G175">
        <f t="shared" si="12"/>
        <v>4.0496451622466532E-2</v>
      </c>
    </row>
    <row r="176" spans="1:7">
      <c r="A176" s="74">
        <v>39720</v>
      </c>
      <c r="B176">
        <v>960.91</v>
      </c>
      <c r="C176">
        <f t="shared" si="10"/>
        <v>-2.3613022364056491E-2</v>
      </c>
      <c r="D176">
        <f t="shared" si="13"/>
        <v>2.5792197580358029E-4</v>
      </c>
      <c r="E176" s="45">
        <f t="shared" si="14"/>
        <v>2.1315899347051515</v>
      </c>
      <c r="F176">
        <f t="shared" si="11"/>
        <v>1.6059949433406703E-2</v>
      </c>
      <c r="G176">
        <f t="shared" si="12"/>
        <v>3.7361029221609075E-2</v>
      </c>
    </row>
    <row r="177" spans="1:7">
      <c r="A177" s="74">
        <v>39721</v>
      </c>
      <c r="B177">
        <v>973.53</v>
      </c>
      <c r="C177">
        <f t="shared" si="10"/>
        <v>1.3047888839158972E-2</v>
      </c>
      <c r="D177">
        <f t="shared" si="13"/>
        <v>3.0362771793830039E-4</v>
      </c>
      <c r="E177" s="45">
        <f t="shared" si="14"/>
        <v>2.8505600733476402</v>
      </c>
      <c r="F177">
        <f t="shared" si="11"/>
        <v>1.7424916583395754E-2</v>
      </c>
      <c r="G177">
        <f t="shared" si="12"/>
        <v>4.0536417649121685E-2</v>
      </c>
    </row>
    <row r="178" spans="1:7">
      <c r="A178" s="74">
        <v>39722</v>
      </c>
      <c r="B178">
        <v>975.83</v>
      </c>
      <c r="C178">
        <f t="shared" si="10"/>
        <v>2.3597499356506901E-3</v>
      </c>
      <c r="D178">
        <f t="shared" si="13"/>
        <v>2.7960782455913817E-4</v>
      </c>
      <c r="E178" s="45">
        <f t="shared" si="14"/>
        <v>3.1621651948509872</v>
      </c>
      <c r="F178">
        <f t="shared" si="11"/>
        <v>1.6721477941830924E-2</v>
      </c>
      <c r="G178">
        <f t="shared" si="12"/>
        <v>3.8899974660799169E-2</v>
      </c>
    </row>
    <row r="179" spans="1:7">
      <c r="A179" s="74">
        <v>39723</v>
      </c>
      <c r="B179">
        <v>965.86</v>
      </c>
      <c r="C179">
        <f t="shared" si="10"/>
        <v>-1.0269494740792418E-2</v>
      </c>
      <c r="D179">
        <f t="shared" si="13"/>
        <v>2.3463309668855567E-4</v>
      </c>
      <c r="E179" s="45">
        <f t="shared" si="14"/>
        <v>3.0350660156540381</v>
      </c>
      <c r="F179">
        <f t="shared" si="11"/>
        <v>1.5317737975580979E-2</v>
      </c>
      <c r="G179">
        <f t="shared" si="12"/>
        <v>3.563438717460745E-2</v>
      </c>
    </row>
    <row r="180" spans="1:7">
      <c r="A180" s="74">
        <v>39724</v>
      </c>
      <c r="B180">
        <v>966.14</v>
      </c>
      <c r="C180">
        <f t="shared" si="10"/>
        <v>2.8985507449252879E-4</v>
      </c>
      <c r="D180">
        <f t="shared" si="13"/>
        <v>2.1427821979651344E-4</v>
      </c>
      <c r="E180" s="45">
        <f t="shared" si="14"/>
        <v>3.3049830701009228</v>
      </c>
      <c r="F180">
        <f t="shared" si="11"/>
        <v>1.4638245106450207E-2</v>
      </c>
      <c r="G180">
        <f t="shared" si="12"/>
        <v>3.405365038307917E-2</v>
      </c>
    </row>
    <row r="181" spans="1:7">
      <c r="A181" s="74">
        <v>39727</v>
      </c>
      <c r="B181">
        <v>921.9</v>
      </c>
      <c r="C181">
        <f t="shared" si="10"/>
        <v>-4.6871993443219573E-2</v>
      </c>
      <c r="D181">
        <f t="shared" si="13"/>
        <v>1.815111568012011E-4</v>
      </c>
      <c r="E181" s="45">
        <f t="shared" si="14"/>
        <v>-2.663766688662133</v>
      </c>
      <c r="F181">
        <f t="shared" si="11"/>
        <v>1.3472607646673346E-2</v>
      </c>
      <c r="G181">
        <f t="shared" si="12"/>
        <v>3.1341972156624903E-2</v>
      </c>
    </row>
    <row r="182" spans="1:7">
      <c r="A182" s="74">
        <v>39728</v>
      </c>
      <c r="B182">
        <v>915.05</v>
      </c>
      <c r="C182">
        <f t="shared" si="10"/>
        <v>-7.4580492132581E-3</v>
      </c>
      <c r="D182">
        <f t="shared" si="13"/>
        <v>4.9893075769398966E-4</v>
      </c>
      <c r="E182" s="45">
        <f t="shared" si="14"/>
        <v>2.8268413829471624</v>
      </c>
      <c r="F182">
        <f t="shared" si="11"/>
        <v>2.2336757994256679E-2</v>
      </c>
      <c r="G182">
        <f t="shared" si="12"/>
        <v>5.1963069472903758E-2</v>
      </c>
    </row>
    <row r="183" spans="1:7">
      <c r="A183" s="74">
        <v>39729</v>
      </c>
      <c r="B183">
        <v>888.02</v>
      </c>
      <c r="C183">
        <f t="shared" si="10"/>
        <v>-2.998444333022654E-2</v>
      </c>
      <c r="D183">
        <f t="shared" si="13"/>
        <v>4.1792211600446833E-4</v>
      </c>
      <c r="E183" s="45">
        <f t="shared" si="14"/>
        <v>1.8955299760074089</v>
      </c>
      <c r="F183">
        <f t="shared" si="11"/>
        <v>2.044314349615705E-2</v>
      </c>
      <c r="G183">
        <f t="shared" si="12"/>
        <v>4.7557863410996777E-2</v>
      </c>
    </row>
    <row r="184" spans="1:7">
      <c r="A184" s="74">
        <v>39730</v>
      </c>
      <c r="B184">
        <v>868.42</v>
      </c>
      <c r="C184">
        <f t="shared" si="10"/>
        <v>-2.2318796660779405E-2</v>
      </c>
      <c r="D184">
        <f t="shared" si="13"/>
        <v>4.8504411842449332E-4</v>
      </c>
      <c r="E184" s="45">
        <f t="shared" si="14"/>
        <v>2.3832088031554788</v>
      </c>
      <c r="F184">
        <f t="shared" si="11"/>
        <v>2.202371717999696E-2</v>
      </c>
      <c r="G184">
        <f t="shared" si="12"/>
        <v>5.1234827640162649E-2</v>
      </c>
    </row>
    <row r="185" spans="1:7">
      <c r="A185" s="74">
        <v>39731</v>
      </c>
      <c r="B185">
        <v>794.28</v>
      </c>
      <c r="C185">
        <f t="shared" si="10"/>
        <v>-8.9239424681453627E-2</v>
      </c>
      <c r="D185">
        <f t="shared" si="13"/>
        <v>4.7602840778711666E-4</v>
      </c>
      <c r="E185" s="45">
        <f t="shared" si="14"/>
        <v>-5.4586275583002983</v>
      </c>
      <c r="F185">
        <f t="shared" si="11"/>
        <v>2.1818075253952091E-2</v>
      </c>
      <c r="G185">
        <f t="shared" si="12"/>
        <v>5.0756432982694506E-2</v>
      </c>
    </row>
    <row r="186" spans="1:7">
      <c r="A186" s="74">
        <v>39735</v>
      </c>
      <c r="B186">
        <v>866.75</v>
      </c>
      <c r="C186">
        <f t="shared" si="10"/>
        <v>8.7314540646301175E-2</v>
      </c>
      <c r="D186">
        <f t="shared" si="13"/>
        <v>1.6365574697442989E-3</v>
      </c>
      <c r="E186" s="45">
        <f t="shared" si="14"/>
        <v>-4.0585762025217686E-2</v>
      </c>
      <c r="F186">
        <f t="shared" si="11"/>
        <v>4.0454387521556903E-2</v>
      </c>
      <c r="G186">
        <f t="shared" si="12"/>
        <v>9.4110978406398177E-2</v>
      </c>
    </row>
    <row r="187" spans="1:7">
      <c r="A187" s="74">
        <v>39736</v>
      </c>
      <c r="B187">
        <v>815.07</v>
      </c>
      <c r="C187">
        <f t="shared" si="10"/>
        <v>-6.1476585442015619E-2</v>
      </c>
      <c r="D187">
        <f t="shared" si="13"/>
        <v>2.5118299888653734E-3</v>
      </c>
      <c r="E187" s="45">
        <f t="shared" si="14"/>
        <v>1.3221191586771424</v>
      </c>
      <c r="F187">
        <f t="shared" si="11"/>
        <v>5.0118160270159293E-2</v>
      </c>
      <c r="G187">
        <f t="shared" si="12"/>
        <v>0.11659227559532316</v>
      </c>
    </row>
    <row r="188" spans="1:7">
      <c r="A188" s="74">
        <v>39737</v>
      </c>
      <c r="B188">
        <v>782.85</v>
      </c>
      <c r="C188">
        <f t="shared" si="10"/>
        <v>-4.0332892365585238E-2</v>
      </c>
      <c r="D188">
        <f t="shared" si="13"/>
        <v>2.6107129806981137E-3</v>
      </c>
      <c r="E188" s="45">
        <f t="shared" si="14"/>
        <v>1.743576097202286</v>
      </c>
      <c r="F188">
        <f t="shared" si="11"/>
        <v>5.1095136565999254E-2</v>
      </c>
      <c r="G188">
        <f t="shared" si="12"/>
        <v>0.11886506232413874</v>
      </c>
    </row>
    <row r="189" spans="1:7">
      <c r="A189" s="74">
        <v>39738</v>
      </c>
      <c r="B189">
        <v>805</v>
      </c>
      <c r="C189">
        <f t="shared" si="10"/>
        <v>2.7901170661031927E-2</v>
      </c>
      <c r="D189">
        <f t="shared" si="13"/>
        <v>2.3531113470696705E-3</v>
      </c>
      <c r="E189" s="45">
        <f t="shared" si="14"/>
        <v>1.9416558480663029</v>
      </c>
      <c r="F189">
        <f t="shared" si="11"/>
        <v>4.8508879053938886E-2</v>
      </c>
      <c r="G189">
        <f t="shared" si="12"/>
        <v>0.11284852765923495</v>
      </c>
    </row>
    <row r="190" spans="1:7">
      <c r="A190" s="74">
        <v>39741</v>
      </c>
      <c r="B190">
        <v>811.15</v>
      </c>
      <c r="C190">
        <f t="shared" si="10"/>
        <v>7.6107164378438341E-3</v>
      </c>
      <c r="D190">
        <f t="shared" si="13"/>
        <v>2.0143447238730829E-3</v>
      </c>
      <c r="E190" s="45">
        <f t="shared" si="14"/>
        <v>2.1704145049556725</v>
      </c>
      <c r="F190">
        <f t="shared" si="11"/>
        <v>4.4881451891322352E-2</v>
      </c>
      <c r="G190">
        <f t="shared" si="12"/>
        <v>0.10440987019124398</v>
      </c>
    </row>
    <row r="191" spans="1:7">
      <c r="A191" s="74">
        <v>39742</v>
      </c>
      <c r="B191">
        <v>808.09</v>
      </c>
      <c r="C191">
        <f t="shared" si="10"/>
        <v>-3.779555399673562E-3</v>
      </c>
      <c r="D191">
        <f t="shared" si="13"/>
        <v>1.6306223984279779E-3</v>
      </c>
      <c r="E191" s="45">
        <f t="shared" si="14"/>
        <v>2.286077974294634</v>
      </c>
      <c r="F191">
        <f t="shared" si="11"/>
        <v>4.0380965793650574E-2</v>
      </c>
      <c r="G191">
        <f t="shared" si="12"/>
        <v>9.3940173925774889E-2</v>
      </c>
    </row>
    <row r="192" spans="1:7">
      <c r="A192" s="74">
        <v>39743</v>
      </c>
      <c r="B192">
        <v>766.03</v>
      </c>
      <c r="C192">
        <f t="shared" si="10"/>
        <v>-5.3452104992190108E-2</v>
      </c>
      <c r="D192">
        <f t="shared" si="13"/>
        <v>1.3168164515585013E-3</v>
      </c>
      <c r="E192" s="45">
        <f t="shared" si="14"/>
        <v>1.3124688614130942</v>
      </c>
      <c r="F192">
        <f t="shared" si="11"/>
        <v>3.6287965657480735E-2</v>
      </c>
      <c r="G192">
        <f t="shared" si="12"/>
        <v>8.4418431760547322E-2</v>
      </c>
    </row>
    <row r="193" spans="1:7">
      <c r="A193" s="74">
        <v>39744</v>
      </c>
      <c r="B193">
        <v>739.72</v>
      </c>
      <c r="C193">
        <f t="shared" si="10"/>
        <v>-3.4949597247868169E-2</v>
      </c>
      <c r="D193">
        <f t="shared" si="13"/>
        <v>1.5104399400967111E-3</v>
      </c>
      <c r="E193" s="45">
        <f t="shared" si="14"/>
        <v>1.9243947280182823</v>
      </c>
      <c r="F193">
        <f t="shared" si="11"/>
        <v>3.8864378807549609E-2</v>
      </c>
      <c r="G193">
        <f t="shared" si="12"/>
        <v>9.0412065014860904E-2</v>
      </c>
    </row>
    <row r="194" spans="1:7">
      <c r="A194" s="74">
        <v>39745</v>
      </c>
      <c r="B194">
        <v>706.58</v>
      </c>
      <c r="C194">
        <f t="shared" si="10"/>
        <v>-4.5835306249245811E-2</v>
      </c>
      <c r="D194">
        <f t="shared" si="13"/>
        <v>1.4094952199816362E-3</v>
      </c>
      <c r="E194" s="45">
        <f t="shared" si="14"/>
        <v>1.6180652429906444</v>
      </c>
      <c r="F194">
        <f t="shared" si="11"/>
        <v>3.7543244665074381E-2</v>
      </c>
      <c r="G194">
        <f t="shared" si="12"/>
        <v>8.7338647411190892E-2</v>
      </c>
    </row>
    <row r="195" spans="1:7">
      <c r="A195" s="74">
        <v>39748</v>
      </c>
      <c r="B195">
        <v>686.65</v>
      </c>
      <c r="C195">
        <f t="shared" si="10"/>
        <v>-2.8611728991139174E-2</v>
      </c>
      <c r="D195">
        <f t="shared" si="13"/>
        <v>1.4662924784593775E-3</v>
      </c>
      <c r="E195" s="45">
        <f t="shared" si="14"/>
        <v>2.0644205793028512</v>
      </c>
      <c r="F195">
        <f t="shared" si="11"/>
        <v>3.829219866316607E-2</v>
      </c>
      <c r="G195">
        <f t="shared" si="12"/>
        <v>8.9080974952405884E-2</v>
      </c>
    </row>
    <row r="196" spans="1:7">
      <c r="A196" s="74">
        <v>39749</v>
      </c>
      <c r="B196">
        <v>714.55</v>
      </c>
      <c r="C196">
        <f t="shared" ref="C196:C259" si="15">LN(B196)-LN(B195)</f>
        <v>3.9828272951512922E-2</v>
      </c>
      <c r="D196">
        <f t="shared" si="13"/>
        <v>1.3111652580377741E-3</v>
      </c>
      <c r="E196" s="45">
        <f t="shared" si="14"/>
        <v>1.7945643550573123</v>
      </c>
      <c r="F196">
        <f t="shared" ref="F196:F259" si="16">SQRT(D196)</f>
        <v>3.6210015990576064E-2</v>
      </c>
      <c r="G196">
        <f t="shared" ref="G196:G259" si="17">NORMSINV(0.99)*F196</f>
        <v>8.4237093718661449E-2</v>
      </c>
    </row>
    <row r="197" spans="1:7">
      <c r="A197" s="74">
        <v>39750</v>
      </c>
      <c r="B197">
        <v>750.92</v>
      </c>
      <c r="C197">
        <f t="shared" si="15"/>
        <v>4.9646147528357609E-2</v>
      </c>
      <c r="D197">
        <f t="shared" ref="D197:D260" si="18">$J$3+$J$4*C196^2+$J$5*D196</f>
        <v>1.3071379958955734E-3</v>
      </c>
      <c r="E197" s="45">
        <f t="shared" ref="E197:E260" si="19">-(0.5*LN(2*$J$2*D197))-((C197^2)/(2*D197))</f>
        <v>1.4582188867087207</v>
      </c>
      <c r="F197">
        <f t="shared" si="16"/>
        <v>3.6154363441990973E-2</v>
      </c>
      <c r="G197">
        <f t="shared" si="17"/>
        <v>8.410762653057556E-2</v>
      </c>
    </row>
    <row r="198" spans="1:7">
      <c r="A198" s="74">
        <v>39751</v>
      </c>
      <c r="B198">
        <v>778.19</v>
      </c>
      <c r="C198">
        <f t="shared" si="15"/>
        <v>3.5671588844675917E-2</v>
      </c>
      <c r="D198">
        <f t="shared" si="18"/>
        <v>1.4413208552369761E-3</v>
      </c>
      <c r="E198" s="45">
        <f t="shared" si="19"/>
        <v>1.910736858280824</v>
      </c>
      <c r="F198">
        <f t="shared" si="16"/>
        <v>3.7964731728763419E-2</v>
      </c>
      <c r="G198">
        <f t="shared" si="17"/>
        <v>8.8319172945739599E-2</v>
      </c>
    </row>
    <row r="199" spans="1:7">
      <c r="A199" s="74">
        <v>39752</v>
      </c>
      <c r="B199">
        <v>788.73</v>
      </c>
      <c r="C199">
        <f t="shared" si="15"/>
        <v>1.3453346656239873E-2</v>
      </c>
      <c r="D199">
        <f t="shared" si="18"/>
        <v>1.3621749269028768E-3</v>
      </c>
      <c r="E199" s="45">
        <f t="shared" si="19"/>
        <v>2.3139626597867138</v>
      </c>
      <c r="F199">
        <f t="shared" si="16"/>
        <v>3.6907654042256287E-2</v>
      </c>
      <c r="G199">
        <f t="shared" si="17"/>
        <v>8.586004251703773E-2</v>
      </c>
    </row>
    <row r="200" spans="1:7">
      <c r="A200" s="74">
        <v>39756</v>
      </c>
      <c r="B200">
        <v>803.11</v>
      </c>
      <c r="C200">
        <f t="shared" si="15"/>
        <v>1.8067633909288006E-2</v>
      </c>
      <c r="D200">
        <f t="shared" si="18"/>
        <v>1.1281327933773686E-3</v>
      </c>
      <c r="E200" s="45">
        <f t="shared" si="19"/>
        <v>2.329975890027872</v>
      </c>
      <c r="F200">
        <f t="shared" si="16"/>
        <v>3.3587688121949816E-2</v>
      </c>
      <c r="G200">
        <f t="shared" si="17"/>
        <v>7.8136646856444725E-2</v>
      </c>
    </row>
    <row r="201" spans="1:7">
      <c r="A201" s="74">
        <v>39757</v>
      </c>
      <c r="B201">
        <v>778.69</v>
      </c>
      <c r="C201">
        <f t="shared" si="15"/>
        <v>-3.087867028189617E-2</v>
      </c>
      <c r="D201">
        <f t="shared" si="18"/>
        <v>9.6364808126980545E-4</v>
      </c>
      <c r="E201" s="45">
        <f t="shared" si="19"/>
        <v>2.0587231185521726</v>
      </c>
      <c r="F201">
        <f t="shared" si="16"/>
        <v>3.104268160565072E-2</v>
      </c>
      <c r="G201">
        <f t="shared" si="17"/>
        <v>7.221607635783224E-2</v>
      </c>
    </row>
    <row r="202" spans="1:7">
      <c r="A202" s="74">
        <v>39758</v>
      </c>
      <c r="B202">
        <v>744.27</v>
      </c>
      <c r="C202">
        <f t="shared" si="15"/>
        <v>-4.5209148359019125E-2</v>
      </c>
      <c r="D202">
        <f t="shared" si="18"/>
        <v>9.3014131681938518E-4</v>
      </c>
      <c r="E202" s="45">
        <f t="shared" si="19"/>
        <v>1.4724621539313429</v>
      </c>
      <c r="F202">
        <f t="shared" si="16"/>
        <v>3.0498218256471723E-2</v>
      </c>
      <c r="G202">
        <f t="shared" si="17"/>
        <v>7.0949465202976528E-2</v>
      </c>
    </row>
    <row r="203" spans="1:7">
      <c r="A203" s="74">
        <v>39759</v>
      </c>
      <c r="B203">
        <v>774.58</v>
      </c>
      <c r="C203">
        <f t="shared" si="15"/>
        <v>3.9917074743915926E-2</v>
      </c>
      <c r="D203">
        <f t="shared" si="18"/>
        <v>1.0738893459279236E-3</v>
      </c>
      <c r="E203" s="45">
        <f t="shared" si="19"/>
        <v>1.7574254963994318</v>
      </c>
      <c r="F203">
        <f t="shared" si="16"/>
        <v>3.2770250928668879E-2</v>
      </c>
      <c r="G203">
        <f t="shared" si="17"/>
        <v>7.6235003579693705E-2</v>
      </c>
    </row>
    <row r="204" spans="1:7">
      <c r="A204" s="74">
        <v>39762</v>
      </c>
      <c r="B204">
        <v>774.07</v>
      </c>
      <c r="C204">
        <f t="shared" si="15"/>
        <v>-6.5863819253753064E-4</v>
      </c>
      <c r="D204">
        <f t="shared" si="18"/>
        <v>1.1184234895582495E-3</v>
      </c>
      <c r="E204" s="45">
        <f t="shared" si="19"/>
        <v>2.4787851231325924</v>
      </c>
      <c r="F204">
        <f t="shared" si="16"/>
        <v>3.3442839137224123E-2</v>
      </c>
      <c r="G204">
        <f t="shared" si="17"/>
        <v>7.7799677728771138E-2</v>
      </c>
    </row>
    <row r="205" spans="1:7">
      <c r="A205" s="74">
        <v>39763</v>
      </c>
      <c r="B205">
        <v>767.34</v>
      </c>
      <c r="C205">
        <f t="shared" si="15"/>
        <v>-8.732320103544744E-3</v>
      </c>
      <c r="D205">
        <f t="shared" si="18"/>
        <v>9.0488761645073198E-4</v>
      </c>
      <c r="E205" s="45">
        <f t="shared" si="19"/>
        <v>2.5427771776607968</v>
      </c>
      <c r="F205">
        <f t="shared" si="16"/>
        <v>3.0081349977199027E-2</v>
      </c>
      <c r="G205">
        <f t="shared" si="17"/>
        <v>6.9979684567735428E-2</v>
      </c>
    </row>
    <row r="206" spans="1:7">
      <c r="A206" s="74">
        <v>39764</v>
      </c>
      <c r="B206">
        <v>754.76</v>
      </c>
      <c r="C206">
        <f t="shared" si="15"/>
        <v>-1.6530170753769724E-2</v>
      </c>
      <c r="D206">
        <f t="shared" si="18"/>
        <v>7.4591712160309307E-4</v>
      </c>
      <c r="E206" s="45">
        <f t="shared" si="19"/>
        <v>2.4983480325355636</v>
      </c>
      <c r="F206">
        <f t="shared" si="16"/>
        <v>2.7311483328502924E-2</v>
      </c>
      <c r="G206">
        <f t="shared" si="17"/>
        <v>6.3536011178164611E-2</v>
      </c>
    </row>
    <row r="207" spans="1:7">
      <c r="A207" s="74">
        <v>39765</v>
      </c>
      <c r="B207">
        <v>751.1</v>
      </c>
      <c r="C207">
        <f t="shared" si="15"/>
        <v>-4.8610192275475583E-3</v>
      </c>
      <c r="D207">
        <f t="shared" si="18"/>
        <v>6.495529159479199E-4</v>
      </c>
      <c r="E207" s="45">
        <f t="shared" si="19"/>
        <v>2.7324855380833157</v>
      </c>
      <c r="F207">
        <f t="shared" si="16"/>
        <v>2.5486328020095792E-2</v>
      </c>
      <c r="G207">
        <f t="shared" si="17"/>
        <v>5.929006500665733E-2</v>
      </c>
    </row>
    <row r="208" spans="1:7">
      <c r="A208" s="74">
        <v>39766</v>
      </c>
      <c r="B208">
        <v>776.94</v>
      </c>
      <c r="C208">
        <f t="shared" si="15"/>
        <v>3.3824328616837818E-2</v>
      </c>
      <c r="D208">
        <f t="shared" si="18"/>
        <v>5.3341650214140559E-4</v>
      </c>
      <c r="E208" s="45">
        <f t="shared" si="19"/>
        <v>1.776752823990803</v>
      </c>
      <c r="F208">
        <f t="shared" si="16"/>
        <v>2.3095811354906015E-2</v>
      </c>
      <c r="G208">
        <f t="shared" si="17"/>
        <v>5.3728891644733899E-2</v>
      </c>
    </row>
    <row r="209" spans="1:7">
      <c r="A209" s="74">
        <v>39770</v>
      </c>
      <c r="B209">
        <v>758.96</v>
      </c>
      <c r="C209">
        <f t="shared" si="15"/>
        <v>-2.3414052224182136E-2</v>
      </c>
      <c r="D209">
        <f t="shared" si="18"/>
        <v>6.1576548100030035E-4</v>
      </c>
      <c r="E209" s="45">
        <f t="shared" si="19"/>
        <v>2.3322321675274442</v>
      </c>
      <c r="F209">
        <f t="shared" si="16"/>
        <v>2.4814622322338505E-2</v>
      </c>
      <c r="G209">
        <f t="shared" si="17"/>
        <v>5.7727443884698547E-2</v>
      </c>
    </row>
    <row r="210" spans="1:7">
      <c r="A210" s="74">
        <v>39771</v>
      </c>
      <c r="B210">
        <v>758.74</v>
      </c>
      <c r="C210">
        <f t="shared" si="15"/>
        <v>-2.8991236942932375E-4</v>
      </c>
      <c r="D210">
        <f t="shared" si="18"/>
        <v>5.884411156075874E-4</v>
      </c>
      <c r="E210" s="45">
        <f t="shared" si="19"/>
        <v>2.8000068973346304</v>
      </c>
      <c r="F210">
        <f t="shared" si="16"/>
        <v>2.4257805251250316E-2</v>
      </c>
      <c r="G210">
        <f t="shared" si="17"/>
        <v>5.6432093675142896E-2</v>
      </c>
    </row>
    <row r="211" spans="1:7">
      <c r="A211" s="74">
        <v>39772</v>
      </c>
      <c r="B211">
        <v>751.77</v>
      </c>
      <c r="C211">
        <f t="shared" si="15"/>
        <v>-9.2287366111580837E-3</v>
      </c>
      <c r="D211">
        <f t="shared" si="18"/>
        <v>4.8084376747887072E-4</v>
      </c>
      <c r="E211" s="45">
        <f t="shared" si="19"/>
        <v>2.8124829087855523</v>
      </c>
      <c r="F211">
        <f t="shared" si="16"/>
        <v>2.1928150115294056E-2</v>
      </c>
      <c r="G211">
        <f t="shared" si="17"/>
        <v>5.1012505402362726E-2</v>
      </c>
    </row>
    <row r="212" spans="1:7">
      <c r="A212" s="74">
        <v>39773</v>
      </c>
      <c r="B212">
        <v>746.14</v>
      </c>
      <c r="C212">
        <f t="shared" si="15"/>
        <v>-7.5171759473056099E-3</v>
      </c>
      <c r="D212">
        <f t="shared" si="18"/>
        <v>4.0807409223813837E-4</v>
      </c>
      <c r="E212" s="45">
        <f t="shared" si="19"/>
        <v>2.9138550215235148</v>
      </c>
      <c r="F212">
        <f t="shared" si="16"/>
        <v>2.0200843849654856E-2</v>
      </c>
      <c r="G212">
        <f t="shared" si="17"/>
        <v>4.6994190143475549E-2</v>
      </c>
    </row>
    <row r="213" spans="1:7">
      <c r="A213" s="74">
        <v>39776</v>
      </c>
      <c r="B213">
        <v>770.49</v>
      </c>
      <c r="C213">
        <f t="shared" si="15"/>
        <v>3.2113425933885331E-2</v>
      </c>
      <c r="D213">
        <f t="shared" si="18"/>
        <v>3.4537472551379755E-4</v>
      </c>
      <c r="E213" s="45">
        <f t="shared" si="19"/>
        <v>1.5735260804281719</v>
      </c>
      <c r="F213">
        <f t="shared" si="16"/>
        <v>1.8584260155136593E-2</v>
      </c>
      <c r="G213">
        <f t="shared" si="17"/>
        <v>4.3233454102523904E-2</v>
      </c>
    </row>
    <row r="214" spans="1:7">
      <c r="A214" s="74">
        <v>39777</v>
      </c>
      <c r="B214">
        <v>774.57</v>
      </c>
      <c r="C214">
        <f t="shared" si="15"/>
        <v>5.2813605731003577E-3</v>
      </c>
      <c r="D214">
        <f t="shared" si="18"/>
        <v>4.4768497521154553E-4</v>
      </c>
      <c r="E214" s="45">
        <f t="shared" si="19"/>
        <v>2.9056196146686162</v>
      </c>
      <c r="F214">
        <f t="shared" si="16"/>
        <v>2.1158567418696983E-2</v>
      </c>
      <c r="G214">
        <f t="shared" si="17"/>
        <v>4.922218833223551E-2</v>
      </c>
    </row>
    <row r="215" spans="1:7">
      <c r="A215" s="74">
        <v>39778</v>
      </c>
      <c r="B215">
        <v>791.4</v>
      </c>
      <c r="C215">
        <f t="shared" si="15"/>
        <v>2.1495492287609608E-2</v>
      </c>
      <c r="D215">
        <f t="shared" si="18"/>
        <v>3.7258776317673152E-4</v>
      </c>
      <c r="E215" s="45">
        <f t="shared" si="19"/>
        <v>2.4085168791751523</v>
      </c>
      <c r="F215">
        <f t="shared" si="16"/>
        <v>1.930253255862379E-2</v>
      </c>
      <c r="G215">
        <f t="shared" si="17"/>
        <v>4.4904405581358546E-2</v>
      </c>
    </row>
    <row r="216" spans="1:7">
      <c r="A216" s="74">
        <v>39779</v>
      </c>
      <c r="B216">
        <v>803.86</v>
      </c>
      <c r="C216">
        <f t="shared" si="15"/>
        <v>1.5621595712132397E-2</v>
      </c>
      <c r="D216">
        <f t="shared" si="18"/>
        <v>3.8042026796937338E-4</v>
      </c>
      <c r="E216" s="45">
        <f t="shared" si="19"/>
        <v>2.6974354716019322</v>
      </c>
      <c r="F216">
        <f t="shared" si="16"/>
        <v>1.950436535674446E-2</v>
      </c>
      <c r="G216">
        <f t="shared" si="17"/>
        <v>4.5373938882178277E-2</v>
      </c>
    </row>
    <row r="217" spans="1:7">
      <c r="A217" s="74">
        <v>39780</v>
      </c>
      <c r="B217">
        <v>803.11</v>
      </c>
      <c r="C217">
        <f t="shared" si="15"/>
        <v>-9.3343379709143193E-4</v>
      </c>
      <c r="D217">
        <f t="shared" si="18"/>
        <v>3.5258388498420729E-4</v>
      </c>
      <c r="E217" s="45">
        <f t="shared" si="19"/>
        <v>3.0549368724339563</v>
      </c>
      <c r="F217">
        <f t="shared" si="16"/>
        <v>1.8777217178916776E-2</v>
      </c>
      <c r="G217">
        <f t="shared" si="17"/>
        <v>4.3682339264576181E-2</v>
      </c>
    </row>
    <row r="218" spans="1:7">
      <c r="A218" s="74">
        <v>39783</v>
      </c>
      <c r="B218">
        <v>789.27</v>
      </c>
      <c r="C218">
        <f t="shared" si="15"/>
        <v>-1.7383223236183909E-2</v>
      </c>
      <c r="D218">
        <f t="shared" si="18"/>
        <v>2.9227967974483328E-4</v>
      </c>
      <c r="E218" s="45">
        <f t="shared" si="19"/>
        <v>2.6330308616021432</v>
      </c>
      <c r="F218">
        <f t="shared" si="16"/>
        <v>1.7096189041562255E-2</v>
      </c>
      <c r="G218">
        <f t="shared" si="17"/>
        <v>3.9771683031038653E-2</v>
      </c>
    </row>
    <row r="219" spans="1:7">
      <c r="A219" s="74">
        <v>39784</v>
      </c>
      <c r="B219">
        <v>796.58</v>
      </c>
      <c r="C219">
        <f t="shared" si="15"/>
        <v>9.2190960986942017E-3</v>
      </c>
      <c r="D219">
        <f t="shared" si="18"/>
        <v>2.9116532935008011E-4</v>
      </c>
      <c r="E219" s="45">
        <f t="shared" si="19"/>
        <v>3.0059201374206648</v>
      </c>
      <c r="F219">
        <f t="shared" si="16"/>
        <v>1.7063567310210373E-2</v>
      </c>
      <c r="G219">
        <f t="shared" si="17"/>
        <v>3.9695793535660676E-2</v>
      </c>
    </row>
    <row r="220" spans="1:7">
      <c r="A220" s="74">
        <v>39785</v>
      </c>
      <c r="B220">
        <v>816.16</v>
      </c>
      <c r="C220">
        <f t="shared" si="15"/>
        <v>2.4282850445740856E-2</v>
      </c>
      <c r="D220">
        <f t="shared" si="18"/>
        <v>2.5630236312714676E-4</v>
      </c>
      <c r="E220" s="45">
        <f t="shared" si="19"/>
        <v>2.0653229749254622</v>
      </c>
      <c r="F220">
        <f t="shared" si="16"/>
        <v>1.6009446059347173E-2</v>
      </c>
      <c r="G220">
        <f t="shared" si="17"/>
        <v>3.7243540804733799E-2</v>
      </c>
    </row>
    <row r="221" spans="1:7">
      <c r="A221" s="74">
        <v>39786</v>
      </c>
      <c r="B221">
        <v>821.92</v>
      </c>
      <c r="C221">
        <f t="shared" si="15"/>
        <v>7.032652544341822E-3</v>
      </c>
      <c r="D221">
        <f t="shared" si="18"/>
        <v>3.0735020253340971E-4</v>
      </c>
      <c r="E221" s="45">
        <f t="shared" si="19"/>
        <v>3.0443637989610579</v>
      </c>
      <c r="F221">
        <f t="shared" si="16"/>
        <v>1.7531406176727802E-2</v>
      </c>
      <c r="G221">
        <f t="shared" si="17"/>
        <v>4.0784149488177171E-2</v>
      </c>
    </row>
    <row r="222" spans="1:7">
      <c r="A222" s="74">
        <v>39787</v>
      </c>
      <c r="B222">
        <v>816.88</v>
      </c>
      <c r="C222">
        <f t="shared" si="15"/>
        <v>-6.1508614716752064E-3</v>
      </c>
      <c r="D222">
        <f t="shared" si="18"/>
        <v>2.6369229645152489E-4</v>
      </c>
      <c r="E222" s="45">
        <f t="shared" si="19"/>
        <v>3.1296881006055877</v>
      </c>
      <c r="F222">
        <f t="shared" si="16"/>
        <v>1.6238605126411718E-2</v>
      </c>
      <c r="G222">
        <f t="shared" si="17"/>
        <v>3.7776644513216585E-2</v>
      </c>
    </row>
    <row r="223" spans="1:7">
      <c r="A223" s="74">
        <v>39791</v>
      </c>
      <c r="B223">
        <v>840.76</v>
      </c>
      <c r="C223">
        <f t="shared" si="15"/>
        <v>2.8814039444496231E-2</v>
      </c>
      <c r="D223">
        <f t="shared" si="18"/>
        <v>2.2694733527634019E-4</v>
      </c>
      <c r="E223" s="45">
        <f t="shared" si="19"/>
        <v>1.4472913772162588</v>
      </c>
      <c r="F223">
        <f t="shared" si="16"/>
        <v>1.5064771331697677E-2</v>
      </c>
      <c r="G223">
        <f t="shared" si="17"/>
        <v>3.5045898760406285E-2</v>
      </c>
    </row>
    <row r="224" spans="1:7">
      <c r="A224" s="74">
        <v>39792</v>
      </c>
      <c r="B224">
        <v>859.49</v>
      </c>
      <c r="C224">
        <f t="shared" si="15"/>
        <v>2.2032945392121306E-2</v>
      </c>
      <c r="D224">
        <f t="shared" si="18"/>
        <v>3.2149879397830447E-4</v>
      </c>
      <c r="E224" s="45">
        <f t="shared" si="19"/>
        <v>2.3473392839322114</v>
      </c>
      <c r="F224">
        <f t="shared" si="16"/>
        <v>1.7930387446407969E-2</v>
      </c>
      <c r="G224">
        <f t="shared" si="17"/>
        <v>4.1712318716679742E-2</v>
      </c>
    </row>
    <row r="225" spans="1:7">
      <c r="A225" s="74">
        <v>39793</v>
      </c>
      <c r="B225">
        <v>865.83</v>
      </c>
      <c r="C225">
        <f t="shared" si="15"/>
        <v>7.3493943583313737E-3</v>
      </c>
      <c r="D225">
        <f t="shared" si="18"/>
        <v>3.4320808711920932E-4</v>
      </c>
      <c r="E225" s="45">
        <f t="shared" si="19"/>
        <v>2.9909589959464382</v>
      </c>
      <c r="F225">
        <f t="shared" si="16"/>
        <v>1.8525876149839967E-2</v>
      </c>
      <c r="G225">
        <f t="shared" si="17"/>
        <v>4.3097632595924106E-2</v>
      </c>
    </row>
    <row r="226" spans="1:7">
      <c r="A226" s="74">
        <v>39794</v>
      </c>
      <c r="B226">
        <v>861.74</v>
      </c>
      <c r="C226">
        <f t="shared" si="15"/>
        <v>-4.7349834061760632E-3</v>
      </c>
      <c r="D226">
        <f t="shared" si="18"/>
        <v>2.9309136682614437E-4</v>
      </c>
      <c r="E226" s="45">
        <f t="shared" si="19"/>
        <v>3.1103269748503211</v>
      </c>
      <c r="F226">
        <f t="shared" si="16"/>
        <v>1.7119911414085774E-2</v>
      </c>
      <c r="G226">
        <f t="shared" si="17"/>
        <v>3.9826869521925948E-2</v>
      </c>
    </row>
    <row r="227" spans="1:7">
      <c r="A227" s="74">
        <v>39797</v>
      </c>
      <c r="B227">
        <v>867.99</v>
      </c>
      <c r="C227">
        <f t="shared" si="15"/>
        <v>7.2265928206034502E-3</v>
      </c>
      <c r="D227">
        <f t="shared" si="18"/>
        <v>2.4805590476466798E-4</v>
      </c>
      <c r="E227" s="45">
        <f t="shared" si="19"/>
        <v>3.1267237990430297</v>
      </c>
      <c r="F227">
        <f t="shared" si="16"/>
        <v>1.5749790626058111E-2</v>
      </c>
      <c r="G227">
        <f t="shared" si="17"/>
        <v>3.6639491939518633E-2</v>
      </c>
    </row>
    <row r="228" spans="1:7">
      <c r="A228" s="74">
        <v>39798</v>
      </c>
      <c r="B228">
        <v>866.41</v>
      </c>
      <c r="C228">
        <f t="shared" si="15"/>
        <v>-1.8219562235595177E-3</v>
      </c>
      <c r="D228">
        <f t="shared" si="18"/>
        <v>2.1668905889729294E-4</v>
      </c>
      <c r="E228" s="45">
        <f t="shared" si="19"/>
        <v>3.2919253874646177</v>
      </c>
      <c r="F228">
        <f t="shared" si="16"/>
        <v>1.4720362050482758E-2</v>
      </c>
      <c r="G228">
        <f t="shared" si="17"/>
        <v>3.4244682961252021E-2</v>
      </c>
    </row>
    <row r="229" spans="1:7">
      <c r="A229" s="74">
        <v>39799</v>
      </c>
      <c r="B229">
        <v>865.11</v>
      </c>
      <c r="C229">
        <f t="shared" si="15"/>
        <v>-1.5015711562798018E-3</v>
      </c>
      <c r="D229">
        <f t="shared" si="18"/>
        <v>1.839459328127728E-4</v>
      </c>
      <c r="E229" s="45">
        <f t="shared" si="19"/>
        <v>3.3753670638938962</v>
      </c>
      <c r="F229">
        <f t="shared" si="16"/>
        <v>1.3562666876863591E-2</v>
      </c>
      <c r="G229">
        <f t="shared" si="17"/>
        <v>3.1551481255315733E-2</v>
      </c>
    </row>
    <row r="230" spans="1:7">
      <c r="A230" s="74">
        <v>39800</v>
      </c>
      <c r="B230">
        <v>856.54</v>
      </c>
      <c r="C230">
        <f t="shared" si="15"/>
        <v>-9.9556481101990002E-3</v>
      </c>
      <c r="D230">
        <f t="shared" si="18"/>
        <v>1.5758467701422894E-4</v>
      </c>
      <c r="E230" s="45">
        <f t="shared" si="19"/>
        <v>3.1443537790379787</v>
      </c>
      <c r="F230">
        <f t="shared" si="16"/>
        <v>1.2553273557691194E-2</v>
      </c>
      <c r="G230">
        <f t="shared" si="17"/>
        <v>2.9203281253187999E-2</v>
      </c>
    </row>
    <row r="231" spans="1:7">
      <c r="A231" s="74">
        <v>39801</v>
      </c>
      <c r="B231">
        <v>854.92</v>
      </c>
      <c r="C231">
        <f t="shared" si="15"/>
        <v>-1.8931210590107383E-3</v>
      </c>
      <c r="D231">
        <f t="shared" si="18"/>
        <v>1.5164613845101429E-4</v>
      </c>
      <c r="E231" s="45">
        <f t="shared" si="19"/>
        <v>3.4662251820986127</v>
      </c>
      <c r="F231">
        <f t="shared" si="16"/>
        <v>1.2314468662959611E-2</v>
      </c>
      <c r="G231">
        <f t="shared" si="17"/>
        <v>2.8647737994018634E-2</v>
      </c>
    </row>
    <row r="232" spans="1:7">
      <c r="A232" s="74">
        <v>39804</v>
      </c>
      <c r="B232">
        <v>856.97</v>
      </c>
      <c r="C232">
        <f t="shared" si="15"/>
        <v>2.3950148431453044E-3</v>
      </c>
      <c r="D232">
        <f t="shared" si="18"/>
        <v>1.3195255266721122E-4</v>
      </c>
      <c r="E232" s="45">
        <f t="shared" si="19"/>
        <v>3.5258600920039438</v>
      </c>
      <c r="F232">
        <f t="shared" si="16"/>
        <v>1.1487060227369368E-2</v>
      </c>
      <c r="G232">
        <f t="shared" si="17"/>
        <v>2.6722898138919818E-2</v>
      </c>
    </row>
    <row r="233" spans="1:7">
      <c r="A233" s="74">
        <v>39805</v>
      </c>
      <c r="B233">
        <v>856.19</v>
      </c>
      <c r="C233">
        <f t="shared" si="15"/>
        <v>-9.1059802224791042E-4</v>
      </c>
      <c r="D233">
        <f t="shared" si="18"/>
        <v>1.1653420344183467E-4</v>
      </c>
      <c r="E233" s="45">
        <f t="shared" si="19"/>
        <v>3.6061666294099233</v>
      </c>
      <c r="F233">
        <f t="shared" si="16"/>
        <v>1.0795100900030285E-2</v>
      </c>
      <c r="G233">
        <f t="shared" si="17"/>
        <v>2.511316002884181E-2</v>
      </c>
    </row>
    <row r="234" spans="1:7">
      <c r="A234" s="74">
        <v>39806</v>
      </c>
      <c r="B234">
        <v>851.17</v>
      </c>
      <c r="C234">
        <f t="shared" si="15"/>
        <v>-5.8804405231267509E-3</v>
      </c>
      <c r="D234">
        <f t="shared" si="18"/>
        <v>1.0343190382312682E-4</v>
      </c>
      <c r="E234" s="45">
        <f t="shared" si="19"/>
        <v>3.502198919033412</v>
      </c>
      <c r="F234">
        <f t="shared" si="16"/>
        <v>1.0170147679514139E-2</v>
      </c>
      <c r="G234">
        <f t="shared" si="17"/>
        <v>2.3659301432919097E-2</v>
      </c>
    </row>
    <row r="235" spans="1:7">
      <c r="A235" s="74">
        <v>39808</v>
      </c>
      <c r="B235">
        <v>850.4</v>
      </c>
      <c r="C235">
        <f t="shared" si="15"/>
        <v>-9.0504657764256535E-4</v>
      </c>
      <c r="D235">
        <f t="shared" si="18"/>
        <v>9.8229134143910143E-5</v>
      </c>
      <c r="E235" s="45">
        <f t="shared" si="19"/>
        <v>3.6909959385656341</v>
      </c>
      <c r="F235">
        <f t="shared" si="16"/>
        <v>9.9110612017033854E-3</v>
      </c>
      <c r="G235">
        <f t="shared" si="17"/>
        <v>2.3056576156071321E-2</v>
      </c>
    </row>
    <row r="236" spans="1:7">
      <c r="A236" s="74">
        <v>39811</v>
      </c>
      <c r="B236">
        <v>845.09</v>
      </c>
      <c r="C236">
        <f t="shared" si="15"/>
        <v>-6.2636964664921635E-3</v>
      </c>
      <c r="D236">
        <f t="shared" si="18"/>
        <v>8.8786159806929476E-5</v>
      </c>
      <c r="E236" s="45">
        <f t="shared" si="19"/>
        <v>3.5247553575849335</v>
      </c>
      <c r="F236">
        <f t="shared" si="16"/>
        <v>9.4226408085488159E-3</v>
      </c>
      <c r="G236">
        <f t="shared" si="17"/>
        <v>2.1920340412817998E-2</v>
      </c>
    </row>
    <row r="237" spans="1:7">
      <c r="A237" s="74">
        <v>39812</v>
      </c>
      <c r="B237">
        <v>851.35</v>
      </c>
      <c r="C237">
        <f t="shared" si="15"/>
        <v>7.3801943054068175E-3</v>
      </c>
      <c r="D237">
        <f t="shared" si="18"/>
        <v>8.7240465048649165E-5</v>
      </c>
      <c r="E237" s="45">
        <f t="shared" si="19"/>
        <v>3.442315154255283</v>
      </c>
      <c r="F237">
        <f t="shared" si="16"/>
        <v>9.3402604379454624E-3</v>
      </c>
      <c r="G237">
        <f t="shared" si="17"/>
        <v>2.1728695012802189E-2</v>
      </c>
    </row>
    <row r="238" spans="1:7">
      <c r="A238" s="74">
        <v>39815</v>
      </c>
      <c r="B238">
        <v>861.17</v>
      </c>
      <c r="C238">
        <f t="shared" si="15"/>
        <v>1.1468604903003943E-2</v>
      </c>
      <c r="D238">
        <f t="shared" si="18"/>
        <v>8.8386665351636854E-5</v>
      </c>
      <c r="E238" s="45">
        <f t="shared" si="19"/>
        <v>3.00390221930913</v>
      </c>
      <c r="F238">
        <f t="shared" si="16"/>
        <v>9.4014182627748695E-3</v>
      </c>
      <c r="G238">
        <f t="shared" si="17"/>
        <v>2.1870969388575044E-2</v>
      </c>
    </row>
    <row r="239" spans="1:7">
      <c r="A239" s="74">
        <v>39818</v>
      </c>
      <c r="B239">
        <v>862.25</v>
      </c>
      <c r="C239">
        <f t="shared" si="15"/>
        <v>1.2533220472938922E-3</v>
      </c>
      <c r="D239">
        <f t="shared" si="18"/>
        <v>1.0135741613483902E-4</v>
      </c>
      <c r="E239" s="45">
        <f t="shared" si="19"/>
        <v>3.6717413279074553</v>
      </c>
      <c r="F239">
        <f t="shared" si="16"/>
        <v>1.0067642034500383E-2</v>
      </c>
      <c r="G239">
        <f t="shared" si="17"/>
        <v>2.3420837643564164E-2</v>
      </c>
    </row>
    <row r="240" spans="1:7">
      <c r="A240" s="74">
        <v>39819</v>
      </c>
      <c r="B240">
        <v>882.45</v>
      </c>
      <c r="C240">
        <f t="shared" si="15"/>
        <v>2.3156878161624483E-2</v>
      </c>
      <c r="D240">
        <f t="shared" si="18"/>
        <v>9.1406384602196972E-5</v>
      </c>
      <c r="E240" s="45">
        <f t="shared" si="19"/>
        <v>0.79787926408566401</v>
      </c>
      <c r="F240">
        <f t="shared" si="16"/>
        <v>9.5606686273605867E-3</v>
      </c>
      <c r="G240">
        <f t="shared" si="17"/>
        <v>2.2241441135669254E-2</v>
      </c>
    </row>
    <row r="241" spans="1:7">
      <c r="A241" s="74">
        <v>39820</v>
      </c>
      <c r="B241">
        <v>870.55</v>
      </c>
      <c r="C241">
        <f t="shared" si="15"/>
        <v>-1.357693416596728E-2</v>
      </c>
      <c r="D241">
        <f t="shared" si="18"/>
        <v>1.6707724485818244E-4</v>
      </c>
      <c r="E241" s="45">
        <f t="shared" si="19"/>
        <v>2.8779481462587748</v>
      </c>
      <c r="F241">
        <f t="shared" si="16"/>
        <v>1.2925836331092176E-2</v>
      </c>
      <c r="G241">
        <f t="shared" si="17"/>
        <v>3.0069991869036132E-2</v>
      </c>
    </row>
    <row r="242" spans="1:7">
      <c r="A242" s="74">
        <v>39821</v>
      </c>
      <c r="B242">
        <v>873.31</v>
      </c>
      <c r="C242">
        <f t="shared" si="15"/>
        <v>3.1653943602529822E-3</v>
      </c>
      <c r="D242">
        <f t="shared" si="18"/>
        <v>1.7256986599997943E-4</v>
      </c>
      <c r="E242" s="45">
        <f t="shared" si="19"/>
        <v>3.3843847456181542</v>
      </c>
      <c r="F242">
        <f t="shared" si="16"/>
        <v>1.3136585020467818E-2</v>
      </c>
      <c r="G242">
        <f t="shared" si="17"/>
        <v>3.0560266634522052E-2</v>
      </c>
    </row>
    <row r="243" spans="1:7">
      <c r="A243" s="74">
        <v>39822</v>
      </c>
      <c r="B243">
        <v>873.09</v>
      </c>
      <c r="C243">
        <f t="shared" si="15"/>
        <v>-2.5194686344942596E-4</v>
      </c>
      <c r="D243">
        <f t="shared" si="18"/>
        <v>1.4969833631687092E-4</v>
      </c>
      <c r="E243" s="45">
        <f t="shared" si="19"/>
        <v>3.4842936396936417</v>
      </c>
      <c r="F243">
        <f t="shared" si="16"/>
        <v>1.2235127147556372E-2</v>
      </c>
      <c r="G243">
        <f t="shared" si="17"/>
        <v>2.8463162028337131E-2</v>
      </c>
    </row>
    <row r="244" spans="1:7">
      <c r="A244" s="74">
        <v>39826</v>
      </c>
      <c r="B244">
        <v>871.84</v>
      </c>
      <c r="C244">
        <f t="shared" si="15"/>
        <v>-1.4327224746226719E-3</v>
      </c>
      <c r="D244">
        <f t="shared" si="18"/>
        <v>1.2984364235115359E-4</v>
      </c>
      <c r="E244" s="45">
        <f t="shared" si="19"/>
        <v>3.5477467752111482</v>
      </c>
      <c r="F244">
        <f t="shared" si="16"/>
        <v>1.1394895451523616E-2</v>
      </c>
      <c r="G244">
        <f t="shared" si="17"/>
        <v>2.6508490808569599E-2</v>
      </c>
    </row>
    <row r="245" spans="1:7">
      <c r="A245" s="74">
        <v>39827</v>
      </c>
      <c r="B245">
        <v>855.91</v>
      </c>
      <c r="C245">
        <f t="shared" si="15"/>
        <v>-1.8440690407579119E-2</v>
      </c>
      <c r="D245">
        <f t="shared" si="18"/>
        <v>1.1427091388549221E-4</v>
      </c>
      <c r="E245" s="45">
        <f t="shared" si="19"/>
        <v>2.1315796181895683</v>
      </c>
      <c r="F245">
        <f t="shared" si="16"/>
        <v>1.0689757428748897E-2</v>
      </c>
      <c r="G245">
        <f t="shared" si="17"/>
        <v>2.4868094468382271E-2</v>
      </c>
    </row>
    <row r="246" spans="1:7">
      <c r="A246" s="74">
        <v>39828</v>
      </c>
      <c r="B246">
        <v>844.78</v>
      </c>
      <c r="C246">
        <f t="shared" si="15"/>
        <v>-1.3088991997876498E-2</v>
      </c>
      <c r="D246">
        <f t="shared" si="18"/>
        <v>1.5468272931590347E-4</v>
      </c>
      <c r="E246" s="45">
        <f t="shared" si="19"/>
        <v>2.9143444625368886</v>
      </c>
      <c r="F246">
        <f t="shared" si="16"/>
        <v>1.2437151173637131E-2</v>
      </c>
      <c r="G246">
        <f t="shared" si="17"/>
        <v>2.8933140191915275E-2</v>
      </c>
    </row>
    <row r="247" spans="1:7">
      <c r="A247" s="74">
        <v>39829</v>
      </c>
      <c r="B247">
        <v>846.51</v>
      </c>
      <c r="C247">
        <f t="shared" si="15"/>
        <v>2.0457764231647246E-3</v>
      </c>
      <c r="D247">
        <f t="shared" si="18"/>
        <v>1.6061896310513027E-4</v>
      </c>
      <c r="E247" s="45">
        <f t="shared" si="19"/>
        <v>3.4362709569663967</v>
      </c>
      <c r="F247">
        <f t="shared" si="16"/>
        <v>1.2673553688888143E-2</v>
      </c>
      <c r="G247">
        <f t="shared" si="17"/>
        <v>2.9483094680687376E-2</v>
      </c>
    </row>
    <row r="248" spans="1:7">
      <c r="A248" s="74">
        <v>39832</v>
      </c>
      <c r="B248">
        <v>849.06</v>
      </c>
      <c r="C248">
        <f t="shared" si="15"/>
        <v>3.0078403398370313E-3</v>
      </c>
      <c r="D248">
        <f t="shared" si="18"/>
        <v>1.3922492012513626E-4</v>
      </c>
      <c r="E248" s="45">
        <f t="shared" si="19"/>
        <v>3.4882804047045766</v>
      </c>
      <c r="F248">
        <f t="shared" si="16"/>
        <v>1.1799361004950068E-2</v>
      </c>
      <c r="G248">
        <f t="shared" si="17"/>
        <v>2.7449418388905977E-2</v>
      </c>
    </row>
    <row r="249" spans="1:7">
      <c r="A249" s="74">
        <v>39833</v>
      </c>
      <c r="B249">
        <v>837.39</v>
      </c>
      <c r="C249">
        <f t="shared" si="15"/>
        <v>-1.3839943402979671E-2</v>
      </c>
      <c r="D249">
        <f t="shared" si="18"/>
        <v>1.2287004122250774E-4</v>
      </c>
      <c r="E249" s="45">
        <f t="shared" si="19"/>
        <v>2.803795296986956</v>
      </c>
      <c r="F249">
        <f t="shared" si="16"/>
        <v>1.1084675963802809E-2</v>
      </c>
      <c r="G249">
        <f t="shared" si="17"/>
        <v>2.5786812362824263E-2</v>
      </c>
    </row>
    <row r="250" spans="1:7">
      <c r="A250" s="74">
        <v>39834</v>
      </c>
      <c r="B250">
        <v>832.92</v>
      </c>
      <c r="C250">
        <f t="shared" si="15"/>
        <v>-5.3523126498626894E-3</v>
      </c>
      <c r="D250">
        <f t="shared" si="18"/>
        <v>1.3833174199511596E-4</v>
      </c>
      <c r="E250" s="45">
        <f t="shared" si="19"/>
        <v>3.420443911057955</v>
      </c>
      <c r="F250">
        <f t="shared" si="16"/>
        <v>1.1761451525858361E-2</v>
      </c>
      <c r="G250">
        <f t="shared" si="17"/>
        <v>2.7361227752814989E-2</v>
      </c>
    </row>
    <row r="251" spans="1:7">
      <c r="A251" s="74">
        <v>39835</v>
      </c>
      <c r="B251">
        <v>831.82</v>
      </c>
      <c r="C251">
        <f t="shared" si="15"/>
        <v>-1.3215278783347273E-3</v>
      </c>
      <c r="D251">
        <f t="shared" si="18"/>
        <v>1.2522129824818631E-4</v>
      </c>
      <c r="E251" s="45">
        <f t="shared" si="19"/>
        <v>3.5668020686500701</v>
      </c>
      <c r="F251">
        <f t="shared" si="16"/>
        <v>1.1190232269626324E-2</v>
      </c>
      <c r="G251">
        <f t="shared" si="17"/>
        <v>2.6032373050468401E-2</v>
      </c>
    </row>
    <row r="252" spans="1:7">
      <c r="A252" s="74">
        <v>39836</v>
      </c>
      <c r="B252">
        <v>833.91</v>
      </c>
      <c r="C252">
        <f t="shared" si="15"/>
        <v>2.5094116054251714E-3</v>
      </c>
      <c r="D252">
        <f t="shared" si="18"/>
        <v>1.1052510627080176E-4</v>
      </c>
      <c r="E252" s="45">
        <f t="shared" si="19"/>
        <v>3.6077079916352455</v>
      </c>
      <c r="F252">
        <f t="shared" si="16"/>
        <v>1.0513092136512537E-2</v>
      </c>
      <c r="G252">
        <f t="shared" si="17"/>
        <v>2.4457109541371411E-2</v>
      </c>
    </row>
    <row r="253" spans="1:7">
      <c r="A253" s="74">
        <v>39839</v>
      </c>
      <c r="B253">
        <v>845.42</v>
      </c>
      <c r="C253">
        <f t="shared" si="15"/>
        <v>1.3708062426538881E-2</v>
      </c>
      <c r="D253">
        <f t="shared" si="18"/>
        <v>9.9479873336646925E-5</v>
      </c>
      <c r="E253" s="45">
        <f t="shared" si="19"/>
        <v>2.7443717692147453</v>
      </c>
      <c r="F253">
        <f t="shared" si="16"/>
        <v>9.9739597621329376E-3</v>
      </c>
      <c r="G253">
        <f t="shared" si="17"/>
        <v>2.3202900088406839E-2</v>
      </c>
    </row>
    <row r="254" spans="1:7">
      <c r="A254" s="74">
        <v>39840</v>
      </c>
      <c r="B254">
        <v>849.95</v>
      </c>
      <c r="C254">
        <f t="shared" si="15"/>
        <v>5.3439789316573894E-3</v>
      </c>
      <c r="D254">
        <f t="shared" si="18"/>
        <v>1.1905119095947657E-4</v>
      </c>
      <c r="E254" s="45">
        <f t="shared" si="19"/>
        <v>3.4790994906548058</v>
      </c>
      <c r="F254">
        <f t="shared" si="16"/>
        <v>1.0911058196136457E-2</v>
      </c>
      <c r="G254">
        <f t="shared" si="17"/>
        <v>2.538291703811793E-2</v>
      </c>
    </row>
    <row r="255" spans="1:7">
      <c r="A255" s="74">
        <v>39841</v>
      </c>
      <c r="B255">
        <v>865.44</v>
      </c>
      <c r="C255">
        <f t="shared" si="15"/>
        <v>1.8060523898337344E-2</v>
      </c>
      <c r="D255">
        <f t="shared" si="18"/>
        <v>1.0978279644401943E-4</v>
      </c>
      <c r="E255" s="45">
        <f t="shared" si="19"/>
        <v>2.1539835980965032</v>
      </c>
      <c r="F255">
        <f t="shared" si="16"/>
        <v>1.0477728591828451E-2</v>
      </c>
      <c r="G255">
        <f t="shared" si="17"/>
        <v>2.4374841634377042E-2</v>
      </c>
    </row>
    <row r="256" spans="1:7">
      <c r="A256" s="74">
        <v>39842</v>
      </c>
      <c r="B256">
        <v>862.4</v>
      </c>
      <c r="C256">
        <f t="shared" si="15"/>
        <v>-3.5188479683840868E-3</v>
      </c>
      <c r="D256">
        <f t="shared" si="18"/>
        <v>1.4892167506280125E-4</v>
      </c>
      <c r="E256" s="45">
        <f t="shared" si="19"/>
        <v>3.445533331311958</v>
      </c>
      <c r="F256">
        <f t="shared" si="16"/>
        <v>1.2203346879557314E-2</v>
      </c>
      <c r="G256">
        <f t="shared" si="17"/>
        <v>2.8389230069441076E-2</v>
      </c>
    </row>
    <row r="257" spans="1:7">
      <c r="A257" s="74">
        <v>39843</v>
      </c>
      <c r="B257">
        <v>869.8</v>
      </c>
      <c r="C257">
        <f t="shared" si="15"/>
        <v>8.5441000088053443E-3</v>
      </c>
      <c r="D257">
        <f t="shared" si="18"/>
        <v>1.3114918600754184E-4</v>
      </c>
      <c r="E257" s="45">
        <f t="shared" si="19"/>
        <v>3.2723337155010772</v>
      </c>
      <c r="F257">
        <f t="shared" si="16"/>
        <v>1.1452038508821993E-2</v>
      </c>
      <c r="G257">
        <f t="shared" si="17"/>
        <v>2.6641425438431874E-2</v>
      </c>
    </row>
    <row r="258" spans="1:7">
      <c r="A258" s="74">
        <v>39846</v>
      </c>
      <c r="B258">
        <v>861.6</v>
      </c>
      <c r="C258">
        <f t="shared" si="15"/>
        <v>-9.4721743213588283E-3</v>
      </c>
      <c r="D258">
        <f t="shared" si="18"/>
        <v>1.2641301065414995E-4</v>
      </c>
      <c r="E258" s="45">
        <f t="shared" si="19"/>
        <v>3.2141627533368826</v>
      </c>
      <c r="F258">
        <f t="shared" si="16"/>
        <v>1.1243354066031629E-2</v>
      </c>
      <c r="G258">
        <f t="shared" si="17"/>
        <v>2.6155952828601111E-2</v>
      </c>
    </row>
    <row r="259" spans="1:7">
      <c r="A259" s="74">
        <v>39847</v>
      </c>
      <c r="B259">
        <v>865.77</v>
      </c>
      <c r="C259">
        <f t="shared" si="15"/>
        <v>4.8281585307252683E-3</v>
      </c>
      <c r="D259">
        <f t="shared" si="18"/>
        <v>1.2523941016547255E-4</v>
      </c>
      <c r="E259" s="45">
        <f t="shared" si="19"/>
        <v>3.4806369411557228</v>
      </c>
      <c r="F259">
        <f t="shared" si="16"/>
        <v>1.1191041513883886E-2</v>
      </c>
      <c r="G259">
        <f t="shared" si="17"/>
        <v>2.6034255634126559E-2</v>
      </c>
    </row>
    <row r="260" spans="1:7">
      <c r="A260" s="74">
        <v>39848</v>
      </c>
      <c r="B260">
        <v>871.25</v>
      </c>
      <c r="C260">
        <f t="shared" ref="C260:C323" si="20">LN(B260)-LN(B259)</f>
        <v>6.3096777018296635E-3</v>
      </c>
      <c r="D260">
        <f t="shared" si="18"/>
        <v>1.1391268793855652E-4</v>
      </c>
      <c r="E260" s="45">
        <f t="shared" si="19"/>
        <v>3.4463525987481032</v>
      </c>
      <c r="F260">
        <f t="shared" ref="F260:F323" si="21">SQRT(D260)</f>
        <v>1.067298870694411E-2</v>
      </c>
      <c r="G260">
        <f t="shared" ref="G260:G323" si="22">NORMSINV(0.99)*F260</f>
        <v>2.4829084588061323E-2</v>
      </c>
    </row>
    <row r="261" spans="1:7">
      <c r="A261" s="74">
        <v>39849</v>
      </c>
      <c r="B261">
        <v>872.46</v>
      </c>
      <c r="C261">
        <f t="shared" si="20"/>
        <v>1.3878456787157489E-3</v>
      </c>
      <c r="D261">
        <f t="shared" ref="D261:D324" si="23">$J$3+$J$4*C260^2+$J$5*D260</f>
        <v>1.0743227232811873E-4</v>
      </c>
      <c r="E261" s="45">
        <f t="shared" ref="E261:E324" si="24">-(0.5*LN(2*$J$2*D261))-((C261^2)/(2*D261))</f>
        <v>3.6414221086086696</v>
      </c>
      <c r="F261">
        <f t="shared" si="21"/>
        <v>1.0364954043705101E-2</v>
      </c>
      <c r="G261">
        <f t="shared" si="22"/>
        <v>2.4112488804104368E-2</v>
      </c>
    </row>
    <row r="262" spans="1:7">
      <c r="A262" s="74">
        <v>39850</v>
      </c>
      <c r="B262">
        <v>884.27</v>
      </c>
      <c r="C262">
        <f t="shared" si="20"/>
        <v>1.3445638114241376E-2</v>
      </c>
      <c r="D262">
        <f t="shared" si="23"/>
        <v>9.6321881754748143E-5</v>
      </c>
      <c r="E262" s="45">
        <f t="shared" si="24"/>
        <v>2.7665260234954281</v>
      </c>
      <c r="F262">
        <f t="shared" si="21"/>
        <v>9.8143711848874011E-3</v>
      </c>
      <c r="G262">
        <f t="shared" si="22"/>
        <v>2.2831641541010483E-2</v>
      </c>
    </row>
    <row r="263" spans="1:7">
      <c r="A263" s="74">
        <v>39853</v>
      </c>
      <c r="B263">
        <v>886.37</v>
      </c>
      <c r="C263">
        <f t="shared" si="20"/>
        <v>2.3720247872383027E-3</v>
      </c>
      <c r="D263">
        <f t="shared" si="23"/>
        <v>1.1541018030672473E-4</v>
      </c>
      <c r="E263" s="45">
        <f t="shared" si="24"/>
        <v>3.5901943558439733</v>
      </c>
      <c r="F263">
        <f t="shared" si="21"/>
        <v>1.074291302704833E-2</v>
      </c>
      <c r="G263">
        <f t="shared" si="22"/>
        <v>2.4991752881479527E-2</v>
      </c>
    </row>
    <row r="264" spans="1:7">
      <c r="A264" s="74">
        <v>39854</v>
      </c>
      <c r="B264">
        <v>879.72</v>
      </c>
      <c r="C264">
        <f t="shared" si="20"/>
        <v>-7.5307956314336622E-3</v>
      </c>
      <c r="D264">
        <f t="shared" si="23"/>
        <v>1.0328306186714554E-4</v>
      </c>
      <c r="E264" s="45">
        <f t="shared" si="24"/>
        <v>3.3955293061431568</v>
      </c>
      <c r="F264">
        <f t="shared" si="21"/>
        <v>1.0162827454362568E-2</v>
      </c>
      <c r="G264">
        <f t="shared" si="22"/>
        <v>2.3642272042700242E-2</v>
      </c>
    </row>
    <row r="265" spans="1:7">
      <c r="A265" s="74">
        <v>39855</v>
      </c>
      <c r="B265">
        <v>874.27</v>
      </c>
      <c r="C265">
        <f t="shared" si="20"/>
        <v>-6.2144225901779038E-3</v>
      </c>
      <c r="D265">
        <f t="shared" si="23"/>
        <v>1.0157209428623769E-4</v>
      </c>
      <c r="E265" s="45">
        <f t="shared" si="24"/>
        <v>3.4883257424648129</v>
      </c>
      <c r="F265">
        <f t="shared" si="21"/>
        <v>1.0078298184030759E-2</v>
      </c>
      <c r="G265">
        <f t="shared" si="22"/>
        <v>2.3445627554369613E-2</v>
      </c>
    </row>
    <row r="266" spans="1:7">
      <c r="A266" s="74">
        <v>39856</v>
      </c>
      <c r="B266">
        <v>865.27</v>
      </c>
      <c r="C266">
        <f t="shared" si="20"/>
        <v>-1.0347655478272877E-2</v>
      </c>
      <c r="D266">
        <f t="shared" si="23"/>
        <v>9.7373118314713743E-5</v>
      </c>
      <c r="E266" s="45">
        <f t="shared" si="24"/>
        <v>3.149728854565808</v>
      </c>
      <c r="F266">
        <f t="shared" si="21"/>
        <v>9.8677818335588339E-3</v>
      </c>
      <c r="G266">
        <f t="shared" si="22"/>
        <v>2.2955893289998416E-2</v>
      </c>
    </row>
    <row r="267" spans="1:7">
      <c r="A267" s="74">
        <v>39857</v>
      </c>
      <c r="B267">
        <v>879.41</v>
      </c>
      <c r="C267">
        <f t="shared" si="20"/>
        <v>1.6209631116595347E-2</v>
      </c>
      <c r="D267">
        <f t="shared" si="23"/>
        <v>1.0472145660560706E-4</v>
      </c>
      <c r="E267" s="45">
        <f t="shared" si="24"/>
        <v>2.4086360526974167</v>
      </c>
      <c r="F267">
        <f t="shared" si="21"/>
        <v>1.0233350214157975E-2</v>
      </c>
      <c r="G267">
        <f t="shared" si="22"/>
        <v>2.3806332515021778E-2</v>
      </c>
    </row>
    <row r="268" spans="1:7">
      <c r="A268" s="74">
        <v>39860</v>
      </c>
      <c r="B268">
        <v>875.43</v>
      </c>
      <c r="C268">
        <f t="shared" si="20"/>
        <v>-4.5360338540714196E-3</v>
      </c>
      <c r="D268">
        <f t="shared" si="23"/>
        <v>1.3495095370196869E-4</v>
      </c>
      <c r="E268" s="45">
        <f t="shared" si="24"/>
        <v>3.4601274088889258</v>
      </c>
      <c r="F268">
        <f t="shared" si="21"/>
        <v>1.1616839230271231E-2</v>
      </c>
      <c r="G268">
        <f t="shared" si="22"/>
        <v>2.7024809246415704E-2</v>
      </c>
    </row>
    <row r="269" spans="1:7">
      <c r="A269" s="74">
        <v>39861</v>
      </c>
      <c r="B269">
        <v>857.65</v>
      </c>
      <c r="C269">
        <f t="shared" si="20"/>
        <v>-2.0519103361734459E-2</v>
      </c>
      <c r="D269">
        <f t="shared" si="23"/>
        <v>1.2125410042200997E-4</v>
      </c>
      <c r="E269" s="45">
        <f t="shared" si="24"/>
        <v>1.8537102432366397</v>
      </c>
      <c r="F269">
        <f t="shared" si="21"/>
        <v>1.1011543961770755E-2</v>
      </c>
      <c r="G269">
        <f t="shared" si="22"/>
        <v>2.5616681885372646E-2</v>
      </c>
    </row>
    <row r="270" spans="1:7">
      <c r="A270" s="74">
        <v>39862</v>
      </c>
      <c r="B270">
        <v>848.07</v>
      </c>
      <c r="C270">
        <f t="shared" si="20"/>
        <v>-1.1232911300949944E-2</v>
      </c>
      <c r="D270">
        <f t="shared" si="23"/>
        <v>1.7293515212776599E-4</v>
      </c>
      <c r="E270" s="45">
        <f t="shared" si="24"/>
        <v>3.0475445003296224</v>
      </c>
      <c r="F270">
        <f t="shared" si="21"/>
        <v>1.315048106069759E-2</v>
      </c>
      <c r="G270">
        <f t="shared" si="22"/>
        <v>3.0592593658168167E-2</v>
      </c>
    </row>
    <row r="271" spans="1:7">
      <c r="A271" s="74">
        <v>39863</v>
      </c>
      <c r="B271">
        <v>849.2</v>
      </c>
      <c r="C271">
        <f t="shared" si="20"/>
        <v>1.3315502742168306E-3</v>
      </c>
      <c r="D271">
        <f t="shared" si="23"/>
        <v>1.6815979522967085E-4</v>
      </c>
      <c r="E271" s="45">
        <f t="shared" si="24"/>
        <v>3.4210875519617474</v>
      </c>
      <c r="F271">
        <f t="shared" si="21"/>
        <v>1.2967644166527351E-2</v>
      </c>
      <c r="G271">
        <f t="shared" si="22"/>
        <v>3.0167251438119002E-2</v>
      </c>
    </row>
    <row r="272" spans="1:7">
      <c r="A272" s="74">
        <v>39864</v>
      </c>
      <c r="B272">
        <v>834.24</v>
      </c>
      <c r="C272">
        <f t="shared" si="20"/>
        <v>-1.7773599083963809E-2</v>
      </c>
      <c r="D272">
        <f t="shared" si="23"/>
        <v>1.4488032569092994E-4</v>
      </c>
      <c r="E272" s="45">
        <f t="shared" si="24"/>
        <v>2.4106497309588191</v>
      </c>
      <c r="F272">
        <f t="shared" si="21"/>
        <v>1.2036624347836479E-2</v>
      </c>
      <c r="G272">
        <f t="shared" si="22"/>
        <v>2.8001375462217603E-2</v>
      </c>
    </row>
    <row r="273" spans="1:7">
      <c r="A273" s="74">
        <v>39867</v>
      </c>
      <c r="B273">
        <v>831.19</v>
      </c>
      <c r="C273">
        <f t="shared" si="20"/>
        <v>-3.6627218313354248E-3</v>
      </c>
      <c r="D273">
        <f t="shared" si="23"/>
        <v>1.7539167603294433E-4</v>
      </c>
      <c r="E273" s="45">
        <f t="shared" si="24"/>
        <v>3.3670614425787995</v>
      </c>
      <c r="F273">
        <f t="shared" si="21"/>
        <v>1.3243552243750328E-2</v>
      </c>
      <c r="G273">
        <f t="shared" si="22"/>
        <v>3.080910960699737E-2</v>
      </c>
    </row>
    <row r="274" spans="1:7">
      <c r="A274" s="74">
        <v>39868</v>
      </c>
      <c r="B274">
        <v>825.17</v>
      </c>
      <c r="C274">
        <f t="shared" si="20"/>
        <v>-7.2689832006309629E-3</v>
      </c>
      <c r="D274">
        <f t="shared" si="23"/>
        <v>1.524869654991993E-4</v>
      </c>
      <c r="E274" s="45">
        <f t="shared" si="24"/>
        <v>3.3020226500948975</v>
      </c>
      <c r="F274">
        <f t="shared" si="21"/>
        <v>1.234856127243977E-2</v>
      </c>
      <c r="G274">
        <f t="shared" si="22"/>
        <v>2.8727049263603307E-2</v>
      </c>
    </row>
    <row r="275" spans="1:7">
      <c r="A275" s="74">
        <v>39869</v>
      </c>
      <c r="B275">
        <v>833.07</v>
      </c>
      <c r="C275">
        <f t="shared" si="20"/>
        <v>9.5282465364912028E-3</v>
      </c>
      <c r="D275">
        <f t="shared" si="23"/>
        <v>1.4032943716412981E-4</v>
      </c>
      <c r="E275" s="45">
        <f t="shared" si="24"/>
        <v>3.1933405356179927</v>
      </c>
      <c r="F275">
        <f t="shared" si="21"/>
        <v>1.1846072647258661E-2</v>
      </c>
      <c r="G275">
        <f t="shared" si="22"/>
        <v>2.7558085918683528E-2</v>
      </c>
    </row>
    <row r="276" spans="1:7">
      <c r="A276" s="74">
        <v>39870</v>
      </c>
      <c r="B276">
        <v>845.42</v>
      </c>
      <c r="C276">
        <f t="shared" si="20"/>
        <v>1.471587304345956E-2</v>
      </c>
      <c r="D276">
        <f t="shared" si="23"/>
        <v>1.3653928297688132E-4</v>
      </c>
      <c r="E276" s="45">
        <f t="shared" si="24"/>
        <v>2.7374899976614815</v>
      </c>
      <c r="F276">
        <f t="shared" si="21"/>
        <v>1.1685002480824783E-2</v>
      </c>
      <c r="G276">
        <f t="shared" si="22"/>
        <v>2.7183380679428673E-2</v>
      </c>
    </row>
    <row r="277" spans="1:7">
      <c r="A277" s="74">
        <v>39871</v>
      </c>
      <c r="B277">
        <v>852.16</v>
      </c>
      <c r="C277">
        <f t="shared" si="20"/>
        <v>7.9407573324452585E-3</v>
      </c>
      <c r="D277">
        <f t="shared" si="23"/>
        <v>1.5317967080302004E-4</v>
      </c>
      <c r="E277" s="45">
        <f t="shared" si="24"/>
        <v>3.2671885307120236</v>
      </c>
      <c r="F277">
        <f t="shared" si="21"/>
        <v>1.2376577507656148E-2</v>
      </c>
      <c r="G277">
        <f t="shared" si="22"/>
        <v>2.8792224772837556E-2</v>
      </c>
    </row>
    <row r="278" spans="1:7">
      <c r="A278" s="74">
        <v>39874</v>
      </c>
      <c r="B278">
        <v>831.95</v>
      </c>
      <c r="C278">
        <f t="shared" si="20"/>
        <v>-2.4001959764050618E-2</v>
      </c>
      <c r="D278">
        <f t="shared" si="23"/>
        <v>1.4248180251594001E-4</v>
      </c>
      <c r="E278" s="45">
        <f t="shared" si="24"/>
        <v>1.4875687233816866</v>
      </c>
      <c r="F278">
        <f t="shared" si="21"/>
        <v>1.193657415324598E-2</v>
      </c>
      <c r="G278">
        <f t="shared" si="22"/>
        <v>2.7768623904734623E-2</v>
      </c>
    </row>
    <row r="279" spans="1:7">
      <c r="A279" s="74">
        <v>39875</v>
      </c>
      <c r="B279">
        <v>836.43</v>
      </c>
      <c r="C279">
        <f t="shared" si="20"/>
        <v>5.3704920554595859E-3</v>
      </c>
      <c r="D279">
        <f t="shared" si="23"/>
        <v>2.1417160653559088E-4</v>
      </c>
      <c r="E279" s="45">
        <f t="shared" si="24"/>
        <v>3.238093661918418</v>
      </c>
      <c r="F279">
        <f t="shared" si="21"/>
        <v>1.4634603053571043E-2</v>
      </c>
      <c r="G279">
        <f t="shared" si="22"/>
        <v>3.4045177701106578E-2</v>
      </c>
    </row>
    <row r="280" spans="1:7">
      <c r="A280" s="74">
        <v>39876</v>
      </c>
      <c r="B280">
        <v>847.72</v>
      </c>
      <c r="C280">
        <f t="shared" si="20"/>
        <v>1.3407557671397008E-2</v>
      </c>
      <c r="D280">
        <f t="shared" si="23"/>
        <v>1.8592414492140584E-4</v>
      </c>
      <c r="E280" s="45">
        <f t="shared" si="24"/>
        <v>2.8927174051680264</v>
      </c>
      <c r="F280">
        <f t="shared" si="21"/>
        <v>1.3635400431282018E-2</v>
      </c>
      <c r="G280">
        <f t="shared" si="22"/>
        <v>3.1720684805008476E-2</v>
      </c>
    </row>
    <row r="281" spans="1:7">
      <c r="A281" s="74">
        <v>39877</v>
      </c>
      <c r="B281">
        <v>836.56</v>
      </c>
      <c r="C281">
        <f t="shared" si="20"/>
        <v>-1.3252147298040029E-2</v>
      </c>
      <c r="D281">
        <f t="shared" si="23"/>
        <v>1.869325893542058E-4</v>
      </c>
      <c r="E281" s="45">
        <f t="shared" si="24"/>
        <v>2.9037027684841163</v>
      </c>
      <c r="F281">
        <f t="shared" si="21"/>
        <v>1.367232933169055E-2</v>
      </c>
      <c r="G281">
        <f t="shared" si="22"/>
        <v>3.1806594273964532E-2</v>
      </c>
    </row>
    <row r="282" spans="1:7">
      <c r="A282" s="74">
        <v>39878</v>
      </c>
      <c r="B282">
        <v>839.26</v>
      </c>
      <c r="C282">
        <f t="shared" si="20"/>
        <v>3.2223058994791387E-3</v>
      </c>
      <c r="D282">
        <f t="shared" si="23"/>
        <v>1.8709128312958812E-4</v>
      </c>
      <c r="E282" s="45">
        <f t="shared" si="24"/>
        <v>3.3452692552513774</v>
      </c>
      <c r="F282">
        <f t="shared" si="21"/>
        <v>1.3678131565736168E-2</v>
      </c>
      <c r="G282">
        <f t="shared" si="22"/>
        <v>3.1820092288801241E-2</v>
      </c>
    </row>
    <row r="283" spans="1:7">
      <c r="A283" s="74">
        <v>39881</v>
      </c>
      <c r="B283">
        <v>837.87</v>
      </c>
      <c r="C283">
        <f t="shared" si="20"/>
        <v>-1.6575940067449224E-3</v>
      </c>
      <c r="D283">
        <f t="shared" si="23"/>
        <v>1.6137242188860376E-4</v>
      </c>
      <c r="E283" s="45">
        <f t="shared" si="24"/>
        <v>3.4384460271411244</v>
      </c>
      <c r="F283">
        <f t="shared" si="21"/>
        <v>1.2703244541793399E-2</v>
      </c>
      <c r="G283">
        <f t="shared" si="22"/>
        <v>2.9552165933221977E-2</v>
      </c>
    </row>
    <row r="284" spans="1:7">
      <c r="A284" s="74">
        <v>39882</v>
      </c>
      <c r="B284">
        <v>849.64</v>
      </c>
      <c r="C284">
        <f t="shared" si="20"/>
        <v>1.3949773175617075E-2</v>
      </c>
      <c r="D284">
        <f t="shared" si="23"/>
        <v>1.396028286534505E-4</v>
      </c>
      <c r="E284" s="45">
        <f t="shared" si="24"/>
        <v>2.8224524495418919</v>
      </c>
      <c r="F284">
        <f t="shared" si="21"/>
        <v>1.1815364093139514E-2</v>
      </c>
      <c r="G284">
        <f t="shared" si="22"/>
        <v>2.7486647139093583E-2</v>
      </c>
    </row>
    <row r="285" spans="1:7">
      <c r="A285" s="74">
        <v>39883</v>
      </c>
      <c r="B285">
        <v>844.1</v>
      </c>
      <c r="C285">
        <f t="shared" si="20"/>
        <v>-6.541759369009803E-3</v>
      </c>
      <c r="D285">
        <f t="shared" si="23"/>
        <v>1.5219548197272536E-4</v>
      </c>
      <c r="E285" s="45">
        <f t="shared" si="24"/>
        <v>3.3356429128954335</v>
      </c>
      <c r="F285">
        <f t="shared" si="21"/>
        <v>1.233675329950005E-2</v>
      </c>
      <c r="G285">
        <f t="shared" si="22"/>
        <v>2.8699579810858258E-2</v>
      </c>
    </row>
    <row r="286" spans="1:7">
      <c r="A286" s="74">
        <v>39884</v>
      </c>
      <c r="B286">
        <v>849.28</v>
      </c>
      <c r="C286">
        <f t="shared" si="20"/>
        <v>6.1179607141133019E-3</v>
      </c>
      <c r="D286">
        <f t="shared" si="23"/>
        <v>1.3852526974979693E-4</v>
      </c>
      <c r="E286" s="45">
        <f t="shared" si="24"/>
        <v>3.3881906700638598</v>
      </c>
      <c r="F286">
        <f t="shared" si="21"/>
        <v>1.1769675855765821E-2</v>
      </c>
      <c r="G286">
        <f t="shared" si="22"/>
        <v>2.7380360405210621E-2</v>
      </c>
    </row>
    <row r="287" spans="1:7">
      <c r="A287" s="74">
        <v>39885</v>
      </c>
      <c r="B287">
        <v>853.48</v>
      </c>
      <c r="C287">
        <f t="shared" si="20"/>
        <v>4.9331773328953332E-3</v>
      </c>
      <c r="D287">
        <f t="shared" si="23"/>
        <v>1.2674980978492567E-4</v>
      </c>
      <c r="E287" s="45">
        <f t="shared" si="24"/>
        <v>3.4717080896136823</v>
      </c>
      <c r="F287">
        <f t="shared" si="21"/>
        <v>1.1258321801446505E-2</v>
      </c>
      <c r="G287">
        <f t="shared" si="22"/>
        <v>2.6190772988062716E-2</v>
      </c>
    </row>
    <row r="288" spans="1:7">
      <c r="A288" s="74">
        <v>39888</v>
      </c>
      <c r="B288">
        <v>860.68</v>
      </c>
      <c r="C288">
        <f t="shared" si="20"/>
        <v>8.4006654485673238E-3</v>
      </c>
      <c r="D288">
        <f t="shared" si="23"/>
        <v>1.1528136412166566E-4</v>
      </c>
      <c r="E288" s="45">
        <f t="shared" si="24"/>
        <v>3.3090465108008562</v>
      </c>
      <c r="F288">
        <f t="shared" si="21"/>
        <v>1.0736915950200302E-2</v>
      </c>
      <c r="G288">
        <f t="shared" si="22"/>
        <v>2.4977801594503656E-2</v>
      </c>
    </row>
    <row r="289" spans="1:7">
      <c r="A289" s="74">
        <v>39889</v>
      </c>
      <c r="B289">
        <v>858.04</v>
      </c>
      <c r="C289">
        <f t="shared" si="20"/>
        <v>-3.0720560373485029E-3</v>
      </c>
      <c r="D289">
        <f t="shared" si="23"/>
        <v>1.1333848895008938E-4</v>
      </c>
      <c r="E289" s="45">
        <f t="shared" si="24"/>
        <v>3.5819930761791094</v>
      </c>
      <c r="F289">
        <f t="shared" si="21"/>
        <v>1.06460550886274E-2</v>
      </c>
      <c r="G289">
        <f t="shared" si="22"/>
        <v>2.4766427622350019E-2</v>
      </c>
    </row>
    <row r="290" spans="1:7">
      <c r="A290" s="74">
        <v>39890</v>
      </c>
      <c r="B290">
        <v>861.29</v>
      </c>
      <c r="C290">
        <f t="shared" si="20"/>
        <v>3.7805469233873623E-3</v>
      </c>
      <c r="D290">
        <f t="shared" si="23"/>
        <v>1.0222180717828802E-4</v>
      </c>
      <c r="E290" s="45">
        <f t="shared" si="24"/>
        <v>3.6053348069049633</v>
      </c>
      <c r="F290">
        <f t="shared" si="21"/>
        <v>1.0110480066657964E-2</v>
      </c>
      <c r="G290">
        <f t="shared" si="22"/>
        <v>2.3520493808602043E-2</v>
      </c>
    </row>
    <row r="291" spans="1:7">
      <c r="A291" s="74">
        <v>39891</v>
      </c>
      <c r="B291">
        <v>870.05</v>
      </c>
      <c r="C291">
        <f t="shared" si="20"/>
        <v>1.0119415890297745E-2</v>
      </c>
      <c r="D291">
        <f t="shared" si="23"/>
        <v>9.4087801519925933E-5</v>
      </c>
      <c r="E291" s="45">
        <f t="shared" si="24"/>
        <v>3.1725162815649846</v>
      </c>
      <c r="F291">
        <f t="shared" si="21"/>
        <v>9.6998866756228611E-3</v>
      </c>
      <c r="G291">
        <f t="shared" si="22"/>
        <v>2.2565310746272313E-2</v>
      </c>
    </row>
    <row r="292" spans="1:7">
      <c r="A292" s="74">
        <v>39892</v>
      </c>
      <c r="B292">
        <v>865.59</v>
      </c>
      <c r="C292">
        <f t="shared" si="20"/>
        <v>-5.1393259163248217E-3</v>
      </c>
      <c r="D292">
        <f t="shared" si="23"/>
        <v>1.0136249524442126E-4</v>
      </c>
      <c r="E292" s="45">
        <f t="shared" si="24"/>
        <v>3.5491769850412109</v>
      </c>
      <c r="F292">
        <f t="shared" si="21"/>
        <v>1.0067894280554462E-2</v>
      </c>
      <c r="G292">
        <f t="shared" si="22"/>
        <v>2.3421424455635803E-2</v>
      </c>
    </row>
    <row r="293" spans="1:7">
      <c r="A293" s="74">
        <v>39896</v>
      </c>
      <c r="B293">
        <v>876.42</v>
      </c>
      <c r="C293">
        <f t="shared" si="20"/>
        <v>1.2434072745511671E-2</v>
      </c>
      <c r="D293">
        <f t="shared" si="23"/>
        <v>9.5296147426214618E-5</v>
      </c>
      <c r="E293" s="45">
        <f t="shared" si="24"/>
        <v>2.899134145213599</v>
      </c>
      <c r="F293">
        <f t="shared" si="21"/>
        <v>9.7619745659479479E-3</v>
      </c>
      <c r="G293">
        <f t="shared" si="22"/>
        <v>2.2709748777933757E-2</v>
      </c>
    </row>
    <row r="294" spans="1:7">
      <c r="A294" s="74">
        <v>39897</v>
      </c>
      <c r="B294">
        <v>876.51</v>
      </c>
      <c r="C294">
        <f t="shared" si="20"/>
        <v>1.0268521855305579E-4</v>
      </c>
      <c r="D294">
        <f t="shared" si="23"/>
        <v>1.1049473120004949E-4</v>
      </c>
      <c r="E294" s="45">
        <f t="shared" si="24"/>
        <v>3.6362851127585967</v>
      </c>
      <c r="F294">
        <f t="shared" si="21"/>
        <v>1.0511647406569985E-2</v>
      </c>
      <c r="G294">
        <f t="shared" si="22"/>
        <v>2.4453748596940994E-2</v>
      </c>
    </row>
    <row r="295" spans="1:7">
      <c r="A295" s="74">
        <v>39898</v>
      </c>
      <c r="B295">
        <v>874.55</v>
      </c>
      <c r="C295">
        <f t="shared" si="20"/>
        <v>-2.2386449562548094E-3</v>
      </c>
      <c r="D295">
        <f t="shared" si="23"/>
        <v>9.847223880129062E-5</v>
      </c>
      <c r="E295" s="45">
        <f t="shared" si="24"/>
        <v>3.66848299465962</v>
      </c>
      <c r="F295">
        <f t="shared" si="21"/>
        <v>9.9233179330952929E-3</v>
      </c>
      <c r="G295">
        <f t="shared" si="22"/>
        <v>2.3085089577087575E-2</v>
      </c>
    </row>
    <row r="296" spans="1:7">
      <c r="A296" s="74">
        <v>39899</v>
      </c>
      <c r="B296">
        <v>873.16</v>
      </c>
      <c r="C296">
        <f t="shared" si="20"/>
        <v>-1.5906532469101009E-3</v>
      </c>
      <c r="D296">
        <f t="shared" si="23"/>
        <v>8.963641295727533E-5</v>
      </c>
      <c r="E296" s="45">
        <f t="shared" si="24"/>
        <v>3.7268223699428868</v>
      </c>
      <c r="F296">
        <f t="shared" si="21"/>
        <v>9.4676508679437128E-3</v>
      </c>
      <c r="G296">
        <f t="shared" si="22"/>
        <v>2.202504946880177E-2</v>
      </c>
    </row>
    <row r="297" spans="1:7">
      <c r="A297" s="74">
        <v>39902</v>
      </c>
      <c r="B297">
        <v>862.14</v>
      </c>
      <c r="C297">
        <f t="shared" si="20"/>
        <v>-1.2701144636992012E-2</v>
      </c>
      <c r="D297">
        <f t="shared" si="23"/>
        <v>8.2179571252600982E-5</v>
      </c>
      <c r="E297" s="45">
        <f t="shared" si="24"/>
        <v>2.8028598637369422</v>
      </c>
      <c r="F297">
        <f t="shared" si="21"/>
        <v>9.0652948795172123E-3</v>
      </c>
      <c r="G297">
        <f t="shared" si="22"/>
        <v>2.1089029470518179E-2</v>
      </c>
    </row>
    <row r="298" spans="1:7">
      <c r="A298" s="74">
        <v>39903</v>
      </c>
      <c r="B298">
        <v>874.21</v>
      </c>
      <c r="C298">
        <f t="shared" si="20"/>
        <v>1.3902950924589597E-2</v>
      </c>
      <c r="D298">
        <f t="shared" si="23"/>
        <v>1.0105140627916886E-4</v>
      </c>
      <c r="E298" s="45">
        <f t="shared" si="24"/>
        <v>2.724597540738301</v>
      </c>
      <c r="F298">
        <f t="shared" si="21"/>
        <v>1.005243285375082E-2</v>
      </c>
      <c r="G298">
        <f t="shared" si="22"/>
        <v>2.3385455798261512E-2</v>
      </c>
    </row>
    <row r="299" spans="1:7">
      <c r="A299" s="74">
        <v>39904</v>
      </c>
      <c r="B299">
        <v>878.12</v>
      </c>
      <c r="C299">
        <f t="shared" si="20"/>
        <v>4.4626371619624905E-3</v>
      </c>
      <c r="D299">
        <f t="shared" si="23"/>
        <v>1.2115011999218247E-4</v>
      </c>
      <c r="E299" s="45">
        <f t="shared" si="24"/>
        <v>3.5081095718504165</v>
      </c>
      <c r="F299">
        <f t="shared" si="21"/>
        <v>1.1006821520865252E-2</v>
      </c>
      <c r="G299">
        <f t="shared" si="22"/>
        <v>2.5605695845011843E-2</v>
      </c>
    </row>
    <row r="300" spans="1:7">
      <c r="A300" s="74">
        <v>39905</v>
      </c>
      <c r="B300">
        <v>891.09</v>
      </c>
      <c r="C300">
        <f t="shared" si="20"/>
        <v>1.4662173914921084E-2</v>
      </c>
      <c r="D300">
        <f t="shared" si="23"/>
        <v>1.101100395799353E-4</v>
      </c>
      <c r="E300" s="45">
        <f t="shared" si="24"/>
        <v>2.6618743505619848</v>
      </c>
      <c r="F300">
        <f t="shared" si="21"/>
        <v>1.049333310154287E-2</v>
      </c>
      <c r="G300">
        <f t="shared" si="22"/>
        <v>2.4411143152376628E-2</v>
      </c>
    </row>
    <row r="301" spans="1:7">
      <c r="A301" s="74">
        <v>39906</v>
      </c>
      <c r="B301">
        <v>887.26</v>
      </c>
      <c r="C301">
        <f t="shared" si="20"/>
        <v>-4.3073702270506331E-3</v>
      </c>
      <c r="D301">
        <f t="shared" si="23"/>
        <v>1.3178935407625865E-4</v>
      </c>
      <c r="E301" s="45">
        <f t="shared" si="24"/>
        <v>3.4778238184190844</v>
      </c>
      <c r="F301">
        <f t="shared" si="21"/>
        <v>1.1479954445739697E-2</v>
      </c>
      <c r="G301">
        <f t="shared" si="22"/>
        <v>2.6706367618932234E-2</v>
      </c>
    </row>
    <row r="302" spans="1:7">
      <c r="A302" s="74">
        <v>39909</v>
      </c>
      <c r="B302">
        <v>886.41</v>
      </c>
      <c r="C302">
        <f t="shared" si="20"/>
        <v>-9.5846472576255337E-4</v>
      </c>
      <c r="D302">
        <f t="shared" si="23"/>
        <v>1.1840849951673301E-4</v>
      </c>
      <c r="E302" s="45">
        <f t="shared" si="24"/>
        <v>3.5978673174073492</v>
      </c>
      <c r="F302">
        <f t="shared" si="21"/>
        <v>1.0881566960540793E-2</v>
      </c>
      <c r="G302">
        <f t="shared" si="22"/>
        <v>2.5314310164887117E-2</v>
      </c>
    </row>
    <row r="303" spans="1:7">
      <c r="A303" s="74">
        <v>39910</v>
      </c>
      <c r="B303">
        <v>887.58</v>
      </c>
      <c r="C303">
        <f t="shared" si="20"/>
        <v>1.3190606143691497E-3</v>
      </c>
      <c r="D303">
        <f t="shared" si="23"/>
        <v>1.0494534617190439E-4</v>
      </c>
      <c r="E303" s="45">
        <f t="shared" si="24"/>
        <v>3.6538072422709478</v>
      </c>
      <c r="F303">
        <f t="shared" si="21"/>
        <v>1.0244283585097809E-2</v>
      </c>
      <c r="G303">
        <f t="shared" si="22"/>
        <v>2.383176733926376E-2</v>
      </c>
    </row>
    <row r="304" spans="1:7">
      <c r="A304" s="74">
        <v>39911</v>
      </c>
      <c r="B304">
        <v>882.87</v>
      </c>
      <c r="C304">
        <f t="shared" si="20"/>
        <v>-5.3206937350207539E-3</v>
      </c>
      <c r="D304">
        <f t="shared" si="23"/>
        <v>9.4303201513340528E-5</v>
      </c>
      <c r="E304" s="45">
        <f t="shared" si="24"/>
        <v>3.5654593843198308</v>
      </c>
      <c r="F304">
        <f t="shared" si="21"/>
        <v>9.7109835502558924E-3</v>
      </c>
      <c r="G304">
        <f t="shared" si="22"/>
        <v>2.2591125936983363E-2</v>
      </c>
    </row>
    <row r="305" spans="1:7">
      <c r="A305" s="74">
        <v>39916</v>
      </c>
      <c r="B305">
        <v>879.78</v>
      </c>
      <c r="C305">
        <f t="shared" si="20"/>
        <v>-3.506088180135869E-3</v>
      </c>
      <c r="D305">
        <f t="shared" si="23"/>
        <v>8.9945410510138706E-5</v>
      </c>
      <c r="E305" s="45">
        <f t="shared" si="24"/>
        <v>3.670881305567617</v>
      </c>
      <c r="F305">
        <f t="shared" si="21"/>
        <v>9.4839554253559576E-3</v>
      </c>
      <c r="G305">
        <f t="shared" si="22"/>
        <v>2.2062979541274921E-2</v>
      </c>
    </row>
    <row r="306" spans="1:7">
      <c r="A306" s="74">
        <v>39917</v>
      </c>
      <c r="B306">
        <v>884.57</v>
      </c>
      <c r="C306">
        <f t="shared" si="20"/>
        <v>5.4297750088228014E-3</v>
      </c>
      <c r="D306">
        <f t="shared" si="23"/>
        <v>8.3953792851767232E-5</v>
      </c>
      <c r="E306" s="45">
        <f t="shared" si="24"/>
        <v>3.5980960631964227</v>
      </c>
      <c r="F306">
        <f t="shared" si="21"/>
        <v>9.1626302365514691E-3</v>
      </c>
      <c r="G306">
        <f t="shared" si="22"/>
        <v>2.1315465371423828E-2</v>
      </c>
    </row>
    <row r="307" spans="1:7">
      <c r="A307" s="74">
        <v>39918</v>
      </c>
      <c r="B307">
        <v>888.74</v>
      </c>
      <c r="C307">
        <f t="shared" si="20"/>
        <v>4.7030780701966535E-3</v>
      </c>
      <c r="D307">
        <f t="shared" si="23"/>
        <v>8.1849247074122197E-5</v>
      </c>
      <c r="E307" s="45">
        <f t="shared" si="24"/>
        <v>3.6512571761795893</v>
      </c>
      <c r="F307">
        <f t="shared" si="21"/>
        <v>9.0470573709976101E-3</v>
      </c>
      <c r="G307">
        <f t="shared" si="22"/>
        <v>2.10466026813458E-2</v>
      </c>
    </row>
    <row r="308" spans="1:7">
      <c r="A308" s="74">
        <v>39919</v>
      </c>
      <c r="B308">
        <v>889.61</v>
      </c>
      <c r="C308">
        <f t="shared" si="20"/>
        <v>9.7843514427076173E-4</v>
      </c>
      <c r="D308">
        <f t="shared" si="23"/>
        <v>7.9013815621501799E-5</v>
      </c>
      <c r="E308" s="45">
        <f t="shared" si="24"/>
        <v>3.7979473616048356</v>
      </c>
      <c r="F308">
        <f t="shared" si="21"/>
        <v>8.8889715727693604E-3</v>
      </c>
      <c r="G308">
        <f t="shared" si="22"/>
        <v>2.0678840120721461E-2</v>
      </c>
    </row>
    <row r="309" spans="1:7">
      <c r="A309" s="74">
        <v>39920</v>
      </c>
      <c r="B309">
        <v>885</v>
      </c>
      <c r="C309">
        <f t="shared" si="20"/>
        <v>-5.1955194324033727E-3</v>
      </c>
      <c r="D309">
        <f t="shared" si="23"/>
        <v>7.3435408406686593E-5</v>
      </c>
      <c r="E309" s="45">
        <f t="shared" si="24"/>
        <v>3.6568233978414755</v>
      </c>
      <c r="F309">
        <f t="shared" si="21"/>
        <v>8.5694462135360062E-3</v>
      </c>
      <c r="G309">
        <f t="shared" si="22"/>
        <v>1.9935512980566814E-2</v>
      </c>
    </row>
    <row r="310" spans="1:7">
      <c r="A310" s="74">
        <v>39923</v>
      </c>
      <c r="B310">
        <v>878.58</v>
      </c>
      <c r="C310">
        <f t="shared" si="20"/>
        <v>-7.2806772127087527E-3</v>
      </c>
      <c r="D310">
        <f t="shared" si="23"/>
        <v>7.3045146755854894E-5</v>
      </c>
      <c r="E310" s="45">
        <f t="shared" si="24"/>
        <v>3.4804320193927127</v>
      </c>
      <c r="F310">
        <f t="shared" si="21"/>
        <v>8.5466453510049719E-3</v>
      </c>
      <c r="G310">
        <f t="shared" si="22"/>
        <v>1.9882470242491443E-2</v>
      </c>
    </row>
    <row r="311" spans="1:7">
      <c r="A311" s="74">
        <v>39924</v>
      </c>
      <c r="B311">
        <v>880.4</v>
      </c>
      <c r="C311">
        <f t="shared" si="20"/>
        <v>2.06938185708605E-3</v>
      </c>
      <c r="D311">
        <f t="shared" si="23"/>
        <v>7.680210968243024E-5</v>
      </c>
      <c r="E311" s="45">
        <f t="shared" si="24"/>
        <v>3.7903216308310892</v>
      </c>
      <c r="F311">
        <f t="shared" si="21"/>
        <v>8.7636812859910786E-3</v>
      </c>
      <c r="G311">
        <f t="shared" si="22"/>
        <v>2.0387371328436838E-2</v>
      </c>
    </row>
    <row r="312" spans="1:7">
      <c r="A312" s="74">
        <v>39925</v>
      </c>
      <c r="B312">
        <v>881.55</v>
      </c>
      <c r="C312">
        <f t="shared" si="20"/>
        <v>1.305372074462241E-3</v>
      </c>
      <c r="D312">
        <f t="shared" si="23"/>
        <v>7.2186119067685524E-5</v>
      </c>
      <c r="E312" s="45">
        <f t="shared" si="24"/>
        <v>3.8373900631770468</v>
      </c>
      <c r="F312">
        <f t="shared" si="21"/>
        <v>8.4962414671244796E-3</v>
      </c>
      <c r="G312">
        <f t="shared" si="22"/>
        <v>1.9765213274382659E-2</v>
      </c>
    </row>
    <row r="313" spans="1:7">
      <c r="A313" s="74">
        <v>39926</v>
      </c>
      <c r="B313">
        <v>892.04</v>
      </c>
      <c r="C313">
        <f t="shared" si="20"/>
        <v>1.1829252897148201E-2</v>
      </c>
      <c r="D313">
        <f t="shared" si="23"/>
        <v>6.8090000192593602E-5</v>
      </c>
      <c r="E313" s="45">
        <f t="shared" si="24"/>
        <v>2.8508554953773233</v>
      </c>
      <c r="F313">
        <f t="shared" si="21"/>
        <v>8.251666510020482E-3</v>
      </c>
      <c r="G313">
        <f t="shared" si="22"/>
        <v>1.9196246842880144E-2</v>
      </c>
    </row>
    <row r="314" spans="1:7">
      <c r="A314" s="74">
        <v>39927</v>
      </c>
      <c r="B314">
        <v>914.93</v>
      </c>
      <c r="C314">
        <f t="shared" si="20"/>
        <v>2.5336584992880162E-2</v>
      </c>
      <c r="D314">
        <f t="shared" si="23"/>
        <v>8.6434230184717186E-5</v>
      </c>
      <c r="E314" s="45">
        <f t="shared" si="24"/>
        <v>4.5650820471394571E-2</v>
      </c>
      <c r="F314">
        <f t="shared" si="21"/>
        <v>9.2970011393307458E-3</v>
      </c>
      <c r="G314">
        <f t="shared" si="22"/>
        <v>2.1628058835437346E-2</v>
      </c>
    </row>
    <row r="315" spans="1:7">
      <c r="A315" s="74">
        <v>39930</v>
      </c>
      <c r="B315">
        <v>912.5</v>
      </c>
      <c r="C315">
        <f t="shared" si="20"/>
        <v>-2.6594741601506655E-3</v>
      </c>
      <c r="D315">
        <f t="shared" si="23"/>
        <v>1.7963305487793673E-4</v>
      </c>
      <c r="E315" s="45">
        <f t="shared" si="24"/>
        <v>3.3736718450289929</v>
      </c>
      <c r="F315">
        <f t="shared" si="21"/>
        <v>1.3402725651073245E-2</v>
      </c>
      <c r="G315">
        <f t="shared" si="22"/>
        <v>3.1179402324726876E-2</v>
      </c>
    </row>
    <row r="316" spans="1:7">
      <c r="A316" s="74">
        <v>39931</v>
      </c>
      <c r="B316">
        <v>918.25</v>
      </c>
      <c r="C316">
        <f t="shared" si="20"/>
        <v>6.2815992431302092E-3</v>
      </c>
      <c r="D316">
        <f t="shared" si="23"/>
        <v>1.5488798113356768E-4</v>
      </c>
      <c r="E316" s="45">
        <f t="shared" si="24"/>
        <v>3.3400881645612532</v>
      </c>
      <c r="F316">
        <f t="shared" si="21"/>
        <v>1.2445399998938069E-2</v>
      </c>
      <c r="G316">
        <f t="shared" si="22"/>
        <v>2.8952329829117447E-2</v>
      </c>
    </row>
    <row r="317" spans="1:7">
      <c r="A317" s="74">
        <v>39932</v>
      </c>
      <c r="B317">
        <v>933.82</v>
      </c>
      <c r="C317">
        <f t="shared" si="20"/>
        <v>1.6814015470197674E-2</v>
      </c>
      <c r="D317">
        <f t="shared" si="23"/>
        <v>1.4015745714335273E-4</v>
      </c>
      <c r="E317" s="45">
        <f t="shared" si="24"/>
        <v>2.5088852536033182</v>
      </c>
      <c r="F317">
        <f t="shared" si="21"/>
        <v>1.183881147511661E-2</v>
      </c>
      <c r="G317">
        <f t="shared" si="22"/>
        <v>2.7541193906307826E-2</v>
      </c>
    </row>
    <row r="318" spans="1:7">
      <c r="A318" s="74">
        <v>39933</v>
      </c>
      <c r="B318">
        <v>931.93</v>
      </c>
      <c r="C318">
        <f t="shared" si="20"/>
        <v>-2.0259956012145253E-3</v>
      </c>
      <c r="D318">
        <f t="shared" si="23"/>
        <v>1.6642190287117722E-4</v>
      </c>
      <c r="E318" s="45">
        <f t="shared" si="24"/>
        <v>3.4192215867828799</v>
      </c>
      <c r="F318">
        <f t="shared" si="21"/>
        <v>1.2900461343346494E-2</v>
      </c>
      <c r="G318">
        <f t="shared" si="22"/>
        <v>3.0010960820240153E-2</v>
      </c>
    </row>
    <row r="319" spans="1:7">
      <c r="A319" s="74">
        <v>39937</v>
      </c>
      <c r="B319">
        <v>947.85</v>
      </c>
      <c r="C319">
        <f t="shared" si="20"/>
        <v>1.6938557318813885E-2</v>
      </c>
      <c r="D319">
        <f t="shared" si="23"/>
        <v>1.438547091057054E-4</v>
      </c>
      <c r="E319" s="45">
        <f t="shared" si="24"/>
        <v>2.5071769745903141</v>
      </c>
      <c r="F319">
        <f t="shared" si="21"/>
        <v>1.1993944684952712E-2</v>
      </c>
      <c r="G319">
        <f t="shared" si="22"/>
        <v>2.7902087719203172E-2</v>
      </c>
    </row>
    <row r="320" spans="1:7">
      <c r="A320" s="74">
        <v>39938</v>
      </c>
      <c r="B320">
        <v>953.11</v>
      </c>
      <c r="C320">
        <f t="shared" si="20"/>
        <v>5.5340600794453465E-3</v>
      </c>
      <c r="D320">
        <f t="shared" si="23"/>
        <v>1.7003724466176586E-4</v>
      </c>
      <c r="E320" s="45">
        <f t="shared" si="24"/>
        <v>3.3307517821966859</v>
      </c>
      <c r="F320">
        <f t="shared" si="21"/>
        <v>1.3039832999765215E-2</v>
      </c>
      <c r="G320">
        <f t="shared" si="22"/>
        <v>3.0335187776851395E-2</v>
      </c>
    </row>
    <row r="321" spans="1:7">
      <c r="A321" s="74">
        <v>39939</v>
      </c>
      <c r="B321">
        <v>960.78</v>
      </c>
      <c r="C321">
        <f t="shared" si="20"/>
        <v>8.0151325954211927E-3</v>
      </c>
      <c r="D321">
        <f t="shared" si="23"/>
        <v>1.5089537724055714E-4</v>
      </c>
      <c r="E321" s="45">
        <f t="shared" si="24"/>
        <v>3.267652874718888</v>
      </c>
      <c r="F321">
        <f t="shared" si="21"/>
        <v>1.2283947950091498E-2</v>
      </c>
      <c r="G321">
        <f t="shared" si="22"/>
        <v>2.8576736198523689E-2</v>
      </c>
    </row>
    <row r="322" spans="1:7">
      <c r="A322" s="74">
        <v>39940</v>
      </c>
      <c r="B322">
        <v>973.07</v>
      </c>
      <c r="C322">
        <f t="shared" si="20"/>
        <v>1.2710567481874158E-2</v>
      </c>
      <c r="D322">
        <f t="shared" si="23"/>
        <v>1.4083997795463857E-4</v>
      </c>
      <c r="E322" s="45">
        <f t="shared" si="24"/>
        <v>2.9414510729229399</v>
      </c>
      <c r="F322">
        <f t="shared" si="21"/>
        <v>1.1867602030513097E-2</v>
      </c>
      <c r="G322">
        <f t="shared" si="22"/>
        <v>2.7608170753646896E-2</v>
      </c>
    </row>
    <row r="323" spans="1:7">
      <c r="A323" s="74">
        <v>39941</v>
      </c>
      <c r="B323">
        <v>1004.96</v>
      </c>
      <c r="C323">
        <f t="shared" si="20"/>
        <v>3.2246996661756455E-2</v>
      </c>
      <c r="D323">
        <f t="shared" si="23"/>
        <v>1.4801754473382417E-4</v>
      </c>
      <c r="E323" s="45">
        <f t="shared" si="24"/>
        <v>-2.2502500037180795E-2</v>
      </c>
      <c r="F323">
        <f t="shared" si="21"/>
        <v>1.2166246123345695E-2</v>
      </c>
      <c r="G323">
        <f t="shared" si="22"/>
        <v>2.8302920804102866E-2</v>
      </c>
    </row>
    <row r="324" spans="1:7">
      <c r="A324" s="74">
        <v>39944</v>
      </c>
      <c r="B324">
        <v>996.84</v>
      </c>
      <c r="C324">
        <f t="shared" ref="C324:C337" si="25">LN(B324)-LN(B323)</f>
        <v>-8.1127430670902001E-3</v>
      </c>
      <c r="D324">
        <f t="shared" si="23"/>
        <v>2.9114269225440683E-4</v>
      </c>
      <c r="E324" s="45">
        <f t="shared" si="24"/>
        <v>3.0388784800440254</v>
      </c>
      <c r="F324">
        <f t="shared" ref="F324:F337" si="26">SQRT(D324)</f>
        <v>1.7062903980694693E-2</v>
      </c>
      <c r="G324">
        <f t="shared" ref="G324:G337" si="27">NORMSINV(0.99)*F324</f>
        <v>3.9694250400452082E-2</v>
      </c>
    </row>
    <row r="325" spans="1:7">
      <c r="A325" s="74">
        <v>39945</v>
      </c>
      <c r="B325">
        <v>1003.38</v>
      </c>
      <c r="C325">
        <f t="shared" si="25"/>
        <v>6.5393039821053378E-3</v>
      </c>
      <c r="D325">
        <f t="shared" ref="D325:D337" si="28">$J$3+$J$4*C324^2+$J$5*D324</f>
        <v>2.5328492798431683E-4</v>
      </c>
      <c r="E325" s="45">
        <f t="shared" ref="E325:E337" si="29">-(0.5*LN(2*$J$2*D325))-((C325^2)/(2*D325))</f>
        <v>3.1371434255472277</v>
      </c>
      <c r="F325">
        <f t="shared" si="26"/>
        <v>1.5914927834719102E-2</v>
      </c>
      <c r="G325">
        <f t="shared" si="27"/>
        <v>3.7023658533812169E-2</v>
      </c>
    </row>
    <row r="326" spans="1:7">
      <c r="A326" s="74">
        <v>39946</v>
      </c>
      <c r="B326">
        <v>989</v>
      </c>
      <c r="C326">
        <f t="shared" si="25"/>
        <v>-1.443524799837359E-2</v>
      </c>
      <c r="D326">
        <f t="shared" si="28"/>
        <v>2.193924209612298E-4</v>
      </c>
      <c r="E326" s="45">
        <f t="shared" si="29"/>
        <v>2.8184915254387986</v>
      </c>
      <c r="F326">
        <f t="shared" si="26"/>
        <v>1.4811901328365303E-2</v>
      </c>
      <c r="G326">
        <f t="shared" si="27"/>
        <v>3.4457635165745314E-2</v>
      </c>
    </row>
    <row r="327" spans="1:7">
      <c r="A327" s="74">
        <v>39947</v>
      </c>
      <c r="B327">
        <v>1001.37</v>
      </c>
      <c r="C327">
        <f t="shared" si="25"/>
        <v>1.243000976566222E-2</v>
      </c>
      <c r="D327">
        <f t="shared" si="28"/>
        <v>2.181831096707437E-4</v>
      </c>
      <c r="E327" s="45">
        <f t="shared" si="29"/>
        <v>2.9420772246985658</v>
      </c>
      <c r="F327">
        <f t="shared" si="26"/>
        <v>1.4771022634562026E-2</v>
      </c>
      <c r="G327">
        <f t="shared" si="27"/>
        <v>3.4362537103322495E-2</v>
      </c>
    </row>
    <row r="328" spans="1:7">
      <c r="A328" s="74">
        <v>39948</v>
      </c>
      <c r="B328">
        <v>1001.45</v>
      </c>
      <c r="C328">
        <f t="shared" si="25"/>
        <v>7.9887358866770342E-5</v>
      </c>
      <c r="D328">
        <f t="shared" si="28"/>
        <v>2.0878925107599907E-4</v>
      </c>
      <c r="E328" s="45">
        <f t="shared" si="29"/>
        <v>3.3181387748661817</v>
      </c>
      <c r="F328">
        <f t="shared" si="26"/>
        <v>1.4449541552450689E-2</v>
      </c>
      <c r="G328">
        <f t="shared" si="27"/>
        <v>3.3614660271408435E-2</v>
      </c>
    </row>
    <row r="329" spans="1:7">
      <c r="A329" s="74">
        <v>39951</v>
      </c>
      <c r="B329">
        <v>1012.19</v>
      </c>
      <c r="C329">
        <f t="shared" si="25"/>
        <v>1.0667350513473117E-2</v>
      </c>
      <c r="D329">
        <f t="shared" si="28"/>
        <v>1.7710780493955105E-4</v>
      </c>
      <c r="E329" s="45">
        <f t="shared" si="29"/>
        <v>3.0791857380791123</v>
      </c>
      <c r="F329">
        <f t="shared" si="26"/>
        <v>1.3308185636650514E-2</v>
      </c>
      <c r="G329">
        <f t="shared" si="27"/>
        <v>3.0959469363162764E-2</v>
      </c>
    </row>
    <row r="330" spans="1:7">
      <c r="A330" s="74">
        <v>39952</v>
      </c>
      <c r="B330">
        <v>1022.41</v>
      </c>
      <c r="C330">
        <f t="shared" si="25"/>
        <v>1.0046285222391482E-2</v>
      </c>
      <c r="D330">
        <f t="shared" si="28"/>
        <v>1.6956056755588941E-4</v>
      </c>
      <c r="E330" s="45">
        <f t="shared" si="29"/>
        <v>3.1245957343739734</v>
      </c>
      <c r="F330">
        <f t="shared" si="26"/>
        <v>1.302154244150398E-2</v>
      </c>
      <c r="G330">
        <f t="shared" si="27"/>
        <v>3.029263757552535E-2</v>
      </c>
    </row>
    <row r="331" spans="1:7">
      <c r="A331" s="74">
        <v>39953</v>
      </c>
      <c r="B331">
        <v>1024.78</v>
      </c>
      <c r="C331">
        <f t="shared" si="25"/>
        <v>2.315369905856457E-3</v>
      </c>
      <c r="D331">
        <f t="shared" si="28"/>
        <v>1.6151049606734371E-4</v>
      </c>
      <c r="E331" s="45">
        <f t="shared" si="29"/>
        <v>3.429935427893569</v>
      </c>
      <c r="F331">
        <f t="shared" si="26"/>
        <v>1.2708677982675606E-2</v>
      </c>
      <c r="G331">
        <f t="shared" si="27"/>
        <v>2.9564806006867023E-2</v>
      </c>
    </row>
    <row r="332" spans="1:7">
      <c r="A332" s="74">
        <v>39954</v>
      </c>
      <c r="B332">
        <v>1007.56</v>
      </c>
      <c r="C332">
        <f t="shared" si="25"/>
        <v>-1.6946388991478933E-2</v>
      </c>
      <c r="D332">
        <f t="shared" si="28"/>
        <v>1.4012205767073067E-4</v>
      </c>
      <c r="E332" s="45">
        <f t="shared" si="29"/>
        <v>2.4928100087637626</v>
      </c>
      <c r="F332">
        <f t="shared" si="26"/>
        <v>1.1837316320464308E-2</v>
      </c>
      <c r="G332">
        <f t="shared" si="27"/>
        <v>2.7537715656461081E-2</v>
      </c>
    </row>
    <row r="333" spans="1:7">
      <c r="A333" s="74">
        <v>39955</v>
      </c>
      <c r="B333">
        <v>1008.43</v>
      </c>
      <c r="C333">
        <f t="shared" si="25"/>
        <v>8.6309957292307615E-4</v>
      </c>
      <c r="D333">
        <f t="shared" si="28"/>
        <v>1.6709261008684148E-4</v>
      </c>
      <c r="E333" s="45">
        <f t="shared" si="29"/>
        <v>3.4273135149836715</v>
      </c>
      <c r="F333">
        <f t="shared" si="26"/>
        <v>1.2926430678529997E-2</v>
      </c>
      <c r="G333">
        <f t="shared" si="27"/>
        <v>3.0071374527934548E-2</v>
      </c>
    </row>
    <row r="334" spans="1:7">
      <c r="A334" s="74">
        <v>39959</v>
      </c>
      <c r="B334">
        <v>1016.43</v>
      </c>
      <c r="C334">
        <f t="shared" si="25"/>
        <v>7.9018219786224364E-3</v>
      </c>
      <c r="D334">
        <f t="shared" si="28"/>
        <v>1.4386576057634032E-4</v>
      </c>
      <c r="E334" s="45">
        <f t="shared" si="29"/>
        <v>3.2873727715480787</v>
      </c>
      <c r="F334">
        <f t="shared" si="26"/>
        <v>1.1994405386526684E-2</v>
      </c>
      <c r="G334">
        <f t="shared" si="27"/>
        <v>2.790315947133035E-2</v>
      </c>
    </row>
    <row r="335" spans="1:7">
      <c r="A335" s="74">
        <v>39960</v>
      </c>
      <c r="B335">
        <v>1012.49</v>
      </c>
      <c r="C335">
        <f t="shared" si="25"/>
        <v>-3.8838445603177618E-3</v>
      </c>
      <c r="D335">
        <f t="shared" si="28"/>
        <v>1.3493413337942853E-4</v>
      </c>
      <c r="E335" s="45">
        <f t="shared" si="29"/>
        <v>3.4805285080931223</v>
      </c>
      <c r="F335">
        <f t="shared" si="26"/>
        <v>1.1616115244754957E-2</v>
      </c>
      <c r="G335">
        <f t="shared" si="27"/>
        <v>2.7023125004249086E-2</v>
      </c>
    </row>
    <row r="336" spans="1:7">
      <c r="A336" s="74">
        <v>39961</v>
      </c>
      <c r="B336">
        <v>1024.05</v>
      </c>
      <c r="C336">
        <f t="shared" si="25"/>
        <v>1.1352710143687439E-2</v>
      </c>
      <c r="D336">
        <f t="shared" si="28"/>
        <v>1.2038170039828928E-4</v>
      </c>
      <c r="E336" s="45">
        <f t="shared" si="29"/>
        <v>3.0581689449492333</v>
      </c>
      <c r="F336">
        <f t="shared" si="26"/>
        <v>1.0971859477695167E-2</v>
      </c>
      <c r="G336">
        <f t="shared" si="27"/>
        <v>2.552436197021099E-2</v>
      </c>
    </row>
    <row r="337" spans="1:7">
      <c r="A337" s="74">
        <v>39962</v>
      </c>
      <c r="B337">
        <v>1031.53</v>
      </c>
      <c r="C337">
        <f t="shared" si="25"/>
        <v>7.2777834144392983E-3</v>
      </c>
      <c r="D337">
        <f t="shared" si="28"/>
        <v>1.2653993595084201E-4</v>
      </c>
      <c r="E337" s="45">
        <f t="shared" si="29"/>
        <v>3.3592515403621972</v>
      </c>
      <c r="F337">
        <f t="shared" si="26"/>
        <v>1.1248997108668933E-2</v>
      </c>
      <c r="G337">
        <f t="shared" si="27"/>
        <v>2.6169080508843527E-2</v>
      </c>
    </row>
    <row r="338" spans="1:7">
      <c r="A338" s="74"/>
    </row>
    <row r="339" spans="1:7">
      <c r="A339" s="74"/>
    </row>
    <row r="340" spans="1:7">
      <c r="A340" s="74"/>
    </row>
    <row r="341" spans="1:7">
      <c r="A341" s="74"/>
    </row>
    <row r="342" spans="1:7">
      <c r="A342" s="74"/>
    </row>
    <row r="343" spans="1:7">
      <c r="A343" s="74"/>
    </row>
    <row r="344" spans="1:7">
      <c r="A344" s="74"/>
    </row>
    <row r="345" spans="1:7">
      <c r="A345" s="74"/>
    </row>
    <row r="346" spans="1:7">
      <c r="A346" s="74"/>
    </row>
    <row r="347" spans="1:7">
      <c r="A347" s="74"/>
    </row>
    <row r="348" spans="1:7">
      <c r="A348" s="74"/>
    </row>
    <row r="349" spans="1:7">
      <c r="A349" s="74"/>
    </row>
    <row r="350" spans="1:7">
      <c r="A350" s="74"/>
    </row>
    <row r="351" spans="1:7">
      <c r="A351" s="74"/>
    </row>
    <row r="352" spans="1:7">
      <c r="A352" s="74"/>
    </row>
    <row r="353" spans="1:1">
      <c r="A353" s="74"/>
    </row>
    <row r="354" spans="1:1">
      <c r="A354" s="74"/>
    </row>
    <row r="355" spans="1:1">
      <c r="A355" s="74"/>
    </row>
    <row r="356" spans="1:1">
      <c r="A356" s="74"/>
    </row>
    <row r="357" spans="1:1">
      <c r="A357" s="74"/>
    </row>
    <row r="358" spans="1:1">
      <c r="A358" s="74"/>
    </row>
    <row r="359" spans="1:1">
      <c r="A359" s="74"/>
    </row>
    <row r="360" spans="1:1">
      <c r="A360" s="74"/>
    </row>
    <row r="361" spans="1:1">
      <c r="A361" s="74"/>
    </row>
    <row r="362" spans="1:1">
      <c r="A362" s="74"/>
    </row>
    <row r="363" spans="1:1">
      <c r="A363" s="74"/>
    </row>
    <row r="364" spans="1:1">
      <c r="A364" s="74"/>
    </row>
    <row r="365" spans="1:1">
      <c r="A365" s="74"/>
    </row>
    <row r="366" spans="1:1">
      <c r="A366" s="74"/>
    </row>
    <row r="367" spans="1:1">
      <c r="A367" s="74"/>
    </row>
    <row r="368" spans="1:1">
      <c r="A368" s="74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ER395"/>
  <sheetViews>
    <sheetView showGridLines="0" zoomScale="80" zoomScaleNormal="80" workbookViewId="0">
      <pane xSplit="2" ySplit="2" topLeftCell="AK3" activePane="bottomRight" state="frozen"/>
      <selection pane="topRight" activeCell="C1" sqref="C1"/>
      <selection pane="bottomLeft" activeCell="A4" sqref="A4"/>
      <selection pane="bottomRight" activeCell="B36" sqref="B36"/>
    </sheetView>
  </sheetViews>
  <sheetFormatPr baseColWidth="10" defaultRowHeight="15"/>
  <cols>
    <col min="1" max="1" width="4.5703125" style="3" customWidth="1"/>
    <col min="2" max="2" width="37.42578125" style="17" bestFit="1" customWidth="1"/>
    <col min="3" max="3" width="2" style="16" bestFit="1" customWidth="1"/>
    <col min="4" max="4" width="11.28515625" style="2" customWidth="1"/>
    <col min="5" max="5" width="11.140625" style="1" customWidth="1"/>
    <col min="6" max="6" width="11.5703125" style="1" customWidth="1"/>
    <col min="7" max="7" width="11.5703125" style="40" customWidth="1"/>
    <col min="8" max="8" width="11.5703125" style="2" customWidth="1"/>
    <col min="9" max="9" width="11.5703125" style="1" customWidth="1"/>
    <col min="10" max="10" width="11.5703125" style="3" customWidth="1"/>
    <col min="11" max="11" width="12.7109375" style="2" bestFit="1" customWidth="1"/>
    <col min="12" max="13" width="12.7109375" style="1" bestFit="1" customWidth="1"/>
    <col min="14" max="14" width="12.7109375" style="40" customWidth="1"/>
    <col min="15" max="15" width="12.7109375" style="55" customWidth="1"/>
    <col min="16" max="16" width="12.7109375" style="56" customWidth="1"/>
    <col min="17" max="17" width="12.7109375" style="57" customWidth="1"/>
    <col min="18" max="19" width="11.42578125" style="1"/>
    <col min="20" max="20" width="11.42578125" style="3"/>
    <col min="21" max="21" width="11.42578125" style="2"/>
    <col min="22" max="22" width="11.42578125" style="1"/>
    <col min="23" max="23" width="11.42578125" style="3"/>
    <col min="24" max="25" width="11.42578125" style="1" customWidth="1"/>
    <col min="26" max="26" width="11.42578125" style="3" customWidth="1"/>
    <col min="27" max="28" width="11.42578125" style="1" customWidth="1"/>
    <col min="29" max="29" width="11.42578125" style="3" customWidth="1"/>
    <col min="30" max="34" width="11.42578125" style="1" customWidth="1"/>
    <col min="35" max="35" width="11.42578125" style="3" customWidth="1"/>
    <col min="36" max="40" width="11.42578125" style="1"/>
    <col min="41" max="41" width="11.42578125" style="3"/>
    <col min="42" max="44" width="11.42578125" style="9"/>
    <col min="45" max="45" width="11.42578125" style="40"/>
    <col min="46" max="46" width="12.7109375" style="1" bestFit="1" customWidth="1"/>
    <col min="47" max="47" width="11.42578125" style="3"/>
  </cols>
  <sheetData>
    <row r="1" spans="1:1024 1028:2048 2052:3072 3076:4096 4100:5120 5124:6144 6148:7168 7172:8192 8196:9216 9220:10240 10244:11264 11268:12288 12292:13312 13316:14336 14340:15360 15364:16372" ht="15.75" thickBot="1">
      <c r="B1" s="27" t="s">
        <v>0</v>
      </c>
      <c r="D1" s="2" t="s">
        <v>20</v>
      </c>
      <c r="H1" s="2" t="s">
        <v>21</v>
      </c>
      <c r="K1" s="7" t="s">
        <v>4</v>
      </c>
      <c r="L1" s="8"/>
      <c r="M1" s="8"/>
      <c r="N1" s="42"/>
      <c r="O1" s="49" t="s">
        <v>47</v>
      </c>
      <c r="P1" s="50"/>
      <c r="Q1" s="51"/>
      <c r="R1" s="1" t="s">
        <v>28</v>
      </c>
      <c r="U1" s="2" t="s">
        <v>29</v>
      </c>
      <c r="X1" s="1" t="s">
        <v>32</v>
      </c>
      <c r="AA1" s="1" t="s">
        <v>33</v>
      </c>
      <c r="AD1" s="1" t="s">
        <v>31</v>
      </c>
      <c r="AJ1" s="1" t="s">
        <v>19</v>
      </c>
      <c r="AP1" s="32" t="s">
        <v>35</v>
      </c>
      <c r="AT1" s="1" t="s">
        <v>34</v>
      </c>
      <c r="AU1" s="3" t="s">
        <v>36</v>
      </c>
      <c r="AV1" t="s">
        <v>39</v>
      </c>
      <c r="AW1" t="s">
        <v>40</v>
      </c>
    </row>
    <row r="2" spans="1:1024 1028:2048 2052:3072 3076:4096 4100:5120 5124:6144 6148:7168 7172:8192 8196:9216 9220:10240 10244:11264 11268:12288 12292:13312 13316:14336 14340:15360 15364:16372" s="18" customFormat="1" ht="15.75" thickBot="1">
      <c r="A2" s="28"/>
      <c r="B2" s="19"/>
      <c r="C2" s="20"/>
      <c r="D2" s="29" t="s">
        <v>1</v>
      </c>
      <c r="E2" s="21" t="s">
        <v>2</v>
      </c>
      <c r="F2" s="21" t="s">
        <v>3</v>
      </c>
      <c r="G2" s="41" t="s">
        <v>30</v>
      </c>
      <c r="H2" s="29" t="s">
        <v>1</v>
      </c>
      <c r="I2" s="21" t="s">
        <v>2</v>
      </c>
      <c r="J2" s="22" t="s">
        <v>3</v>
      </c>
      <c r="K2" s="29" t="s">
        <v>1</v>
      </c>
      <c r="L2" s="21" t="s">
        <v>2</v>
      </c>
      <c r="M2" s="21" t="s">
        <v>3</v>
      </c>
      <c r="N2" s="41" t="s">
        <v>30</v>
      </c>
      <c r="O2" s="52" t="s">
        <v>1</v>
      </c>
      <c r="P2" s="53" t="s">
        <v>2</v>
      </c>
      <c r="Q2" s="54" t="s">
        <v>3</v>
      </c>
      <c r="R2" s="23" t="s">
        <v>1</v>
      </c>
      <c r="S2" s="21" t="s">
        <v>2</v>
      </c>
      <c r="T2" s="22" t="s">
        <v>3</v>
      </c>
      <c r="U2" s="29"/>
      <c r="V2" s="21"/>
      <c r="W2" s="22"/>
      <c r="X2" s="23" t="s">
        <v>1</v>
      </c>
      <c r="Y2" s="21" t="s">
        <v>2</v>
      </c>
      <c r="Z2" s="22" t="s">
        <v>3</v>
      </c>
      <c r="AA2" s="23" t="s">
        <v>1</v>
      </c>
      <c r="AB2" s="21" t="s">
        <v>2</v>
      </c>
      <c r="AC2" s="22" t="s">
        <v>3</v>
      </c>
      <c r="AD2" s="21" t="s">
        <v>15</v>
      </c>
      <c r="AE2" s="23" t="s">
        <v>12</v>
      </c>
      <c r="AF2" s="21" t="s">
        <v>13</v>
      </c>
      <c r="AG2" s="21" t="s">
        <v>16</v>
      </c>
      <c r="AH2" s="21" t="s">
        <v>18</v>
      </c>
      <c r="AI2" s="24" t="s">
        <v>17</v>
      </c>
      <c r="AJ2" s="21" t="s">
        <v>15</v>
      </c>
      <c r="AK2" s="23" t="s">
        <v>12</v>
      </c>
      <c r="AL2" s="21" t="s">
        <v>13</v>
      </c>
      <c r="AM2" s="21" t="s">
        <v>16</v>
      </c>
      <c r="AN2" s="21" t="s">
        <v>18</v>
      </c>
      <c r="AO2" s="30" t="s">
        <v>17</v>
      </c>
      <c r="AP2" s="38" t="s">
        <v>24</v>
      </c>
      <c r="AQ2" s="38" t="s">
        <v>25</v>
      </c>
      <c r="AR2" s="39" t="s">
        <v>26</v>
      </c>
      <c r="AS2" s="41" t="s">
        <v>27</v>
      </c>
      <c r="AT2" s="71" t="s">
        <v>7</v>
      </c>
      <c r="AU2" s="72">
        <v>0.99</v>
      </c>
      <c r="AV2" s="25"/>
      <c r="AZ2" s="25"/>
      <c r="BD2" s="25"/>
      <c r="BH2" s="25"/>
      <c r="BL2" s="25"/>
      <c r="BP2" s="25"/>
      <c r="BT2" s="25"/>
      <c r="BX2" s="25"/>
      <c r="CB2" s="25"/>
      <c r="CF2" s="25"/>
      <c r="CJ2" s="25"/>
      <c r="CN2" s="25"/>
      <c r="CR2" s="25"/>
      <c r="CV2" s="25"/>
      <c r="CZ2" s="25"/>
      <c r="DD2" s="25"/>
      <c r="DH2" s="25"/>
      <c r="DL2" s="25"/>
      <c r="DP2" s="25"/>
      <c r="DT2" s="25"/>
      <c r="DX2" s="25"/>
      <c r="EB2" s="25"/>
      <c r="EF2" s="25"/>
      <c r="EJ2" s="25"/>
      <c r="EN2" s="25"/>
      <c r="ER2" s="25"/>
      <c r="EV2" s="25"/>
      <c r="EZ2" s="25"/>
      <c r="FD2" s="25"/>
      <c r="FH2" s="25"/>
      <c r="FL2" s="25"/>
      <c r="FP2" s="25"/>
      <c r="FT2" s="25"/>
      <c r="FX2" s="25"/>
      <c r="GB2" s="25"/>
      <c r="GF2" s="25"/>
      <c r="GJ2" s="25"/>
      <c r="GN2" s="25"/>
      <c r="GR2" s="25"/>
      <c r="GV2" s="25"/>
      <c r="GZ2" s="25"/>
      <c r="HD2" s="25"/>
      <c r="HH2" s="25"/>
      <c r="HL2" s="25"/>
      <c r="HP2" s="25"/>
      <c r="HT2" s="25"/>
      <c r="HX2" s="25"/>
      <c r="IB2" s="25"/>
      <c r="IF2" s="25"/>
      <c r="IJ2" s="25"/>
      <c r="IN2" s="25"/>
      <c r="IR2" s="25"/>
      <c r="IV2" s="25"/>
      <c r="IZ2" s="25"/>
      <c r="JD2" s="25"/>
      <c r="JH2" s="25"/>
      <c r="JL2" s="25"/>
      <c r="JP2" s="25"/>
      <c r="JT2" s="25"/>
      <c r="JX2" s="25"/>
      <c r="KB2" s="25"/>
      <c r="KF2" s="25"/>
      <c r="KJ2" s="25"/>
      <c r="KN2" s="25"/>
      <c r="KR2" s="25"/>
      <c r="KV2" s="25"/>
      <c r="KZ2" s="25"/>
      <c r="LD2" s="25"/>
      <c r="LH2" s="25"/>
      <c r="LL2" s="25"/>
      <c r="LP2" s="25"/>
      <c r="LT2" s="25"/>
      <c r="LX2" s="25"/>
      <c r="MB2" s="25"/>
      <c r="MF2" s="25"/>
      <c r="MJ2" s="25"/>
      <c r="MN2" s="25"/>
      <c r="MR2" s="25"/>
      <c r="MV2" s="25"/>
      <c r="MZ2" s="25"/>
      <c r="ND2" s="25"/>
      <c r="NH2" s="25"/>
      <c r="NL2" s="25"/>
      <c r="NP2" s="25"/>
      <c r="NT2" s="25"/>
      <c r="NX2" s="25"/>
      <c r="OB2" s="25"/>
      <c r="OF2" s="25"/>
      <c r="OJ2" s="25"/>
      <c r="ON2" s="25"/>
      <c r="OR2" s="25"/>
      <c r="OV2" s="25"/>
      <c r="OZ2" s="25"/>
      <c r="PD2" s="25"/>
      <c r="PH2" s="25"/>
      <c r="PL2" s="25"/>
      <c r="PP2" s="25"/>
      <c r="PT2" s="25"/>
      <c r="PX2" s="25"/>
      <c r="QB2" s="25"/>
      <c r="QF2" s="25"/>
      <c r="QJ2" s="25"/>
      <c r="QN2" s="25"/>
      <c r="QR2" s="25"/>
      <c r="QV2" s="25"/>
      <c r="QZ2" s="25"/>
      <c r="RD2" s="25"/>
      <c r="RH2" s="25"/>
      <c r="RL2" s="25"/>
      <c r="RP2" s="25"/>
      <c r="RT2" s="25"/>
      <c r="RX2" s="25"/>
      <c r="SB2" s="25"/>
      <c r="SF2" s="25"/>
      <c r="SJ2" s="25"/>
      <c r="SN2" s="25"/>
      <c r="SR2" s="25"/>
      <c r="SV2" s="25"/>
      <c r="SZ2" s="25"/>
      <c r="TD2" s="25"/>
      <c r="TH2" s="25"/>
      <c r="TL2" s="25"/>
      <c r="TP2" s="25"/>
      <c r="TT2" s="25"/>
      <c r="TX2" s="25"/>
      <c r="UB2" s="25"/>
      <c r="UF2" s="25"/>
      <c r="UJ2" s="25"/>
      <c r="UN2" s="25"/>
      <c r="UR2" s="25"/>
      <c r="UV2" s="25"/>
      <c r="UZ2" s="25"/>
      <c r="VD2" s="25"/>
      <c r="VH2" s="25"/>
      <c r="VL2" s="25"/>
      <c r="VP2" s="25"/>
      <c r="VT2" s="25"/>
      <c r="VX2" s="25"/>
      <c r="WB2" s="25"/>
      <c r="WF2" s="25"/>
      <c r="WJ2" s="25"/>
      <c r="WN2" s="25"/>
      <c r="WR2" s="25"/>
      <c r="WV2" s="25"/>
      <c r="WZ2" s="25"/>
      <c r="XD2" s="25"/>
      <c r="XH2" s="25"/>
      <c r="XL2" s="25"/>
      <c r="XP2" s="25"/>
      <c r="XT2" s="25"/>
      <c r="XX2" s="25"/>
      <c r="YB2" s="25"/>
      <c r="YF2" s="25"/>
      <c r="YJ2" s="25"/>
      <c r="YN2" s="25"/>
      <c r="YR2" s="25"/>
      <c r="YV2" s="25"/>
      <c r="YZ2" s="25"/>
      <c r="ZD2" s="25"/>
      <c r="ZH2" s="25"/>
      <c r="ZL2" s="25"/>
      <c r="ZP2" s="25"/>
      <c r="ZT2" s="25"/>
      <c r="ZX2" s="25"/>
      <c r="AAB2" s="25"/>
      <c r="AAF2" s="25"/>
      <c r="AAJ2" s="25"/>
      <c r="AAN2" s="25"/>
      <c r="AAR2" s="25"/>
      <c r="AAV2" s="25"/>
      <c r="AAZ2" s="25"/>
      <c r="ABD2" s="25"/>
      <c r="ABH2" s="25"/>
      <c r="ABL2" s="25"/>
      <c r="ABP2" s="25"/>
      <c r="ABT2" s="25"/>
      <c r="ABX2" s="25"/>
      <c r="ACB2" s="25"/>
      <c r="ACF2" s="25"/>
      <c r="ACJ2" s="25"/>
      <c r="ACN2" s="25"/>
      <c r="ACR2" s="25"/>
      <c r="ACV2" s="25"/>
      <c r="ACZ2" s="25"/>
      <c r="ADD2" s="25"/>
      <c r="ADH2" s="25"/>
      <c r="ADL2" s="25"/>
      <c r="ADP2" s="25"/>
      <c r="ADT2" s="25"/>
      <c r="ADX2" s="25"/>
      <c r="AEB2" s="25"/>
      <c r="AEF2" s="25"/>
      <c r="AEJ2" s="25"/>
      <c r="AEN2" s="25"/>
      <c r="AER2" s="25"/>
      <c r="AEV2" s="25"/>
      <c r="AEZ2" s="25"/>
      <c r="AFD2" s="25"/>
      <c r="AFH2" s="25"/>
      <c r="AFL2" s="25"/>
      <c r="AFP2" s="25"/>
      <c r="AFT2" s="25"/>
      <c r="AFX2" s="25"/>
      <c r="AGB2" s="25"/>
      <c r="AGF2" s="25"/>
      <c r="AGJ2" s="25"/>
      <c r="AGN2" s="25"/>
      <c r="AGR2" s="25"/>
      <c r="AGV2" s="25"/>
      <c r="AGZ2" s="25"/>
      <c r="AHD2" s="25"/>
      <c r="AHH2" s="25"/>
      <c r="AHL2" s="25"/>
      <c r="AHP2" s="25"/>
      <c r="AHT2" s="25"/>
      <c r="AHX2" s="25"/>
      <c r="AIB2" s="25"/>
      <c r="AIF2" s="25"/>
      <c r="AIJ2" s="25"/>
      <c r="AIN2" s="25"/>
      <c r="AIR2" s="25"/>
      <c r="AIV2" s="25"/>
      <c r="AIZ2" s="25"/>
      <c r="AJD2" s="25"/>
      <c r="AJH2" s="25"/>
      <c r="AJL2" s="25"/>
      <c r="AJP2" s="25"/>
      <c r="AJT2" s="25"/>
      <c r="AJX2" s="25"/>
      <c r="AKB2" s="25"/>
      <c r="AKF2" s="25"/>
      <c r="AKJ2" s="25"/>
      <c r="AKN2" s="25"/>
      <c r="AKR2" s="25"/>
      <c r="AKV2" s="25"/>
      <c r="AKZ2" s="25"/>
      <c r="ALD2" s="25"/>
      <c r="ALH2" s="25"/>
      <c r="ALL2" s="25"/>
      <c r="ALP2" s="25"/>
      <c r="ALT2" s="25"/>
      <c r="ALX2" s="25"/>
      <c r="AMB2" s="25"/>
      <c r="AMF2" s="25"/>
      <c r="AMJ2" s="25"/>
      <c r="AMN2" s="25"/>
      <c r="AMR2" s="25"/>
      <c r="AMV2" s="25"/>
      <c r="AMZ2" s="25"/>
      <c r="AND2" s="25"/>
      <c r="ANH2" s="25"/>
      <c r="ANL2" s="25"/>
      <c r="ANP2" s="25"/>
      <c r="ANT2" s="25"/>
      <c r="ANX2" s="25"/>
      <c r="AOB2" s="25"/>
      <c r="AOF2" s="25"/>
      <c r="AOJ2" s="25"/>
      <c r="AON2" s="25"/>
      <c r="AOR2" s="25"/>
      <c r="AOV2" s="25"/>
      <c r="AOZ2" s="25"/>
      <c r="APD2" s="25"/>
      <c r="APH2" s="25"/>
      <c r="APL2" s="25"/>
      <c r="APP2" s="25"/>
      <c r="APT2" s="25"/>
      <c r="APX2" s="25"/>
      <c r="AQB2" s="25"/>
      <c r="AQF2" s="25"/>
      <c r="AQJ2" s="25"/>
      <c r="AQN2" s="25"/>
      <c r="AQR2" s="25"/>
      <c r="AQV2" s="25"/>
      <c r="AQZ2" s="25"/>
      <c r="ARD2" s="25"/>
      <c r="ARH2" s="25"/>
      <c r="ARL2" s="25"/>
      <c r="ARP2" s="25"/>
      <c r="ART2" s="25"/>
      <c r="ARX2" s="25"/>
      <c r="ASB2" s="25"/>
      <c r="ASF2" s="25"/>
      <c r="ASJ2" s="25"/>
      <c r="ASN2" s="25"/>
      <c r="ASR2" s="25"/>
      <c r="ASV2" s="25"/>
      <c r="ASZ2" s="25"/>
      <c r="ATD2" s="25"/>
      <c r="ATH2" s="25"/>
      <c r="ATL2" s="25"/>
      <c r="ATP2" s="25"/>
      <c r="ATT2" s="25"/>
      <c r="ATX2" s="25"/>
      <c r="AUB2" s="25"/>
      <c r="AUF2" s="25"/>
      <c r="AUJ2" s="25"/>
      <c r="AUN2" s="25"/>
      <c r="AUR2" s="25"/>
      <c r="AUV2" s="25"/>
      <c r="AUZ2" s="25"/>
      <c r="AVD2" s="25"/>
      <c r="AVH2" s="25"/>
      <c r="AVL2" s="25"/>
      <c r="AVP2" s="25"/>
      <c r="AVT2" s="25"/>
      <c r="AVX2" s="25"/>
      <c r="AWB2" s="25"/>
      <c r="AWF2" s="25"/>
      <c r="AWJ2" s="25"/>
      <c r="AWN2" s="25"/>
      <c r="AWR2" s="25"/>
      <c r="AWV2" s="25"/>
      <c r="AWZ2" s="25"/>
      <c r="AXD2" s="25"/>
      <c r="AXH2" s="25"/>
      <c r="AXL2" s="25"/>
      <c r="AXP2" s="25"/>
      <c r="AXT2" s="25"/>
      <c r="AXX2" s="25"/>
      <c r="AYB2" s="25"/>
      <c r="AYF2" s="25"/>
      <c r="AYJ2" s="25"/>
      <c r="AYN2" s="25"/>
      <c r="AYR2" s="25"/>
      <c r="AYV2" s="25"/>
      <c r="AYZ2" s="25"/>
      <c r="AZD2" s="25"/>
      <c r="AZH2" s="25"/>
      <c r="AZL2" s="25"/>
      <c r="AZP2" s="25"/>
      <c r="AZT2" s="25"/>
      <c r="AZX2" s="25"/>
      <c r="BAB2" s="25"/>
      <c r="BAF2" s="25"/>
      <c r="BAJ2" s="25"/>
      <c r="BAN2" s="25"/>
      <c r="BAR2" s="25"/>
      <c r="BAV2" s="25"/>
      <c r="BAZ2" s="25"/>
      <c r="BBD2" s="25"/>
      <c r="BBH2" s="25"/>
      <c r="BBL2" s="25"/>
      <c r="BBP2" s="25"/>
      <c r="BBT2" s="25"/>
      <c r="BBX2" s="25"/>
      <c r="BCB2" s="25"/>
      <c r="BCF2" s="25"/>
      <c r="BCJ2" s="25"/>
      <c r="BCN2" s="25"/>
      <c r="BCR2" s="25"/>
      <c r="BCV2" s="25"/>
      <c r="BCZ2" s="25"/>
      <c r="BDD2" s="25"/>
      <c r="BDH2" s="25"/>
      <c r="BDL2" s="25"/>
      <c r="BDP2" s="25"/>
      <c r="BDT2" s="25"/>
      <c r="BDX2" s="25"/>
      <c r="BEB2" s="25"/>
      <c r="BEF2" s="25"/>
      <c r="BEJ2" s="25"/>
      <c r="BEN2" s="25"/>
      <c r="BER2" s="25"/>
      <c r="BEV2" s="25"/>
      <c r="BEZ2" s="25"/>
      <c r="BFD2" s="25"/>
      <c r="BFH2" s="25"/>
      <c r="BFL2" s="25"/>
      <c r="BFP2" s="25"/>
      <c r="BFT2" s="25"/>
      <c r="BFX2" s="25"/>
      <c r="BGB2" s="25"/>
      <c r="BGF2" s="25"/>
      <c r="BGJ2" s="25"/>
      <c r="BGN2" s="25"/>
      <c r="BGR2" s="25"/>
      <c r="BGV2" s="25"/>
      <c r="BGZ2" s="25"/>
      <c r="BHD2" s="25"/>
      <c r="BHH2" s="25"/>
      <c r="BHL2" s="25"/>
      <c r="BHP2" s="25"/>
      <c r="BHT2" s="25"/>
      <c r="BHX2" s="25"/>
      <c r="BIB2" s="25"/>
      <c r="BIF2" s="25"/>
      <c r="BIJ2" s="25"/>
      <c r="BIN2" s="25"/>
      <c r="BIR2" s="25"/>
      <c r="BIV2" s="25"/>
      <c r="BIZ2" s="25"/>
      <c r="BJD2" s="25"/>
      <c r="BJH2" s="25"/>
      <c r="BJL2" s="25"/>
      <c r="BJP2" s="25"/>
      <c r="BJT2" s="25"/>
      <c r="BJX2" s="25"/>
      <c r="BKB2" s="25"/>
      <c r="BKF2" s="25"/>
      <c r="BKJ2" s="25"/>
      <c r="BKN2" s="25"/>
      <c r="BKR2" s="25"/>
      <c r="BKV2" s="25"/>
      <c r="BKZ2" s="25"/>
      <c r="BLD2" s="25"/>
      <c r="BLH2" s="25"/>
      <c r="BLL2" s="25"/>
      <c r="BLP2" s="25"/>
      <c r="BLT2" s="25"/>
      <c r="BLX2" s="25"/>
      <c r="BMB2" s="25"/>
      <c r="BMF2" s="25"/>
      <c r="BMJ2" s="25"/>
      <c r="BMN2" s="25"/>
      <c r="BMR2" s="25"/>
      <c r="BMV2" s="25"/>
      <c r="BMZ2" s="25"/>
      <c r="BND2" s="25"/>
      <c r="BNH2" s="25"/>
      <c r="BNL2" s="25"/>
      <c r="BNP2" s="25"/>
      <c r="BNT2" s="25"/>
      <c r="BNX2" s="25"/>
      <c r="BOB2" s="25"/>
      <c r="BOF2" s="25"/>
      <c r="BOJ2" s="25"/>
      <c r="BON2" s="25"/>
      <c r="BOR2" s="25"/>
      <c r="BOV2" s="25"/>
      <c r="BOZ2" s="25"/>
      <c r="BPD2" s="25"/>
      <c r="BPH2" s="25"/>
      <c r="BPL2" s="25"/>
      <c r="BPP2" s="25"/>
      <c r="BPT2" s="25"/>
      <c r="BPX2" s="25"/>
      <c r="BQB2" s="25"/>
      <c r="BQF2" s="25"/>
      <c r="BQJ2" s="25"/>
      <c r="BQN2" s="25"/>
      <c r="BQR2" s="25"/>
      <c r="BQV2" s="25"/>
      <c r="BQZ2" s="25"/>
      <c r="BRD2" s="25"/>
      <c r="BRH2" s="25"/>
      <c r="BRL2" s="25"/>
      <c r="BRP2" s="25"/>
      <c r="BRT2" s="25"/>
      <c r="BRX2" s="25"/>
      <c r="BSB2" s="25"/>
      <c r="BSF2" s="25"/>
      <c r="BSJ2" s="25"/>
      <c r="BSN2" s="25"/>
      <c r="BSR2" s="25"/>
      <c r="BSV2" s="25"/>
      <c r="BSZ2" s="25"/>
      <c r="BTD2" s="25"/>
      <c r="BTH2" s="25"/>
      <c r="BTL2" s="25"/>
      <c r="BTP2" s="25"/>
      <c r="BTT2" s="25"/>
      <c r="BTX2" s="25"/>
      <c r="BUB2" s="25"/>
      <c r="BUF2" s="25"/>
      <c r="BUJ2" s="25"/>
      <c r="BUN2" s="25"/>
      <c r="BUR2" s="25"/>
      <c r="BUV2" s="25"/>
      <c r="BUZ2" s="25"/>
      <c r="BVD2" s="25"/>
      <c r="BVH2" s="25"/>
      <c r="BVL2" s="25"/>
      <c r="BVP2" s="25"/>
      <c r="BVT2" s="25"/>
      <c r="BVX2" s="25"/>
      <c r="BWB2" s="25"/>
      <c r="BWF2" s="25"/>
      <c r="BWJ2" s="25"/>
      <c r="BWN2" s="25"/>
      <c r="BWR2" s="25"/>
      <c r="BWV2" s="25"/>
      <c r="BWZ2" s="25"/>
      <c r="BXD2" s="25"/>
      <c r="BXH2" s="25"/>
      <c r="BXL2" s="25"/>
      <c r="BXP2" s="25"/>
      <c r="BXT2" s="25"/>
      <c r="BXX2" s="25"/>
      <c r="BYB2" s="25"/>
      <c r="BYF2" s="25"/>
      <c r="BYJ2" s="25"/>
      <c r="BYN2" s="25"/>
      <c r="BYR2" s="25"/>
      <c r="BYV2" s="25"/>
      <c r="BYZ2" s="25"/>
      <c r="BZD2" s="25"/>
      <c r="BZH2" s="25"/>
      <c r="BZL2" s="25"/>
      <c r="BZP2" s="25"/>
      <c r="BZT2" s="25"/>
      <c r="BZX2" s="25"/>
      <c r="CAB2" s="25"/>
      <c r="CAF2" s="25"/>
      <c r="CAJ2" s="25"/>
      <c r="CAN2" s="25"/>
      <c r="CAR2" s="25"/>
      <c r="CAV2" s="25"/>
      <c r="CAZ2" s="25"/>
      <c r="CBD2" s="25"/>
      <c r="CBH2" s="25"/>
      <c r="CBL2" s="25"/>
      <c r="CBP2" s="25"/>
      <c r="CBT2" s="25"/>
      <c r="CBX2" s="25"/>
      <c r="CCB2" s="25"/>
      <c r="CCF2" s="25"/>
      <c r="CCJ2" s="25"/>
      <c r="CCN2" s="25"/>
      <c r="CCR2" s="25"/>
      <c r="CCV2" s="25"/>
      <c r="CCZ2" s="25"/>
      <c r="CDD2" s="25"/>
      <c r="CDH2" s="25"/>
      <c r="CDL2" s="25"/>
      <c r="CDP2" s="25"/>
      <c r="CDT2" s="25"/>
      <c r="CDX2" s="25"/>
      <c r="CEB2" s="25"/>
      <c r="CEF2" s="25"/>
      <c r="CEJ2" s="25"/>
      <c r="CEN2" s="25"/>
      <c r="CER2" s="25"/>
      <c r="CEV2" s="25"/>
      <c r="CEZ2" s="25"/>
      <c r="CFD2" s="25"/>
      <c r="CFH2" s="25"/>
      <c r="CFL2" s="25"/>
      <c r="CFP2" s="25"/>
      <c r="CFT2" s="25"/>
      <c r="CFX2" s="25"/>
      <c r="CGB2" s="25"/>
      <c r="CGF2" s="25"/>
      <c r="CGJ2" s="25"/>
      <c r="CGN2" s="25"/>
      <c r="CGR2" s="25"/>
      <c r="CGV2" s="25"/>
      <c r="CGZ2" s="25"/>
      <c r="CHD2" s="25"/>
      <c r="CHH2" s="25"/>
      <c r="CHL2" s="25"/>
      <c r="CHP2" s="25"/>
      <c r="CHT2" s="25"/>
      <c r="CHX2" s="25"/>
      <c r="CIB2" s="25"/>
      <c r="CIF2" s="25"/>
      <c r="CIJ2" s="25"/>
      <c r="CIN2" s="25"/>
      <c r="CIR2" s="25"/>
      <c r="CIV2" s="25"/>
      <c r="CIZ2" s="25"/>
      <c r="CJD2" s="25"/>
      <c r="CJH2" s="25"/>
      <c r="CJL2" s="25"/>
      <c r="CJP2" s="25"/>
      <c r="CJT2" s="25"/>
      <c r="CJX2" s="25"/>
      <c r="CKB2" s="25"/>
      <c r="CKF2" s="25"/>
      <c r="CKJ2" s="25"/>
      <c r="CKN2" s="25"/>
      <c r="CKR2" s="25"/>
      <c r="CKV2" s="25"/>
      <c r="CKZ2" s="25"/>
      <c r="CLD2" s="25"/>
      <c r="CLH2" s="25"/>
      <c r="CLL2" s="25"/>
      <c r="CLP2" s="25"/>
      <c r="CLT2" s="25"/>
      <c r="CLX2" s="25"/>
      <c r="CMB2" s="25"/>
      <c r="CMF2" s="25"/>
      <c r="CMJ2" s="25"/>
      <c r="CMN2" s="25"/>
      <c r="CMR2" s="25"/>
      <c r="CMV2" s="25"/>
      <c r="CMZ2" s="25"/>
      <c r="CND2" s="25"/>
      <c r="CNH2" s="25"/>
      <c r="CNL2" s="25"/>
      <c r="CNP2" s="25"/>
      <c r="CNT2" s="25"/>
      <c r="CNX2" s="25"/>
      <c r="COB2" s="25"/>
      <c r="COF2" s="25"/>
      <c r="COJ2" s="25"/>
      <c r="CON2" s="25"/>
      <c r="COR2" s="25"/>
      <c r="COV2" s="25"/>
      <c r="COZ2" s="25"/>
      <c r="CPD2" s="25"/>
      <c r="CPH2" s="25"/>
      <c r="CPL2" s="25"/>
      <c r="CPP2" s="25"/>
      <c r="CPT2" s="25"/>
      <c r="CPX2" s="25"/>
      <c r="CQB2" s="25"/>
      <c r="CQF2" s="25"/>
      <c r="CQJ2" s="25"/>
      <c r="CQN2" s="25"/>
      <c r="CQR2" s="25"/>
      <c r="CQV2" s="25"/>
      <c r="CQZ2" s="25"/>
      <c r="CRD2" s="25"/>
      <c r="CRH2" s="25"/>
      <c r="CRL2" s="25"/>
      <c r="CRP2" s="25"/>
      <c r="CRT2" s="25"/>
      <c r="CRX2" s="25"/>
      <c r="CSB2" s="25"/>
      <c r="CSF2" s="25"/>
      <c r="CSJ2" s="25"/>
      <c r="CSN2" s="25"/>
      <c r="CSR2" s="25"/>
      <c r="CSV2" s="25"/>
      <c r="CSZ2" s="25"/>
      <c r="CTD2" s="25"/>
      <c r="CTH2" s="25"/>
      <c r="CTL2" s="25"/>
      <c r="CTP2" s="25"/>
      <c r="CTT2" s="25"/>
      <c r="CTX2" s="25"/>
      <c r="CUB2" s="25"/>
      <c r="CUF2" s="25"/>
      <c r="CUJ2" s="25"/>
      <c r="CUN2" s="25"/>
      <c r="CUR2" s="25"/>
      <c r="CUV2" s="25"/>
      <c r="CUZ2" s="25"/>
      <c r="CVD2" s="25"/>
      <c r="CVH2" s="25"/>
      <c r="CVL2" s="25"/>
      <c r="CVP2" s="25"/>
      <c r="CVT2" s="25"/>
      <c r="CVX2" s="25"/>
      <c r="CWB2" s="25"/>
      <c r="CWF2" s="25"/>
      <c r="CWJ2" s="25"/>
      <c r="CWN2" s="25"/>
      <c r="CWR2" s="25"/>
      <c r="CWV2" s="25"/>
      <c r="CWZ2" s="25"/>
      <c r="CXD2" s="25"/>
      <c r="CXH2" s="25"/>
      <c r="CXL2" s="25"/>
      <c r="CXP2" s="25"/>
      <c r="CXT2" s="25"/>
      <c r="CXX2" s="25"/>
      <c r="CYB2" s="25"/>
      <c r="CYF2" s="25"/>
      <c r="CYJ2" s="25"/>
      <c r="CYN2" s="25"/>
      <c r="CYR2" s="25"/>
      <c r="CYV2" s="25"/>
      <c r="CYZ2" s="25"/>
      <c r="CZD2" s="25"/>
      <c r="CZH2" s="25"/>
      <c r="CZL2" s="25"/>
      <c r="CZP2" s="25"/>
      <c r="CZT2" s="25"/>
      <c r="CZX2" s="25"/>
      <c r="DAB2" s="25"/>
      <c r="DAF2" s="25"/>
      <c r="DAJ2" s="25"/>
      <c r="DAN2" s="25"/>
      <c r="DAR2" s="25"/>
      <c r="DAV2" s="25"/>
      <c r="DAZ2" s="25"/>
      <c r="DBD2" s="25"/>
      <c r="DBH2" s="25"/>
      <c r="DBL2" s="25"/>
      <c r="DBP2" s="25"/>
      <c r="DBT2" s="25"/>
      <c r="DBX2" s="25"/>
      <c r="DCB2" s="25"/>
      <c r="DCF2" s="25"/>
      <c r="DCJ2" s="25"/>
      <c r="DCN2" s="25"/>
      <c r="DCR2" s="25"/>
      <c r="DCV2" s="25"/>
      <c r="DCZ2" s="25"/>
      <c r="DDD2" s="25"/>
      <c r="DDH2" s="25"/>
      <c r="DDL2" s="25"/>
      <c r="DDP2" s="25"/>
      <c r="DDT2" s="25"/>
      <c r="DDX2" s="25"/>
      <c r="DEB2" s="25"/>
      <c r="DEF2" s="25"/>
      <c r="DEJ2" s="25"/>
      <c r="DEN2" s="25"/>
      <c r="DER2" s="25"/>
      <c r="DEV2" s="25"/>
      <c r="DEZ2" s="25"/>
      <c r="DFD2" s="25"/>
      <c r="DFH2" s="25"/>
      <c r="DFL2" s="25"/>
      <c r="DFP2" s="25"/>
      <c r="DFT2" s="25"/>
      <c r="DFX2" s="25"/>
      <c r="DGB2" s="25"/>
      <c r="DGF2" s="25"/>
      <c r="DGJ2" s="25"/>
      <c r="DGN2" s="25"/>
      <c r="DGR2" s="25"/>
      <c r="DGV2" s="25"/>
      <c r="DGZ2" s="25"/>
      <c r="DHD2" s="25"/>
      <c r="DHH2" s="25"/>
      <c r="DHL2" s="25"/>
      <c r="DHP2" s="25"/>
      <c r="DHT2" s="25"/>
      <c r="DHX2" s="25"/>
      <c r="DIB2" s="25"/>
      <c r="DIF2" s="25"/>
      <c r="DIJ2" s="25"/>
      <c r="DIN2" s="25"/>
      <c r="DIR2" s="25"/>
      <c r="DIV2" s="25"/>
      <c r="DIZ2" s="25"/>
      <c r="DJD2" s="25"/>
      <c r="DJH2" s="25"/>
      <c r="DJL2" s="25"/>
      <c r="DJP2" s="25"/>
      <c r="DJT2" s="25"/>
      <c r="DJX2" s="25"/>
      <c r="DKB2" s="25"/>
      <c r="DKF2" s="25"/>
      <c r="DKJ2" s="25"/>
      <c r="DKN2" s="25"/>
      <c r="DKR2" s="25"/>
      <c r="DKV2" s="25"/>
      <c r="DKZ2" s="25"/>
      <c r="DLD2" s="25"/>
      <c r="DLH2" s="25"/>
      <c r="DLL2" s="25"/>
      <c r="DLP2" s="25"/>
      <c r="DLT2" s="25"/>
      <c r="DLX2" s="25"/>
      <c r="DMB2" s="25"/>
      <c r="DMF2" s="25"/>
      <c r="DMJ2" s="25"/>
      <c r="DMN2" s="25"/>
      <c r="DMR2" s="25"/>
      <c r="DMV2" s="25"/>
      <c r="DMZ2" s="25"/>
      <c r="DND2" s="25"/>
      <c r="DNH2" s="25"/>
      <c r="DNL2" s="25"/>
      <c r="DNP2" s="25"/>
      <c r="DNT2" s="25"/>
      <c r="DNX2" s="25"/>
      <c r="DOB2" s="25"/>
      <c r="DOF2" s="25"/>
      <c r="DOJ2" s="25"/>
      <c r="DON2" s="25"/>
      <c r="DOR2" s="25"/>
      <c r="DOV2" s="25"/>
      <c r="DOZ2" s="25"/>
      <c r="DPD2" s="25"/>
      <c r="DPH2" s="25"/>
      <c r="DPL2" s="25"/>
      <c r="DPP2" s="25"/>
      <c r="DPT2" s="25"/>
      <c r="DPX2" s="25"/>
      <c r="DQB2" s="25"/>
      <c r="DQF2" s="25"/>
      <c r="DQJ2" s="25"/>
      <c r="DQN2" s="25"/>
      <c r="DQR2" s="25"/>
      <c r="DQV2" s="25"/>
      <c r="DQZ2" s="25"/>
      <c r="DRD2" s="25"/>
      <c r="DRH2" s="25"/>
      <c r="DRL2" s="25"/>
      <c r="DRP2" s="25"/>
      <c r="DRT2" s="25"/>
      <c r="DRX2" s="25"/>
      <c r="DSB2" s="25"/>
      <c r="DSF2" s="25"/>
      <c r="DSJ2" s="25"/>
      <c r="DSN2" s="25"/>
      <c r="DSR2" s="25"/>
      <c r="DSV2" s="25"/>
      <c r="DSZ2" s="25"/>
      <c r="DTD2" s="25"/>
      <c r="DTH2" s="25"/>
      <c r="DTL2" s="25"/>
      <c r="DTP2" s="25"/>
      <c r="DTT2" s="25"/>
      <c r="DTX2" s="25"/>
      <c r="DUB2" s="25"/>
      <c r="DUF2" s="25"/>
      <c r="DUJ2" s="25"/>
      <c r="DUN2" s="25"/>
      <c r="DUR2" s="25"/>
      <c r="DUV2" s="25"/>
      <c r="DUZ2" s="25"/>
      <c r="DVD2" s="25"/>
      <c r="DVH2" s="25"/>
      <c r="DVL2" s="25"/>
      <c r="DVP2" s="25"/>
      <c r="DVT2" s="25"/>
      <c r="DVX2" s="25"/>
      <c r="DWB2" s="25"/>
      <c r="DWF2" s="25"/>
      <c r="DWJ2" s="25"/>
      <c r="DWN2" s="25"/>
      <c r="DWR2" s="25"/>
      <c r="DWV2" s="25"/>
      <c r="DWZ2" s="25"/>
      <c r="DXD2" s="25"/>
      <c r="DXH2" s="25"/>
      <c r="DXL2" s="25"/>
      <c r="DXP2" s="25"/>
      <c r="DXT2" s="25"/>
      <c r="DXX2" s="25"/>
      <c r="DYB2" s="25"/>
      <c r="DYF2" s="25"/>
      <c r="DYJ2" s="25"/>
      <c r="DYN2" s="25"/>
      <c r="DYR2" s="25"/>
      <c r="DYV2" s="25"/>
      <c r="DYZ2" s="25"/>
      <c r="DZD2" s="25"/>
      <c r="DZH2" s="25"/>
      <c r="DZL2" s="25"/>
      <c r="DZP2" s="25"/>
      <c r="DZT2" s="25"/>
      <c r="DZX2" s="25"/>
      <c r="EAB2" s="25"/>
      <c r="EAF2" s="25"/>
      <c r="EAJ2" s="25"/>
      <c r="EAN2" s="25"/>
      <c r="EAR2" s="25"/>
      <c r="EAV2" s="25"/>
      <c r="EAZ2" s="25"/>
      <c r="EBD2" s="25"/>
      <c r="EBH2" s="25"/>
      <c r="EBL2" s="25"/>
      <c r="EBP2" s="25"/>
      <c r="EBT2" s="25"/>
      <c r="EBX2" s="25"/>
      <c r="ECB2" s="25"/>
      <c r="ECF2" s="25"/>
      <c r="ECJ2" s="25"/>
      <c r="ECN2" s="25"/>
      <c r="ECR2" s="25"/>
      <c r="ECV2" s="25"/>
      <c r="ECZ2" s="25"/>
      <c r="EDD2" s="25"/>
      <c r="EDH2" s="25"/>
      <c r="EDL2" s="25"/>
      <c r="EDP2" s="25"/>
      <c r="EDT2" s="25"/>
      <c r="EDX2" s="25"/>
      <c r="EEB2" s="25"/>
      <c r="EEF2" s="25"/>
      <c r="EEJ2" s="25"/>
      <c r="EEN2" s="25"/>
      <c r="EER2" s="25"/>
      <c r="EEV2" s="25"/>
      <c r="EEZ2" s="25"/>
      <c r="EFD2" s="25"/>
      <c r="EFH2" s="25"/>
      <c r="EFL2" s="25"/>
      <c r="EFP2" s="25"/>
      <c r="EFT2" s="25"/>
      <c r="EFX2" s="25"/>
      <c r="EGB2" s="25"/>
      <c r="EGF2" s="25"/>
      <c r="EGJ2" s="25"/>
      <c r="EGN2" s="25"/>
      <c r="EGR2" s="25"/>
      <c r="EGV2" s="25"/>
      <c r="EGZ2" s="25"/>
      <c r="EHD2" s="25"/>
      <c r="EHH2" s="25"/>
      <c r="EHL2" s="25"/>
      <c r="EHP2" s="25"/>
      <c r="EHT2" s="25"/>
      <c r="EHX2" s="25"/>
      <c r="EIB2" s="25"/>
      <c r="EIF2" s="25"/>
      <c r="EIJ2" s="25"/>
      <c r="EIN2" s="25"/>
      <c r="EIR2" s="25"/>
      <c r="EIV2" s="25"/>
      <c r="EIZ2" s="25"/>
      <c r="EJD2" s="25"/>
      <c r="EJH2" s="25"/>
      <c r="EJL2" s="25"/>
      <c r="EJP2" s="25"/>
      <c r="EJT2" s="25"/>
      <c r="EJX2" s="25"/>
      <c r="EKB2" s="25"/>
      <c r="EKF2" s="25"/>
      <c r="EKJ2" s="25"/>
      <c r="EKN2" s="25"/>
      <c r="EKR2" s="25"/>
      <c r="EKV2" s="25"/>
      <c r="EKZ2" s="25"/>
      <c r="ELD2" s="25"/>
      <c r="ELH2" s="25"/>
      <c r="ELL2" s="25"/>
      <c r="ELP2" s="25"/>
      <c r="ELT2" s="25"/>
      <c r="ELX2" s="25"/>
      <c r="EMB2" s="25"/>
      <c r="EMF2" s="25"/>
      <c r="EMJ2" s="25"/>
      <c r="EMN2" s="25"/>
      <c r="EMR2" s="25"/>
      <c r="EMV2" s="25"/>
      <c r="EMZ2" s="25"/>
      <c r="END2" s="25"/>
      <c r="ENH2" s="25"/>
      <c r="ENL2" s="25"/>
      <c r="ENP2" s="25"/>
      <c r="ENT2" s="25"/>
      <c r="ENX2" s="25"/>
      <c r="EOB2" s="25"/>
      <c r="EOF2" s="25"/>
      <c r="EOJ2" s="25"/>
      <c r="EON2" s="25"/>
      <c r="EOR2" s="25"/>
      <c r="EOV2" s="25"/>
      <c r="EOZ2" s="25"/>
      <c r="EPD2" s="25"/>
      <c r="EPH2" s="25"/>
      <c r="EPL2" s="25"/>
      <c r="EPP2" s="25"/>
      <c r="EPT2" s="25"/>
      <c r="EPX2" s="25"/>
      <c r="EQB2" s="25"/>
      <c r="EQF2" s="25"/>
      <c r="EQJ2" s="25"/>
      <c r="EQN2" s="25"/>
      <c r="EQR2" s="25"/>
      <c r="EQV2" s="25"/>
      <c r="EQZ2" s="25"/>
      <c r="ERD2" s="25"/>
      <c r="ERH2" s="25"/>
      <c r="ERL2" s="25"/>
      <c r="ERP2" s="25"/>
      <c r="ERT2" s="25"/>
      <c r="ERX2" s="25"/>
      <c r="ESB2" s="25"/>
      <c r="ESF2" s="25"/>
      <c r="ESJ2" s="25"/>
      <c r="ESN2" s="25"/>
      <c r="ESR2" s="25"/>
      <c r="ESV2" s="25"/>
      <c r="ESZ2" s="25"/>
      <c r="ETD2" s="25"/>
      <c r="ETH2" s="25"/>
      <c r="ETL2" s="25"/>
      <c r="ETP2" s="25"/>
      <c r="ETT2" s="25"/>
      <c r="ETX2" s="25"/>
      <c r="EUB2" s="25"/>
      <c r="EUF2" s="25"/>
      <c r="EUJ2" s="25"/>
      <c r="EUN2" s="25"/>
      <c r="EUR2" s="25"/>
      <c r="EUV2" s="25"/>
      <c r="EUZ2" s="25"/>
      <c r="EVD2" s="25"/>
      <c r="EVH2" s="25"/>
      <c r="EVL2" s="25"/>
      <c r="EVP2" s="25"/>
      <c r="EVT2" s="25"/>
      <c r="EVX2" s="25"/>
      <c r="EWB2" s="25"/>
      <c r="EWF2" s="25"/>
      <c r="EWJ2" s="25"/>
      <c r="EWN2" s="25"/>
      <c r="EWR2" s="25"/>
      <c r="EWV2" s="25"/>
      <c r="EWZ2" s="25"/>
      <c r="EXD2" s="25"/>
      <c r="EXH2" s="25"/>
      <c r="EXL2" s="25"/>
      <c r="EXP2" s="25"/>
      <c r="EXT2" s="25"/>
      <c r="EXX2" s="25"/>
      <c r="EYB2" s="25"/>
      <c r="EYF2" s="25"/>
      <c r="EYJ2" s="25"/>
      <c r="EYN2" s="25"/>
      <c r="EYR2" s="25"/>
      <c r="EYV2" s="25"/>
      <c r="EYZ2" s="25"/>
      <c r="EZD2" s="25"/>
      <c r="EZH2" s="25"/>
      <c r="EZL2" s="25"/>
      <c r="EZP2" s="25"/>
      <c r="EZT2" s="25"/>
      <c r="EZX2" s="25"/>
      <c r="FAB2" s="25"/>
      <c r="FAF2" s="25"/>
      <c r="FAJ2" s="25"/>
      <c r="FAN2" s="25"/>
      <c r="FAR2" s="25"/>
      <c r="FAV2" s="25"/>
      <c r="FAZ2" s="25"/>
      <c r="FBD2" s="25"/>
      <c r="FBH2" s="25"/>
      <c r="FBL2" s="25"/>
      <c r="FBP2" s="25"/>
      <c r="FBT2" s="25"/>
      <c r="FBX2" s="25"/>
      <c r="FCB2" s="25"/>
      <c r="FCF2" s="25"/>
      <c r="FCJ2" s="25"/>
      <c r="FCN2" s="25"/>
      <c r="FCR2" s="25"/>
      <c r="FCV2" s="25"/>
      <c r="FCZ2" s="25"/>
      <c r="FDD2" s="25"/>
      <c r="FDH2" s="25"/>
      <c r="FDL2" s="25"/>
      <c r="FDP2" s="25"/>
      <c r="FDT2" s="25"/>
      <c r="FDX2" s="25"/>
      <c r="FEB2" s="25"/>
      <c r="FEF2" s="25"/>
      <c r="FEJ2" s="25"/>
      <c r="FEN2" s="25"/>
      <c r="FER2" s="25"/>
      <c r="FEV2" s="25"/>
      <c r="FEZ2" s="25"/>
      <c r="FFD2" s="25"/>
      <c r="FFH2" s="25"/>
      <c r="FFL2" s="25"/>
      <c r="FFP2" s="25"/>
      <c r="FFT2" s="25"/>
      <c r="FFX2" s="25"/>
      <c r="FGB2" s="25"/>
      <c r="FGF2" s="25"/>
      <c r="FGJ2" s="25"/>
      <c r="FGN2" s="25"/>
      <c r="FGR2" s="25"/>
      <c r="FGV2" s="25"/>
      <c r="FGZ2" s="25"/>
      <c r="FHD2" s="25"/>
      <c r="FHH2" s="25"/>
      <c r="FHL2" s="25"/>
      <c r="FHP2" s="25"/>
      <c r="FHT2" s="25"/>
      <c r="FHX2" s="25"/>
      <c r="FIB2" s="25"/>
      <c r="FIF2" s="25"/>
      <c r="FIJ2" s="25"/>
      <c r="FIN2" s="25"/>
      <c r="FIR2" s="25"/>
      <c r="FIV2" s="25"/>
      <c r="FIZ2" s="25"/>
      <c r="FJD2" s="25"/>
      <c r="FJH2" s="25"/>
      <c r="FJL2" s="25"/>
      <c r="FJP2" s="25"/>
      <c r="FJT2" s="25"/>
      <c r="FJX2" s="25"/>
      <c r="FKB2" s="25"/>
      <c r="FKF2" s="25"/>
      <c r="FKJ2" s="25"/>
      <c r="FKN2" s="25"/>
      <c r="FKR2" s="25"/>
      <c r="FKV2" s="25"/>
      <c r="FKZ2" s="25"/>
      <c r="FLD2" s="25"/>
      <c r="FLH2" s="25"/>
      <c r="FLL2" s="25"/>
      <c r="FLP2" s="25"/>
      <c r="FLT2" s="25"/>
      <c r="FLX2" s="25"/>
      <c r="FMB2" s="25"/>
      <c r="FMF2" s="25"/>
      <c r="FMJ2" s="25"/>
      <c r="FMN2" s="25"/>
      <c r="FMR2" s="25"/>
      <c r="FMV2" s="25"/>
      <c r="FMZ2" s="25"/>
      <c r="FND2" s="25"/>
      <c r="FNH2" s="25"/>
      <c r="FNL2" s="25"/>
      <c r="FNP2" s="25"/>
      <c r="FNT2" s="25"/>
      <c r="FNX2" s="25"/>
      <c r="FOB2" s="25"/>
      <c r="FOF2" s="25"/>
      <c r="FOJ2" s="25"/>
      <c r="FON2" s="25"/>
      <c r="FOR2" s="25"/>
      <c r="FOV2" s="25"/>
      <c r="FOZ2" s="25"/>
      <c r="FPD2" s="25"/>
      <c r="FPH2" s="25"/>
      <c r="FPL2" s="25"/>
      <c r="FPP2" s="25"/>
      <c r="FPT2" s="25"/>
      <c r="FPX2" s="25"/>
      <c r="FQB2" s="25"/>
      <c r="FQF2" s="25"/>
      <c r="FQJ2" s="25"/>
      <c r="FQN2" s="25"/>
      <c r="FQR2" s="25"/>
      <c r="FQV2" s="25"/>
      <c r="FQZ2" s="25"/>
      <c r="FRD2" s="25"/>
      <c r="FRH2" s="25"/>
      <c r="FRL2" s="25"/>
      <c r="FRP2" s="25"/>
      <c r="FRT2" s="25"/>
      <c r="FRX2" s="25"/>
      <c r="FSB2" s="25"/>
      <c r="FSF2" s="25"/>
      <c r="FSJ2" s="25"/>
      <c r="FSN2" s="25"/>
      <c r="FSR2" s="25"/>
      <c r="FSV2" s="25"/>
      <c r="FSZ2" s="25"/>
      <c r="FTD2" s="25"/>
      <c r="FTH2" s="25"/>
      <c r="FTL2" s="25"/>
      <c r="FTP2" s="25"/>
      <c r="FTT2" s="25"/>
      <c r="FTX2" s="25"/>
      <c r="FUB2" s="25"/>
      <c r="FUF2" s="25"/>
      <c r="FUJ2" s="25"/>
      <c r="FUN2" s="25"/>
      <c r="FUR2" s="25"/>
      <c r="FUV2" s="25"/>
      <c r="FUZ2" s="25"/>
      <c r="FVD2" s="25"/>
      <c r="FVH2" s="25"/>
      <c r="FVL2" s="25"/>
      <c r="FVP2" s="25"/>
      <c r="FVT2" s="25"/>
      <c r="FVX2" s="25"/>
      <c r="FWB2" s="25"/>
      <c r="FWF2" s="25"/>
      <c r="FWJ2" s="25"/>
      <c r="FWN2" s="25"/>
      <c r="FWR2" s="25"/>
      <c r="FWV2" s="25"/>
      <c r="FWZ2" s="25"/>
      <c r="FXD2" s="25"/>
      <c r="FXH2" s="25"/>
      <c r="FXL2" s="25"/>
      <c r="FXP2" s="25"/>
      <c r="FXT2" s="25"/>
      <c r="FXX2" s="25"/>
      <c r="FYB2" s="25"/>
      <c r="FYF2" s="25"/>
      <c r="FYJ2" s="25"/>
      <c r="FYN2" s="25"/>
      <c r="FYR2" s="25"/>
      <c r="FYV2" s="25"/>
      <c r="FYZ2" s="25"/>
      <c r="FZD2" s="25"/>
      <c r="FZH2" s="25"/>
      <c r="FZL2" s="25"/>
      <c r="FZP2" s="25"/>
      <c r="FZT2" s="25"/>
      <c r="FZX2" s="25"/>
      <c r="GAB2" s="25"/>
      <c r="GAF2" s="25"/>
      <c r="GAJ2" s="25"/>
      <c r="GAN2" s="25"/>
      <c r="GAR2" s="25"/>
      <c r="GAV2" s="25"/>
      <c r="GAZ2" s="25"/>
      <c r="GBD2" s="25"/>
      <c r="GBH2" s="25"/>
      <c r="GBL2" s="25"/>
      <c r="GBP2" s="25"/>
      <c r="GBT2" s="25"/>
      <c r="GBX2" s="25"/>
      <c r="GCB2" s="25"/>
      <c r="GCF2" s="25"/>
      <c r="GCJ2" s="25"/>
      <c r="GCN2" s="25"/>
      <c r="GCR2" s="25"/>
      <c r="GCV2" s="25"/>
      <c r="GCZ2" s="25"/>
      <c r="GDD2" s="25"/>
      <c r="GDH2" s="25"/>
      <c r="GDL2" s="25"/>
      <c r="GDP2" s="25"/>
      <c r="GDT2" s="25"/>
      <c r="GDX2" s="25"/>
      <c r="GEB2" s="25"/>
      <c r="GEF2" s="25"/>
      <c r="GEJ2" s="25"/>
      <c r="GEN2" s="25"/>
      <c r="GER2" s="25"/>
      <c r="GEV2" s="25"/>
      <c r="GEZ2" s="25"/>
      <c r="GFD2" s="25"/>
      <c r="GFH2" s="25"/>
      <c r="GFL2" s="25"/>
      <c r="GFP2" s="25"/>
      <c r="GFT2" s="25"/>
      <c r="GFX2" s="25"/>
      <c r="GGB2" s="25"/>
      <c r="GGF2" s="25"/>
      <c r="GGJ2" s="25"/>
      <c r="GGN2" s="25"/>
      <c r="GGR2" s="25"/>
      <c r="GGV2" s="25"/>
      <c r="GGZ2" s="25"/>
      <c r="GHD2" s="25"/>
      <c r="GHH2" s="25"/>
      <c r="GHL2" s="25"/>
      <c r="GHP2" s="25"/>
      <c r="GHT2" s="25"/>
      <c r="GHX2" s="25"/>
      <c r="GIB2" s="25"/>
      <c r="GIF2" s="25"/>
      <c r="GIJ2" s="25"/>
      <c r="GIN2" s="25"/>
      <c r="GIR2" s="25"/>
      <c r="GIV2" s="25"/>
      <c r="GIZ2" s="25"/>
      <c r="GJD2" s="25"/>
      <c r="GJH2" s="25"/>
      <c r="GJL2" s="25"/>
      <c r="GJP2" s="25"/>
      <c r="GJT2" s="25"/>
      <c r="GJX2" s="25"/>
      <c r="GKB2" s="25"/>
      <c r="GKF2" s="25"/>
      <c r="GKJ2" s="25"/>
      <c r="GKN2" s="25"/>
      <c r="GKR2" s="25"/>
      <c r="GKV2" s="25"/>
      <c r="GKZ2" s="25"/>
      <c r="GLD2" s="25"/>
      <c r="GLH2" s="25"/>
      <c r="GLL2" s="25"/>
      <c r="GLP2" s="25"/>
      <c r="GLT2" s="25"/>
      <c r="GLX2" s="25"/>
      <c r="GMB2" s="25"/>
      <c r="GMF2" s="25"/>
      <c r="GMJ2" s="25"/>
      <c r="GMN2" s="25"/>
      <c r="GMR2" s="25"/>
      <c r="GMV2" s="25"/>
      <c r="GMZ2" s="25"/>
      <c r="GND2" s="25"/>
      <c r="GNH2" s="25"/>
      <c r="GNL2" s="25"/>
      <c r="GNP2" s="25"/>
      <c r="GNT2" s="25"/>
      <c r="GNX2" s="25"/>
      <c r="GOB2" s="25"/>
      <c r="GOF2" s="25"/>
      <c r="GOJ2" s="25"/>
      <c r="GON2" s="25"/>
      <c r="GOR2" s="25"/>
      <c r="GOV2" s="25"/>
      <c r="GOZ2" s="25"/>
      <c r="GPD2" s="25"/>
      <c r="GPH2" s="25"/>
      <c r="GPL2" s="25"/>
      <c r="GPP2" s="25"/>
      <c r="GPT2" s="25"/>
      <c r="GPX2" s="25"/>
      <c r="GQB2" s="25"/>
      <c r="GQF2" s="25"/>
      <c r="GQJ2" s="25"/>
      <c r="GQN2" s="25"/>
      <c r="GQR2" s="25"/>
      <c r="GQV2" s="25"/>
      <c r="GQZ2" s="25"/>
      <c r="GRD2" s="25"/>
      <c r="GRH2" s="25"/>
      <c r="GRL2" s="25"/>
      <c r="GRP2" s="25"/>
      <c r="GRT2" s="25"/>
      <c r="GRX2" s="25"/>
      <c r="GSB2" s="25"/>
      <c r="GSF2" s="25"/>
      <c r="GSJ2" s="25"/>
      <c r="GSN2" s="25"/>
      <c r="GSR2" s="25"/>
      <c r="GSV2" s="25"/>
      <c r="GSZ2" s="25"/>
      <c r="GTD2" s="25"/>
      <c r="GTH2" s="25"/>
      <c r="GTL2" s="25"/>
      <c r="GTP2" s="25"/>
      <c r="GTT2" s="25"/>
      <c r="GTX2" s="25"/>
      <c r="GUB2" s="25"/>
      <c r="GUF2" s="25"/>
      <c r="GUJ2" s="25"/>
      <c r="GUN2" s="25"/>
      <c r="GUR2" s="25"/>
      <c r="GUV2" s="25"/>
      <c r="GUZ2" s="25"/>
      <c r="GVD2" s="25"/>
      <c r="GVH2" s="25"/>
      <c r="GVL2" s="25"/>
      <c r="GVP2" s="25"/>
      <c r="GVT2" s="25"/>
      <c r="GVX2" s="25"/>
      <c r="GWB2" s="25"/>
      <c r="GWF2" s="25"/>
      <c r="GWJ2" s="25"/>
      <c r="GWN2" s="25"/>
      <c r="GWR2" s="25"/>
      <c r="GWV2" s="25"/>
      <c r="GWZ2" s="25"/>
      <c r="GXD2" s="25"/>
      <c r="GXH2" s="25"/>
      <c r="GXL2" s="25"/>
      <c r="GXP2" s="25"/>
      <c r="GXT2" s="25"/>
      <c r="GXX2" s="25"/>
      <c r="GYB2" s="25"/>
      <c r="GYF2" s="25"/>
      <c r="GYJ2" s="25"/>
      <c r="GYN2" s="25"/>
      <c r="GYR2" s="25"/>
      <c r="GYV2" s="25"/>
      <c r="GYZ2" s="25"/>
      <c r="GZD2" s="25"/>
      <c r="GZH2" s="25"/>
      <c r="GZL2" s="25"/>
      <c r="GZP2" s="25"/>
      <c r="GZT2" s="25"/>
      <c r="GZX2" s="25"/>
      <c r="HAB2" s="25"/>
      <c r="HAF2" s="25"/>
      <c r="HAJ2" s="25"/>
      <c r="HAN2" s="25"/>
      <c r="HAR2" s="25"/>
      <c r="HAV2" s="25"/>
      <c r="HAZ2" s="25"/>
      <c r="HBD2" s="25"/>
      <c r="HBH2" s="25"/>
      <c r="HBL2" s="25"/>
      <c r="HBP2" s="25"/>
      <c r="HBT2" s="25"/>
      <c r="HBX2" s="25"/>
      <c r="HCB2" s="25"/>
      <c r="HCF2" s="25"/>
      <c r="HCJ2" s="25"/>
      <c r="HCN2" s="25"/>
      <c r="HCR2" s="25"/>
      <c r="HCV2" s="25"/>
      <c r="HCZ2" s="25"/>
      <c r="HDD2" s="25"/>
      <c r="HDH2" s="25"/>
      <c r="HDL2" s="25"/>
      <c r="HDP2" s="25"/>
      <c r="HDT2" s="25"/>
      <c r="HDX2" s="25"/>
      <c r="HEB2" s="25"/>
      <c r="HEF2" s="25"/>
      <c r="HEJ2" s="25"/>
      <c r="HEN2" s="25"/>
      <c r="HER2" s="25"/>
      <c r="HEV2" s="25"/>
      <c r="HEZ2" s="25"/>
      <c r="HFD2" s="25"/>
      <c r="HFH2" s="25"/>
      <c r="HFL2" s="25"/>
      <c r="HFP2" s="25"/>
      <c r="HFT2" s="25"/>
      <c r="HFX2" s="25"/>
      <c r="HGB2" s="25"/>
      <c r="HGF2" s="25"/>
      <c r="HGJ2" s="25"/>
      <c r="HGN2" s="25"/>
      <c r="HGR2" s="25"/>
      <c r="HGV2" s="25"/>
      <c r="HGZ2" s="25"/>
      <c r="HHD2" s="25"/>
      <c r="HHH2" s="25"/>
      <c r="HHL2" s="25"/>
      <c r="HHP2" s="25"/>
      <c r="HHT2" s="25"/>
      <c r="HHX2" s="25"/>
      <c r="HIB2" s="25"/>
      <c r="HIF2" s="25"/>
      <c r="HIJ2" s="25"/>
      <c r="HIN2" s="25"/>
      <c r="HIR2" s="25"/>
      <c r="HIV2" s="25"/>
      <c r="HIZ2" s="25"/>
      <c r="HJD2" s="25"/>
      <c r="HJH2" s="25"/>
      <c r="HJL2" s="25"/>
      <c r="HJP2" s="25"/>
      <c r="HJT2" s="25"/>
      <c r="HJX2" s="25"/>
      <c r="HKB2" s="25"/>
      <c r="HKF2" s="25"/>
      <c r="HKJ2" s="25"/>
      <c r="HKN2" s="25"/>
      <c r="HKR2" s="25"/>
      <c r="HKV2" s="25"/>
      <c r="HKZ2" s="25"/>
      <c r="HLD2" s="25"/>
      <c r="HLH2" s="25"/>
      <c r="HLL2" s="25"/>
      <c r="HLP2" s="25"/>
      <c r="HLT2" s="25"/>
      <c r="HLX2" s="25"/>
      <c r="HMB2" s="25"/>
      <c r="HMF2" s="25"/>
      <c r="HMJ2" s="25"/>
      <c r="HMN2" s="25"/>
      <c r="HMR2" s="25"/>
      <c r="HMV2" s="25"/>
      <c r="HMZ2" s="25"/>
      <c r="HND2" s="25"/>
      <c r="HNH2" s="25"/>
      <c r="HNL2" s="25"/>
      <c r="HNP2" s="25"/>
      <c r="HNT2" s="25"/>
      <c r="HNX2" s="25"/>
      <c r="HOB2" s="25"/>
      <c r="HOF2" s="25"/>
      <c r="HOJ2" s="25"/>
      <c r="HON2" s="25"/>
      <c r="HOR2" s="25"/>
      <c r="HOV2" s="25"/>
      <c r="HOZ2" s="25"/>
      <c r="HPD2" s="25"/>
      <c r="HPH2" s="25"/>
      <c r="HPL2" s="25"/>
      <c r="HPP2" s="25"/>
      <c r="HPT2" s="25"/>
      <c r="HPX2" s="25"/>
      <c r="HQB2" s="25"/>
      <c r="HQF2" s="25"/>
      <c r="HQJ2" s="25"/>
      <c r="HQN2" s="25"/>
      <c r="HQR2" s="25"/>
      <c r="HQV2" s="25"/>
      <c r="HQZ2" s="25"/>
      <c r="HRD2" s="25"/>
      <c r="HRH2" s="25"/>
      <c r="HRL2" s="25"/>
      <c r="HRP2" s="25"/>
      <c r="HRT2" s="25"/>
      <c r="HRX2" s="25"/>
      <c r="HSB2" s="25"/>
      <c r="HSF2" s="25"/>
      <c r="HSJ2" s="25"/>
      <c r="HSN2" s="25"/>
      <c r="HSR2" s="25"/>
      <c r="HSV2" s="25"/>
      <c r="HSZ2" s="25"/>
      <c r="HTD2" s="25"/>
      <c r="HTH2" s="25"/>
      <c r="HTL2" s="25"/>
      <c r="HTP2" s="25"/>
      <c r="HTT2" s="25"/>
      <c r="HTX2" s="25"/>
      <c r="HUB2" s="25"/>
      <c r="HUF2" s="25"/>
      <c r="HUJ2" s="25"/>
      <c r="HUN2" s="25"/>
      <c r="HUR2" s="25"/>
      <c r="HUV2" s="25"/>
      <c r="HUZ2" s="25"/>
      <c r="HVD2" s="25"/>
      <c r="HVH2" s="25"/>
      <c r="HVL2" s="25"/>
      <c r="HVP2" s="25"/>
      <c r="HVT2" s="25"/>
      <c r="HVX2" s="25"/>
      <c r="HWB2" s="25"/>
      <c r="HWF2" s="25"/>
      <c r="HWJ2" s="25"/>
      <c r="HWN2" s="25"/>
      <c r="HWR2" s="25"/>
      <c r="HWV2" s="25"/>
      <c r="HWZ2" s="25"/>
      <c r="HXD2" s="25"/>
      <c r="HXH2" s="25"/>
      <c r="HXL2" s="25"/>
      <c r="HXP2" s="25"/>
      <c r="HXT2" s="25"/>
      <c r="HXX2" s="25"/>
      <c r="HYB2" s="25"/>
      <c r="HYF2" s="25"/>
      <c r="HYJ2" s="25"/>
      <c r="HYN2" s="25"/>
      <c r="HYR2" s="25"/>
      <c r="HYV2" s="25"/>
      <c r="HYZ2" s="25"/>
      <c r="HZD2" s="25"/>
      <c r="HZH2" s="25"/>
      <c r="HZL2" s="25"/>
      <c r="HZP2" s="25"/>
      <c r="HZT2" s="25"/>
      <c r="HZX2" s="25"/>
      <c r="IAB2" s="25"/>
      <c r="IAF2" s="25"/>
      <c r="IAJ2" s="25"/>
      <c r="IAN2" s="25"/>
      <c r="IAR2" s="25"/>
      <c r="IAV2" s="25"/>
      <c r="IAZ2" s="25"/>
      <c r="IBD2" s="25"/>
      <c r="IBH2" s="25"/>
      <c r="IBL2" s="25"/>
      <c r="IBP2" s="25"/>
      <c r="IBT2" s="25"/>
      <c r="IBX2" s="25"/>
      <c r="ICB2" s="25"/>
      <c r="ICF2" s="25"/>
      <c r="ICJ2" s="25"/>
      <c r="ICN2" s="25"/>
      <c r="ICR2" s="25"/>
      <c r="ICV2" s="25"/>
      <c r="ICZ2" s="25"/>
      <c r="IDD2" s="25"/>
      <c r="IDH2" s="25"/>
      <c r="IDL2" s="25"/>
      <c r="IDP2" s="25"/>
      <c r="IDT2" s="25"/>
      <c r="IDX2" s="25"/>
      <c r="IEB2" s="25"/>
      <c r="IEF2" s="25"/>
      <c r="IEJ2" s="25"/>
      <c r="IEN2" s="25"/>
      <c r="IER2" s="25"/>
      <c r="IEV2" s="25"/>
      <c r="IEZ2" s="25"/>
      <c r="IFD2" s="25"/>
      <c r="IFH2" s="25"/>
      <c r="IFL2" s="25"/>
      <c r="IFP2" s="25"/>
      <c r="IFT2" s="25"/>
      <c r="IFX2" s="25"/>
      <c r="IGB2" s="25"/>
      <c r="IGF2" s="25"/>
      <c r="IGJ2" s="25"/>
      <c r="IGN2" s="25"/>
      <c r="IGR2" s="25"/>
      <c r="IGV2" s="25"/>
      <c r="IGZ2" s="25"/>
      <c r="IHD2" s="25"/>
      <c r="IHH2" s="25"/>
      <c r="IHL2" s="25"/>
      <c r="IHP2" s="25"/>
      <c r="IHT2" s="25"/>
      <c r="IHX2" s="25"/>
      <c r="IIB2" s="25"/>
      <c r="IIF2" s="25"/>
      <c r="IIJ2" s="25"/>
      <c r="IIN2" s="25"/>
      <c r="IIR2" s="25"/>
      <c r="IIV2" s="25"/>
      <c r="IIZ2" s="25"/>
      <c r="IJD2" s="25"/>
      <c r="IJH2" s="25"/>
      <c r="IJL2" s="25"/>
      <c r="IJP2" s="25"/>
      <c r="IJT2" s="25"/>
      <c r="IJX2" s="25"/>
      <c r="IKB2" s="25"/>
      <c r="IKF2" s="25"/>
      <c r="IKJ2" s="25"/>
      <c r="IKN2" s="25"/>
      <c r="IKR2" s="25"/>
      <c r="IKV2" s="25"/>
      <c r="IKZ2" s="25"/>
      <c r="ILD2" s="25"/>
      <c r="ILH2" s="25"/>
      <c r="ILL2" s="25"/>
      <c r="ILP2" s="25"/>
      <c r="ILT2" s="25"/>
      <c r="ILX2" s="25"/>
      <c r="IMB2" s="25"/>
      <c r="IMF2" s="25"/>
      <c r="IMJ2" s="25"/>
      <c r="IMN2" s="25"/>
      <c r="IMR2" s="25"/>
      <c r="IMV2" s="25"/>
      <c r="IMZ2" s="25"/>
      <c r="IND2" s="25"/>
      <c r="INH2" s="25"/>
      <c r="INL2" s="25"/>
      <c r="INP2" s="25"/>
      <c r="INT2" s="25"/>
      <c r="INX2" s="25"/>
      <c r="IOB2" s="25"/>
      <c r="IOF2" s="25"/>
      <c r="IOJ2" s="25"/>
      <c r="ION2" s="25"/>
      <c r="IOR2" s="25"/>
      <c r="IOV2" s="25"/>
      <c r="IOZ2" s="25"/>
      <c r="IPD2" s="25"/>
      <c r="IPH2" s="25"/>
      <c r="IPL2" s="25"/>
      <c r="IPP2" s="25"/>
      <c r="IPT2" s="25"/>
      <c r="IPX2" s="25"/>
      <c r="IQB2" s="25"/>
      <c r="IQF2" s="25"/>
      <c r="IQJ2" s="25"/>
      <c r="IQN2" s="25"/>
      <c r="IQR2" s="25"/>
      <c r="IQV2" s="25"/>
      <c r="IQZ2" s="25"/>
      <c r="IRD2" s="25"/>
      <c r="IRH2" s="25"/>
      <c r="IRL2" s="25"/>
      <c r="IRP2" s="25"/>
      <c r="IRT2" s="25"/>
      <c r="IRX2" s="25"/>
      <c r="ISB2" s="25"/>
      <c r="ISF2" s="25"/>
      <c r="ISJ2" s="25"/>
      <c r="ISN2" s="25"/>
      <c r="ISR2" s="25"/>
      <c r="ISV2" s="25"/>
      <c r="ISZ2" s="25"/>
      <c r="ITD2" s="25"/>
      <c r="ITH2" s="25"/>
      <c r="ITL2" s="25"/>
      <c r="ITP2" s="25"/>
      <c r="ITT2" s="25"/>
      <c r="ITX2" s="25"/>
      <c r="IUB2" s="25"/>
      <c r="IUF2" s="25"/>
      <c r="IUJ2" s="25"/>
      <c r="IUN2" s="25"/>
      <c r="IUR2" s="25"/>
      <c r="IUV2" s="25"/>
      <c r="IUZ2" s="25"/>
      <c r="IVD2" s="25"/>
      <c r="IVH2" s="25"/>
      <c r="IVL2" s="25"/>
      <c r="IVP2" s="25"/>
      <c r="IVT2" s="25"/>
      <c r="IVX2" s="25"/>
      <c r="IWB2" s="25"/>
      <c r="IWF2" s="25"/>
      <c r="IWJ2" s="25"/>
      <c r="IWN2" s="25"/>
      <c r="IWR2" s="25"/>
      <c r="IWV2" s="25"/>
      <c r="IWZ2" s="25"/>
      <c r="IXD2" s="25"/>
      <c r="IXH2" s="25"/>
      <c r="IXL2" s="25"/>
      <c r="IXP2" s="25"/>
      <c r="IXT2" s="25"/>
      <c r="IXX2" s="25"/>
      <c r="IYB2" s="25"/>
      <c r="IYF2" s="25"/>
      <c r="IYJ2" s="25"/>
      <c r="IYN2" s="25"/>
      <c r="IYR2" s="25"/>
      <c r="IYV2" s="25"/>
      <c r="IYZ2" s="25"/>
      <c r="IZD2" s="25"/>
      <c r="IZH2" s="25"/>
      <c r="IZL2" s="25"/>
      <c r="IZP2" s="25"/>
      <c r="IZT2" s="25"/>
      <c r="IZX2" s="25"/>
      <c r="JAB2" s="25"/>
      <c r="JAF2" s="25"/>
      <c r="JAJ2" s="25"/>
      <c r="JAN2" s="25"/>
      <c r="JAR2" s="25"/>
      <c r="JAV2" s="25"/>
      <c r="JAZ2" s="25"/>
      <c r="JBD2" s="25"/>
      <c r="JBH2" s="25"/>
      <c r="JBL2" s="25"/>
      <c r="JBP2" s="25"/>
      <c r="JBT2" s="25"/>
      <c r="JBX2" s="25"/>
      <c r="JCB2" s="25"/>
      <c r="JCF2" s="25"/>
      <c r="JCJ2" s="25"/>
      <c r="JCN2" s="25"/>
      <c r="JCR2" s="25"/>
      <c r="JCV2" s="25"/>
      <c r="JCZ2" s="25"/>
      <c r="JDD2" s="25"/>
      <c r="JDH2" s="25"/>
      <c r="JDL2" s="25"/>
      <c r="JDP2" s="25"/>
      <c r="JDT2" s="25"/>
      <c r="JDX2" s="25"/>
      <c r="JEB2" s="25"/>
      <c r="JEF2" s="25"/>
      <c r="JEJ2" s="25"/>
      <c r="JEN2" s="25"/>
      <c r="JER2" s="25"/>
      <c r="JEV2" s="25"/>
      <c r="JEZ2" s="25"/>
      <c r="JFD2" s="25"/>
      <c r="JFH2" s="25"/>
      <c r="JFL2" s="25"/>
      <c r="JFP2" s="25"/>
      <c r="JFT2" s="25"/>
      <c r="JFX2" s="25"/>
      <c r="JGB2" s="25"/>
      <c r="JGF2" s="25"/>
      <c r="JGJ2" s="25"/>
      <c r="JGN2" s="25"/>
      <c r="JGR2" s="25"/>
      <c r="JGV2" s="25"/>
      <c r="JGZ2" s="25"/>
      <c r="JHD2" s="25"/>
      <c r="JHH2" s="25"/>
      <c r="JHL2" s="25"/>
      <c r="JHP2" s="25"/>
      <c r="JHT2" s="25"/>
      <c r="JHX2" s="25"/>
      <c r="JIB2" s="25"/>
      <c r="JIF2" s="25"/>
      <c r="JIJ2" s="25"/>
      <c r="JIN2" s="25"/>
      <c r="JIR2" s="25"/>
      <c r="JIV2" s="25"/>
      <c r="JIZ2" s="25"/>
      <c r="JJD2" s="25"/>
      <c r="JJH2" s="25"/>
      <c r="JJL2" s="25"/>
      <c r="JJP2" s="25"/>
      <c r="JJT2" s="25"/>
      <c r="JJX2" s="25"/>
      <c r="JKB2" s="25"/>
      <c r="JKF2" s="25"/>
      <c r="JKJ2" s="25"/>
      <c r="JKN2" s="25"/>
      <c r="JKR2" s="25"/>
      <c r="JKV2" s="25"/>
      <c r="JKZ2" s="25"/>
      <c r="JLD2" s="25"/>
      <c r="JLH2" s="25"/>
      <c r="JLL2" s="25"/>
      <c r="JLP2" s="25"/>
      <c r="JLT2" s="25"/>
      <c r="JLX2" s="25"/>
      <c r="JMB2" s="25"/>
      <c r="JMF2" s="25"/>
      <c r="JMJ2" s="25"/>
      <c r="JMN2" s="25"/>
      <c r="JMR2" s="25"/>
      <c r="JMV2" s="25"/>
      <c r="JMZ2" s="25"/>
      <c r="JND2" s="25"/>
      <c r="JNH2" s="25"/>
      <c r="JNL2" s="25"/>
      <c r="JNP2" s="25"/>
      <c r="JNT2" s="25"/>
      <c r="JNX2" s="25"/>
      <c r="JOB2" s="25"/>
      <c r="JOF2" s="25"/>
      <c r="JOJ2" s="25"/>
      <c r="JON2" s="25"/>
      <c r="JOR2" s="25"/>
      <c r="JOV2" s="25"/>
      <c r="JOZ2" s="25"/>
      <c r="JPD2" s="25"/>
      <c r="JPH2" s="25"/>
      <c r="JPL2" s="25"/>
      <c r="JPP2" s="25"/>
      <c r="JPT2" s="25"/>
      <c r="JPX2" s="25"/>
      <c r="JQB2" s="25"/>
      <c r="JQF2" s="25"/>
      <c r="JQJ2" s="25"/>
      <c r="JQN2" s="25"/>
      <c r="JQR2" s="25"/>
      <c r="JQV2" s="25"/>
      <c r="JQZ2" s="25"/>
      <c r="JRD2" s="25"/>
      <c r="JRH2" s="25"/>
      <c r="JRL2" s="25"/>
      <c r="JRP2" s="25"/>
      <c r="JRT2" s="25"/>
      <c r="JRX2" s="25"/>
      <c r="JSB2" s="25"/>
      <c r="JSF2" s="25"/>
      <c r="JSJ2" s="25"/>
      <c r="JSN2" s="25"/>
      <c r="JSR2" s="25"/>
      <c r="JSV2" s="25"/>
      <c r="JSZ2" s="25"/>
      <c r="JTD2" s="25"/>
      <c r="JTH2" s="25"/>
      <c r="JTL2" s="25"/>
      <c r="JTP2" s="25"/>
      <c r="JTT2" s="25"/>
      <c r="JTX2" s="25"/>
      <c r="JUB2" s="25"/>
      <c r="JUF2" s="25"/>
      <c r="JUJ2" s="25"/>
      <c r="JUN2" s="25"/>
      <c r="JUR2" s="25"/>
      <c r="JUV2" s="25"/>
      <c r="JUZ2" s="25"/>
      <c r="JVD2" s="25"/>
      <c r="JVH2" s="25"/>
      <c r="JVL2" s="25"/>
      <c r="JVP2" s="25"/>
      <c r="JVT2" s="25"/>
      <c r="JVX2" s="25"/>
      <c r="JWB2" s="25"/>
      <c r="JWF2" s="25"/>
      <c r="JWJ2" s="25"/>
      <c r="JWN2" s="25"/>
      <c r="JWR2" s="25"/>
      <c r="JWV2" s="25"/>
      <c r="JWZ2" s="25"/>
      <c r="JXD2" s="25"/>
      <c r="JXH2" s="25"/>
      <c r="JXL2" s="25"/>
      <c r="JXP2" s="25"/>
      <c r="JXT2" s="25"/>
      <c r="JXX2" s="25"/>
      <c r="JYB2" s="25"/>
      <c r="JYF2" s="25"/>
      <c r="JYJ2" s="25"/>
      <c r="JYN2" s="25"/>
      <c r="JYR2" s="25"/>
      <c r="JYV2" s="25"/>
      <c r="JYZ2" s="25"/>
      <c r="JZD2" s="25"/>
      <c r="JZH2" s="25"/>
      <c r="JZL2" s="25"/>
      <c r="JZP2" s="25"/>
      <c r="JZT2" s="25"/>
      <c r="JZX2" s="25"/>
      <c r="KAB2" s="25"/>
      <c r="KAF2" s="25"/>
      <c r="KAJ2" s="25"/>
      <c r="KAN2" s="25"/>
      <c r="KAR2" s="25"/>
      <c r="KAV2" s="25"/>
      <c r="KAZ2" s="25"/>
      <c r="KBD2" s="25"/>
      <c r="KBH2" s="25"/>
      <c r="KBL2" s="25"/>
      <c r="KBP2" s="25"/>
      <c r="KBT2" s="25"/>
      <c r="KBX2" s="25"/>
      <c r="KCB2" s="25"/>
      <c r="KCF2" s="25"/>
      <c r="KCJ2" s="25"/>
      <c r="KCN2" s="25"/>
      <c r="KCR2" s="25"/>
      <c r="KCV2" s="25"/>
      <c r="KCZ2" s="25"/>
      <c r="KDD2" s="25"/>
      <c r="KDH2" s="25"/>
      <c r="KDL2" s="25"/>
      <c r="KDP2" s="25"/>
      <c r="KDT2" s="25"/>
      <c r="KDX2" s="25"/>
      <c r="KEB2" s="25"/>
      <c r="KEF2" s="25"/>
      <c r="KEJ2" s="25"/>
      <c r="KEN2" s="25"/>
      <c r="KER2" s="25"/>
      <c r="KEV2" s="25"/>
      <c r="KEZ2" s="25"/>
      <c r="KFD2" s="25"/>
      <c r="KFH2" s="25"/>
      <c r="KFL2" s="25"/>
      <c r="KFP2" s="25"/>
      <c r="KFT2" s="25"/>
      <c r="KFX2" s="25"/>
      <c r="KGB2" s="25"/>
      <c r="KGF2" s="25"/>
      <c r="KGJ2" s="25"/>
      <c r="KGN2" s="25"/>
      <c r="KGR2" s="25"/>
      <c r="KGV2" s="25"/>
      <c r="KGZ2" s="25"/>
      <c r="KHD2" s="25"/>
      <c r="KHH2" s="25"/>
      <c r="KHL2" s="25"/>
      <c r="KHP2" s="25"/>
      <c r="KHT2" s="25"/>
      <c r="KHX2" s="25"/>
      <c r="KIB2" s="25"/>
      <c r="KIF2" s="25"/>
      <c r="KIJ2" s="25"/>
      <c r="KIN2" s="25"/>
      <c r="KIR2" s="25"/>
      <c r="KIV2" s="25"/>
      <c r="KIZ2" s="25"/>
      <c r="KJD2" s="25"/>
      <c r="KJH2" s="25"/>
      <c r="KJL2" s="25"/>
      <c r="KJP2" s="25"/>
      <c r="KJT2" s="25"/>
      <c r="KJX2" s="25"/>
      <c r="KKB2" s="25"/>
      <c r="KKF2" s="25"/>
      <c r="KKJ2" s="25"/>
      <c r="KKN2" s="25"/>
      <c r="KKR2" s="25"/>
      <c r="KKV2" s="25"/>
      <c r="KKZ2" s="25"/>
      <c r="KLD2" s="25"/>
      <c r="KLH2" s="25"/>
      <c r="KLL2" s="25"/>
      <c r="KLP2" s="25"/>
      <c r="KLT2" s="25"/>
      <c r="KLX2" s="25"/>
      <c r="KMB2" s="25"/>
      <c r="KMF2" s="25"/>
      <c r="KMJ2" s="25"/>
      <c r="KMN2" s="25"/>
      <c r="KMR2" s="25"/>
      <c r="KMV2" s="25"/>
      <c r="KMZ2" s="25"/>
      <c r="KND2" s="25"/>
      <c r="KNH2" s="25"/>
      <c r="KNL2" s="25"/>
      <c r="KNP2" s="25"/>
      <c r="KNT2" s="25"/>
      <c r="KNX2" s="25"/>
      <c r="KOB2" s="25"/>
      <c r="KOF2" s="25"/>
      <c r="KOJ2" s="25"/>
      <c r="KON2" s="25"/>
      <c r="KOR2" s="25"/>
      <c r="KOV2" s="25"/>
      <c r="KOZ2" s="25"/>
      <c r="KPD2" s="25"/>
      <c r="KPH2" s="25"/>
      <c r="KPL2" s="25"/>
      <c r="KPP2" s="25"/>
      <c r="KPT2" s="25"/>
      <c r="KPX2" s="25"/>
      <c r="KQB2" s="25"/>
      <c r="KQF2" s="25"/>
      <c r="KQJ2" s="25"/>
      <c r="KQN2" s="25"/>
      <c r="KQR2" s="25"/>
      <c r="KQV2" s="25"/>
      <c r="KQZ2" s="25"/>
      <c r="KRD2" s="25"/>
      <c r="KRH2" s="25"/>
      <c r="KRL2" s="25"/>
      <c r="KRP2" s="25"/>
      <c r="KRT2" s="25"/>
      <c r="KRX2" s="25"/>
      <c r="KSB2" s="25"/>
      <c r="KSF2" s="25"/>
      <c r="KSJ2" s="25"/>
      <c r="KSN2" s="25"/>
      <c r="KSR2" s="25"/>
      <c r="KSV2" s="25"/>
      <c r="KSZ2" s="25"/>
      <c r="KTD2" s="25"/>
      <c r="KTH2" s="25"/>
      <c r="KTL2" s="25"/>
      <c r="KTP2" s="25"/>
      <c r="KTT2" s="25"/>
      <c r="KTX2" s="25"/>
      <c r="KUB2" s="25"/>
      <c r="KUF2" s="25"/>
      <c r="KUJ2" s="25"/>
      <c r="KUN2" s="25"/>
      <c r="KUR2" s="25"/>
      <c r="KUV2" s="25"/>
      <c r="KUZ2" s="25"/>
      <c r="KVD2" s="25"/>
      <c r="KVH2" s="25"/>
      <c r="KVL2" s="25"/>
      <c r="KVP2" s="25"/>
      <c r="KVT2" s="25"/>
      <c r="KVX2" s="25"/>
      <c r="KWB2" s="25"/>
      <c r="KWF2" s="25"/>
      <c r="KWJ2" s="25"/>
      <c r="KWN2" s="25"/>
      <c r="KWR2" s="25"/>
      <c r="KWV2" s="25"/>
      <c r="KWZ2" s="25"/>
      <c r="KXD2" s="25"/>
      <c r="KXH2" s="25"/>
      <c r="KXL2" s="25"/>
      <c r="KXP2" s="25"/>
      <c r="KXT2" s="25"/>
      <c r="KXX2" s="25"/>
      <c r="KYB2" s="25"/>
      <c r="KYF2" s="25"/>
      <c r="KYJ2" s="25"/>
      <c r="KYN2" s="25"/>
      <c r="KYR2" s="25"/>
      <c r="KYV2" s="25"/>
      <c r="KYZ2" s="25"/>
      <c r="KZD2" s="25"/>
      <c r="KZH2" s="25"/>
      <c r="KZL2" s="25"/>
      <c r="KZP2" s="25"/>
      <c r="KZT2" s="25"/>
      <c r="KZX2" s="25"/>
      <c r="LAB2" s="25"/>
      <c r="LAF2" s="25"/>
      <c r="LAJ2" s="25"/>
      <c r="LAN2" s="25"/>
      <c r="LAR2" s="25"/>
      <c r="LAV2" s="25"/>
      <c r="LAZ2" s="25"/>
      <c r="LBD2" s="25"/>
      <c r="LBH2" s="25"/>
      <c r="LBL2" s="25"/>
      <c r="LBP2" s="25"/>
      <c r="LBT2" s="25"/>
      <c r="LBX2" s="25"/>
      <c r="LCB2" s="25"/>
      <c r="LCF2" s="25"/>
      <c r="LCJ2" s="25"/>
      <c r="LCN2" s="25"/>
      <c r="LCR2" s="25"/>
      <c r="LCV2" s="25"/>
      <c r="LCZ2" s="25"/>
      <c r="LDD2" s="25"/>
      <c r="LDH2" s="25"/>
      <c r="LDL2" s="25"/>
      <c r="LDP2" s="25"/>
      <c r="LDT2" s="25"/>
      <c r="LDX2" s="25"/>
      <c r="LEB2" s="25"/>
      <c r="LEF2" s="25"/>
      <c r="LEJ2" s="25"/>
      <c r="LEN2" s="25"/>
      <c r="LER2" s="25"/>
      <c r="LEV2" s="25"/>
      <c r="LEZ2" s="25"/>
      <c r="LFD2" s="25"/>
      <c r="LFH2" s="25"/>
      <c r="LFL2" s="25"/>
      <c r="LFP2" s="25"/>
      <c r="LFT2" s="25"/>
      <c r="LFX2" s="25"/>
      <c r="LGB2" s="25"/>
      <c r="LGF2" s="25"/>
      <c r="LGJ2" s="25"/>
      <c r="LGN2" s="25"/>
      <c r="LGR2" s="25"/>
      <c r="LGV2" s="25"/>
      <c r="LGZ2" s="25"/>
      <c r="LHD2" s="25"/>
      <c r="LHH2" s="25"/>
      <c r="LHL2" s="25"/>
      <c r="LHP2" s="25"/>
      <c r="LHT2" s="25"/>
      <c r="LHX2" s="25"/>
      <c r="LIB2" s="25"/>
      <c r="LIF2" s="25"/>
      <c r="LIJ2" s="25"/>
      <c r="LIN2" s="25"/>
      <c r="LIR2" s="25"/>
      <c r="LIV2" s="25"/>
      <c r="LIZ2" s="25"/>
      <c r="LJD2" s="25"/>
      <c r="LJH2" s="25"/>
      <c r="LJL2" s="25"/>
      <c r="LJP2" s="25"/>
      <c r="LJT2" s="25"/>
      <c r="LJX2" s="25"/>
      <c r="LKB2" s="25"/>
      <c r="LKF2" s="25"/>
      <c r="LKJ2" s="25"/>
      <c r="LKN2" s="25"/>
      <c r="LKR2" s="25"/>
      <c r="LKV2" s="25"/>
      <c r="LKZ2" s="25"/>
      <c r="LLD2" s="25"/>
      <c r="LLH2" s="25"/>
      <c r="LLL2" s="25"/>
      <c r="LLP2" s="25"/>
      <c r="LLT2" s="25"/>
      <c r="LLX2" s="25"/>
      <c r="LMB2" s="25"/>
      <c r="LMF2" s="25"/>
      <c r="LMJ2" s="25"/>
      <c r="LMN2" s="25"/>
      <c r="LMR2" s="25"/>
      <c r="LMV2" s="25"/>
      <c r="LMZ2" s="25"/>
      <c r="LND2" s="25"/>
      <c r="LNH2" s="25"/>
      <c r="LNL2" s="25"/>
      <c r="LNP2" s="25"/>
      <c r="LNT2" s="25"/>
      <c r="LNX2" s="25"/>
      <c r="LOB2" s="25"/>
      <c r="LOF2" s="25"/>
      <c r="LOJ2" s="25"/>
      <c r="LON2" s="25"/>
      <c r="LOR2" s="25"/>
      <c r="LOV2" s="25"/>
      <c r="LOZ2" s="25"/>
      <c r="LPD2" s="25"/>
      <c r="LPH2" s="25"/>
      <c r="LPL2" s="25"/>
      <c r="LPP2" s="25"/>
      <c r="LPT2" s="25"/>
      <c r="LPX2" s="25"/>
      <c r="LQB2" s="25"/>
      <c r="LQF2" s="25"/>
      <c r="LQJ2" s="25"/>
      <c r="LQN2" s="25"/>
      <c r="LQR2" s="25"/>
      <c r="LQV2" s="25"/>
      <c r="LQZ2" s="25"/>
      <c r="LRD2" s="25"/>
      <c r="LRH2" s="25"/>
      <c r="LRL2" s="25"/>
      <c r="LRP2" s="25"/>
      <c r="LRT2" s="25"/>
      <c r="LRX2" s="25"/>
      <c r="LSB2" s="25"/>
      <c r="LSF2" s="25"/>
      <c r="LSJ2" s="25"/>
      <c r="LSN2" s="25"/>
      <c r="LSR2" s="25"/>
      <c r="LSV2" s="25"/>
      <c r="LSZ2" s="25"/>
      <c r="LTD2" s="25"/>
      <c r="LTH2" s="25"/>
      <c r="LTL2" s="25"/>
      <c r="LTP2" s="25"/>
      <c r="LTT2" s="25"/>
      <c r="LTX2" s="25"/>
      <c r="LUB2" s="25"/>
      <c r="LUF2" s="25"/>
      <c r="LUJ2" s="25"/>
      <c r="LUN2" s="25"/>
      <c r="LUR2" s="25"/>
      <c r="LUV2" s="25"/>
      <c r="LUZ2" s="25"/>
      <c r="LVD2" s="25"/>
      <c r="LVH2" s="25"/>
      <c r="LVL2" s="25"/>
      <c r="LVP2" s="25"/>
      <c r="LVT2" s="25"/>
      <c r="LVX2" s="25"/>
      <c r="LWB2" s="25"/>
      <c r="LWF2" s="25"/>
      <c r="LWJ2" s="25"/>
      <c r="LWN2" s="25"/>
      <c r="LWR2" s="25"/>
      <c r="LWV2" s="25"/>
      <c r="LWZ2" s="25"/>
      <c r="LXD2" s="25"/>
      <c r="LXH2" s="25"/>
      <c r="LXL2" s="25"/>
      <c r="LXP2" s="25"/>
      <c r="LXT2" s="25"/>
      <c r="LXX2" s="25"/>
      <c r="LYB2" s="25"/>
      <c r="LYF2" s="25"/>
      <c r="LYJ2" s="25"/>
      <c r="LYN2" s="25"/>
      <c r="LYR2" s="25"/>
      <c r="LYV2" s="25"/>
      <c r="LYZ2" s="25"/>
      <c r="LZD2" s="25"/>
      <c r="LZH2" s="25"/>
      <c r="LZL2" s="25"/>
      <c r="LZP2" s="25"/>
      <c r="LZT2" s="25"/>
      <c r="LZX2" s="25"/>
      <c r="MAB2" s="25"/>
      <c r="MAF2" s="25"/>
      <c r="MAJ2" s="25"/>
      <c r="MAN2" s="25"/>
      <c r="MAR2" s="25"/>
      <c r="MAV2" s="25"/>
      <c r="MAZ2" s="25"/>
      <c r="MBD2" s="25"/>
      <c r="MBH2" s="25"/>
      <c r="MBL2" s="25"/>
      <c r="MBP2" s="25"/>
      <c r="MBT2" s="25"/>
      <c r="MBX2" s="25"/>
      <c r="MCB2" s="25"/>
      <c r="MCF2" s="25"/>
      <c r="MCJ2" s="25"/>
      <c r="MCN2" s="25"/>
      <c r="MCR2" s="25"/>
      <c r="MCV2" s="25"/>
      <c r="MCZ2" s="25"/>
      <c r="MDD2" s="25"/>
      <c r="MDH2" s="25"/>
      <c r="MDL2" s="25"/>
      <c r="MDP2" s="25"/>
      <c r="MDT2" s="25"/>
      <c r="MDX2" s="25"/>
      <c r="MEB2" s="25"/>
      <c r="MEF2" s="25"/>
      <c r="MEJ2" s="25"/>
      <c r="MEN2" s="25"/>
      <c r="MER2" s="25"/>
      <c r="MEV2" s="25"/>
      <c r="MEZ2" s="25"/>
      <c r="MFD2" s="25"/>
      <c r="MFH2" s="25"/>
      <c r="MFL2" s="25"/>
      <c r="MFP2" s="25"/>
      <c r="MFT2" s="25"/>
      <c r="MFX2" s="25"/>
      <c r="MGB2" s="25"/>
      <c r="MGF2" s="25"/>
      <c r="MGJ2" s="25"/>
      <c r="MGN2" s="25"/>
      <c r="MGR2" s="25"/>
      <c r="MGV2" s="25"/>
      <c r="MGZ2" s="25"/>
      <c r="MHD2" s="25"/>
      <c r="MHH2" s="25"/>
      <c r="MHL2" s="25"/>
      <c r="MHP2" s="25"/>
      <c r="MHT2" s="25"/>
      <c r="MHX2" s="25"/>
      <c r="MIB2" s="25"/>
      <c r="MIF2" s="25"/>
      <c r="MIJ2" s="25"/>
      <c r="MIN2" s="25"/>
      <c r="MIR2" s="25"/>
      <c r="MIV2" s="25"/>
      <c r="MIZ2" s="25"/>
      <c r="MJD2" s="25"/>
      <c r="MJH2" s="25"/>
      <c r="MJL2" s="25"/>
      <c r="MJP2" s="25"/>
      <c r="MJT2" s="25"/>
      <c r="MJX2" s="25"/>
      <c r="MKB2" s="25"/>
      <c r="MKF2" s="25"/>
      <c r="MKJ2" s="25"/>
      <c r="MKN2" s="25"/>
      <c r="MKR2" s="25"/>
      <c r="MKV2" s="25"/>
      <c r="MKZ2" s="25"/>
      <c r="MLD2" s="25"/>
      <c r="MLH2" s="25"/>
      <c r="MLL2" s="25"/>
      <c r="MLP2" s="25"/>
      <c r="MLT2" s="25"/>
      <c r="MLX2" s="25"/>
      <c r="MMB2" s="25"/>
      <c r="MMF2" s="25"/>
      <c r="MMJ2" s="25"/>
      <c r="MMN2" s="25"/>
      <c r="MMR2" s="25"/>
      <c r="MMV2" s="25"/>
      <c r="MMZ2" s="25"/>
      <c r="MND2" s="25"/>
      <c r="MNH2" s="25"/>
      <c r="MNL2" s="25"/>
      <c r="MNP2" s="25"/>
      <c r="MNT2" s="25"/>
      <c r="MNX2" s="25"/>
      <c r="MOB2" s="25"/>
      <c r="MOF2" s="25"/>
      <c r="MOJ2" s="25"/>
      <c r="MON2" s="25"/>
      <c r="MOR2" s="25"/>
      <c r="MOV2" s="25"/>
      <c r="MOZ2" s="25"/>
      <c r="MPD2" s="25"/>
      <c r="MPH2" s="25"/>
      <c r="MPL2" s="25"/>
      <c r="MPP2" s="25"/>
      <c r="MPT2" s="25"/>
      <c r="MPX2" s="25"/>
      <c r="MQB2" s="25"/>
      <c r="MQF2" s="25"/>
      <c r="MQJ2" s="25"/>
      <c r="MQN2" s="25"/>
      <c r="MQR2" s="25"/>
      <c r="MQV2" s="25"/>
      <c r="MQZ2" s="25"/>
      <c r="MRD2" s="25"/>
      <c r="MRH2" s="25"/>
      <c r="MRL2" s="25"/>
      <c r="MRP2" s="25"/>
      <c r="MRT2" s="25"/>
      <c r="MRX2" s="25"/>
      <c r="MSB2" s="25"/>
      <c r="MSF2" s="25"/>
      <c r="MSJ2" s="25"/>
      <c r="MSN2" s="25"/>
      <c r="MSR2" s="25"/>
      <c r="MSV2" s="25"/>
      <c r="MSZ2" s="25"/>
      <c r="MTD2" s="25"/>
      <c r="MTH2" s="25"/>
      <c r="MTL2" s="25"/>
      <c r="MTP2" s="25"/>
      <c r="MTT2" s="25"/>
      <c r="MTX2" s="25"/>
      <c r="MUB2" s="25"/>
      <c r="MUF2" s="25"/>
      <c r="MUJ2" s="25"/>
      <c r="MUN2" s="25"/>
      <c r="MUR2" s="25"/>
      <c r="MUV2" s="25"/>
      <c r="MUZ2" s="25"/>
      <c r="MVD2" s="25"/>
      <c r="MVH2" s="25"/>
      <c r="MVL2" s="25"/>
      <c r="MVP2" s="25"/>
      <c r="MVT2" s="25"/>
      <c r="MVX2" s="25"/>
      <c r="MWB2" s="25"/>
      <c r="MWF2" s="25"/>
      <c r="MWJ2" s="25"/>
      <c r="MWN2" s="25"/>
      <c r="MWR2" s="25"/>
      <c r="MWV2" s="25"/>
      <c r="MWZ2" s="25"/>
      <c r="MXD2" s="25"/>
      <c r="MXH2" s="25"/>
      <c r="MXL2" s="25"/>
      <c r="MXP2" s="25"/>
      <c r="MXT2" s="25"/>
      <c r="MXX2" s="25"/>
      <c r="MYB2" s="25"/>
      <c r="MYF2" s="25"/>
      <c r="MYJ2" s="25"/>
      <c r="MYN2" s="25"/>
      <c r="MYR2" s="25"/>
      <c r="MYV2" s="25"/>
      <c r="MYZ2" s="25"/>
      <c r="MZD2" s="25"/>
      <c r="MZH2" s="25"/>
      <c r="MZL2" s="25"/>
      <c r="MZP2" s="25"/>
      <c r="MZT2" s="25"/>
      <c r="MZX2" s="25"/>
      <c r="NAB2" s="25"/>
      <c r="NAF2" s="25"/>
      <c r="NAJ2" s="25"/>
      <c r="NAN2" s="25"/>
      <c r="NAR2" s="25"/>
      <c r="NAV2" s="25"/>
      <c r="NAZ2" s="25"/>
      <c r="NBD2" s="25"/>
      <c r="NBH2" s="25"/>
      <c r="NBL2" s="25"/>
      <c r="NBP2" s="25"/>
      <c r="NBT2" s="25"/>
      <c r="NBX2" s="25"/>
      <c r="NCB2" s="25"/>
      <c r="NCF2" s="25"/>
      <c r="NCJ2" s="25"/>
      <c r="NCN2" s="25"/>
      <c r="NCR2" s="25"/>
      <c r="NCV2" s="25"/>
      <c r="NCZ2" s="25"/>
      <c r="NDD2" s="25"/>
      <c r="NDH2" s="25"/>
      <c r="NDL2" s="25"/>
      <c r="NDP2" s="25"/>
      <c r="NDT2" s="25"/>
      <c r="NDX2" s="25"/>
      <c r="NEB2" s="25"/>
      <c r="NEF2" s="25"/>
      <c r="NEJ2" s="25"/>
      <c r="NEN2" s="25"/>
      <c r="NER2" s="25"/>
      <c r="NEV2" s="25"/>
      <c r="NEZ2" s="25"/>
      <c r="NFD2" s="25"/>
      <c r="NFH2" s="25"/>
      <c r="NFL2" s="25"/>
      <c r="NFP2" s="25"/>
      <c r="NFT2" s="25"/>
      <c r="NFX2" s="25"/>
      <c r="NGB2" s="25"/>
      <c r="NGF2" s="25"/>
      <c r="NGJ2" s="25"/>
      <c r="NGN2" s="25"/>
      <c r="NGR2" s="25"/>
      <c r="NGV2" s="25"/>
      <c r="NGZ2" s="25"/>
      <c r="NHD2" s="25"/>
      <c r="NHH2" s="25"/>
      <c r="NHL2" s="25"/>
      <c r="NHP2" s="25"/>
      <c r="NHT2" s="25"/>
      <c r="NHX2" s="25"/>
      <c r="NIB2" s="25"/>
      <c r="NIF2" s="25"/>
      <c r="NIJ2" s="25"/>
      <c r="NIN2" s="25"/>
      <c r="NIR2" s="25"/>
      <c r="NIV2" s="25"/>
      <c r="NIZ2" s="25"/>
      <c r="NJD2" s="25"/>
      <c r="NJH2" s="25"/>
      <c r="NJL2" s="25"/>
      <c r="NJP2" s="25"/>
      <c r="NJT2" s="25"/>
      <c r="NJX2" s="25"/>
      <c r="NKB2" s="25"/>
      <c r="NKF2" s="25"/>
      <c r="NKJ2" s="25"/>
      <c r="NKN2" s="25"/>
      <c r="NKR2" s="25"/>
      <c r="NKV2" s="25"/>
      <c r="NKZ2" s="25"/>
      <c r="NLD2" s="25"/>
      <c r="NLH2" s="25"/>
      <c r="NLL2" s="25"/>
      <c r="NLP2" s="25"/>
      <c r="NLT2" s="25"/>
      <c r="NLX2" s="25"/>
      <c r="NMB2" s="25"/>
      <c r="NMF2" s="25"/>
      <c r="NMJ2" s="25"/>
      <c r="NMN2" s="25"/>
      <c r="NMR2" s="25"/>
      <c r="NMV2" s="25"/>
      <c r="NMZ2" s="25"/>
      <c r="NND2" s="25"/>
      <c r="NNH2" s="25"/>
      <c r="NNL2" s="25"/>
      <c r="NNP2" s="25"/>
      <c r="NNT2" s="25"/>
      <c r="NNX2" s="25"/>
      <c r="NOB2" s="25"/>
      <c r="NOF2" s="25"/>
      <c r="NOJ2" s="25"/>
      <c r="NON2" s="25"/>
      <c r="NOR2" s="25"/>
      <c r="NOV2" s="25"/>
      <c r="NOZ2" s="25"/>
      <c r="NPD2" s="25"/>
      <c r="NPH2" s="25"/>
      <c r="NPL2" s="25"/>
      <c r="NPP2" s="25"/>
      <c r="NPT2" s="25"/>
      <c r="NPX2" s="25"/>
      <c r="NQB2" s="25"/>
      <c r="NQF2" s="25"/>
      <c r="NQJ2" s="25"/>
      <c r="NQN2" s="25"/>
      <c r="NQR2" s="25"/>
      <c r="NQV2" s="25"/>
      <c r="NQZ2" s="25"/>
      <c r="NRD2" s="25"/>
      <c r="NRH2" s="25"/>
      <c r="NRL2" s="25"/>
      <c r="NRP2" s="25"/>
      <c r="NRT2" s="25"/>
      <c r="NRX2" s="25"/>
      <c r="NSB2" s="25"/>
      <c r="NSF2" s="25"/>
      <c r="NSJ2" s="25"/>
      <c r="NSN2" s="25"/>
      <c r="NSR2" s="25"/>
      <c r="NSV2" s="25"/>
      <c r="NSZ2" s="25"/>
      <c r="NTD2" s="25"/>
      <c r="NTH2" s="25"/>
      <c r="NTL2" s="25"/>
      <c r="NTP2" s="25"/>
      <c r="NTT2" s="25"/>
      <c r="NTX2" s="25"/>
      <c r="NUB2" s="25"/>
      <c r="NUF2" s="25"/>
      <c r="NUJ2" s="25"/>
      <c r="NUN2" s="25"/>
      <c r="NUR2" s="25"/>
      <c r="NUV2" s="25"/>
      <c r="NUZ2" s="25"/>
      <c r="NVD2" s="25"/>
      <c r="NVH2" s="25"/>
      <c r="NVL2" s="25"/>
      <c r="NVP2" s="25"/>
      <c r="NVT2" s="25"/>
      <c r="NVX2" s="25"/>
      <c r="NWB2" s="25"/>
      <c r="NWF2" s="25"/>
      <c r="NWJ2" s="25"/>
      <c r="NWN2" s="25"/>
      <c r="NWR2" s="25"/>
      <c r="NWV2" s="25"/>
      <c r="NWZ2" s="25"/>
      <c r="NXD2" s="25"/>
      <c r="NXH2" s="25"/>
      <c r="NXL2" s="25"/>
      <c r="NXP2" s="25"/>
      <c r="NXT2" s="25"/>
      <c r="NXX2" s="25"/>
      <c r="NYB2" s="25"/>
      <c r="NYF2" s="25"/>
      <c r="NYJ2" s="25"/>
      <c r="NYN2" s="25"/>
      <c r="NYR2" s="25"/>
      <c r="NYV2" s="25"/>
      <c r="NYZ2" s="25"/>
      <c r="NZD2" s="25"/>
      <c r="NZH2" s="25"/>
      <c r="NZL2" s="25"/>
      <c r="NZP2" s="25"/>
      <c r="NZT2" s="25"/>
      <c r="NZX2" s="25"/>
      <c r="OAB2" s="25"/>
      <c r="OAF2" s="25"/>
      <c r="OAJ2" s="25"/>
      <c r="OAN2" s="25"/>
      <c r="OAR2" s="25"/>
      <c r="OAV2" s="25"/>
      <c r="OAZ2" s="25"/>
      <c r="OBD2" s="25"/>
      <c r="OBH2" s="25"/>
      <c r="OBL2" s="25"/>
      <c r="OBP2" s="25"/>
      <c r="OBT2" s="25"/>
      <c r="OBX2" s="25"/>
      <c r="OCB2" s="25"/>
      <c r="OCF2" s="25"/>
      <c r="OCJ2" s="25"/>
      <c r="OCN2" s="25"/>
      <c r="OCR2" s="25"/>
      <c r="OCV2" s="25"/>
      <c r="OCZ2" s="25"/>
      <c r="ODD2" s="25"/>
      <c r="ODH2" s="25"/>
      <c r="ODL2" s="25"/>
      <c r="ODP2" s="25"/>
      <c r="ODT2" s="25"/>
      <c r="ODX2" s="25"/>
      <c r="OEB2" s="25"/>
      <c r="OEF2" s="25"/>
      <c r="OEJ2" s="25"/>
      <c r="OEN2" s="25"/>
      <c r="OER2" s="25"/>
      <c r="OEV2" s="25"/>
      <c r="OEZ2" s="25"/>
      <c r="OFD2" s="25"/>
      <c r="OFH2" s="25"/>
      <c r="OFL2" s="25"/>
      <c r="OFP2" s="25"/>
      <c r="OFT2" s="25"/>
      <c r="OFX2" s="25"/>
      <c r="OGB2" s="25"/>
      <c r="OGF2" s="25"/>
      <c r="OGJ2" s="25"/>
      <c r="OGN2" s="25"/>
      <c r="OGR2" s="25"/>
      <c r="OGV2" s="25"/>
      <c r="OGZ2" s="25"/>
      <c r="OHD2" s="25"/>
      <c r="OHH2" s="25"/>
      <c r="OHL2" s="25"/>
      <c r="OHP2" s="25"/>
      <c r="OHT2" s="25"/>
      <c r="OHX2" s="25"/>
      <c r="OIB2" s="25"/>
      <c r="OIF2" s="25"/>
      <c r="OIJ2" s="25"/>
      <c r="OIN2" s="25"/>
      <c r="OIR2" s="25"/>
      <c r="OIV2" s="25"/>
      <c r="OIZ2" s="25"/>
      <c r="OJD2" s="25"/>
      <c r="OJH2" s="25"/>
      <c r="OJL2" s="25"/>
      <c r="OJP2" s="25"/>
      <c r="OJT2" s="25"/>
      <c r="OJX2" s="25"/>
      <c r="OKB2" s="25"/>
      <c r="OKF2" s="25"/>
      <c r="OKJ2" s="25"/>
      <c r="OKN2" s="25"/>
      <c r="OKR2" s="25"/>
      <c r="OKV2" s="25"/>
      <c r="OKZ2" s="25"/>
      <c r="OLD2" s="25"/>
      <c r="OLH2" s="25"/>
      <c r="OLL2" s="25"/>
      <c r="OLP2" s="25"/>
      <c r="OLT2" s="25"/>
      <c r="OLX2" s="25"/>
      <c r="OMB2" s="25"/>
      <c r="OMF2" s="25"/>
      <c r="OMJ2" s="25"/>
      <c r="OMN2" s="25"/>
      <c r="OMR2" s="25"/>
      <c r="OMV2" s="25"/>
      <c r="OMZ2" s="25"/>
      <c r="OND2" s="25"/>
      <c r="ONH2" s="25"/>
      <c r="ONL2" s="25"/>
      <c r="ONP2" s="25"/>
      <c r="ONT2" s="25"/>
      <c r="ONX2" s="25"/>
      <c r="OOB2" s="25"/>
      <c r="OOF2" s="25"/>
      <c r="OOJ2" s="25"/>
      <c r="OON2" s="25"/>
      <c r="OOR2" s="25"/>
      <c r="OOV2" s="25"/>
      <c r="OOZ2" s="25"/>
      <c r="OPD2" s="25"/>
      <c r="OPH2" s="25"/>
      <c r="OPL2" s="25"/>
      <c r="OPP2" s="25"/>
      <c r="OPT2" s="25"/>
      <c r="OPX2" s="25"/>
      <c r="OQB2" s="25"/>
      <c r="OQF2" s="25"/>
      <c r="OQJ2" s="25"/>
      <c r="OQN2" s="25"/>
      <c r="OQR2" s="25"/>
      <c r="OQV2" s="25"/>
      <c r="OQZ2" s="25"/>
      <c r="ORD2" s="25"/>
      <c r="ORH2" s="25"/>
      <c r="ORL2" s="25"/>
      <c r="ORP2" s="25"/>
      <c r="ORT2" s="25"/>
      <c r="ORX2" s="25"/>
      <c r="OSB2" s="25"/>
      <c r="OSF2" s="25"/>
      <c r="OSJ2" s="25"/>
      <c r="OSN2" s="25"/>
      <c r="OSR2" s="25"/>
      <c r="OSV2" s="25"/>
      <c r="OSZ2" s="25"/>
      <c r="OTD2" s="25"/>
      <c r="OTH2" s="25"/>
      <c r="OTL2" s="25"/>
      <c r="OTP2" s="25"/>
      <c r="OTT2" s="25"/>
      <c r="OTX2" s="25"/>
      <c r="OUB2" s="25"/>
      <c r="OUF2" s="25"/>
      <c r="OUJ2" s="25"/>
      <c r="OUN2" s="25"/>
      <c r="OUR2" s="25"/>
      <c r="OUV2" s="25"/>
      <c r="OUZ2" s="25"/>
      <c r="OVD2" s="25"/>
      <c r="OVH2" s="25"/>
      <c r="OVL2" s="25"/>
      <c r="OVP2" s="25"/>
      <c r="OVT2" s="25"/>
      <c r="OVX2" s="25"/>
      <c r="OWB2" s="25"/>
      <c r="OWF2" s="25"/>
      <c r="OWJ2" s="25"/>
      <c r="OWN2" s="25"/>
      <c r="OWR2" s="25"/>
      <c r="OWV2" s="25"/>
      <c r="OWZ2" s="25"/>
      <c r="OXD2" s="25"/>
      <c r="OXH2" s="25"/>
      <c r="OXL2" s="25"/>
      <c r="OXP2" s="25"/>
      <c r="OXT2" s="25"/>
      <c r="OXX2" s="25"/>
      <c r="OYB2" s="25"/>
      <c r="OYF2" s="25"/>
      <c r="OYJ2" s="25"/>
      <c r="OYN2" s="25"/>
      <c r="OYR2" s="25"/>
      <c r="OYV2" s="25"/>
      <c r="OYZ2" s="25"/>
      <c r="OZD2" s="25"/>
      <c r="OZH2" s="25"/>
      <c r="OZL2" s="25"/>
      <c r="OZP2" s="25"/>
      <c r="OZT2" s="25"/>
      <c r="OZX2" s="25"/>
      <c r="PAB2" s="25"/>
      <c r="PAF2" s="25"/>
      <c r="PAJ2" s="25"/>
      <c r="PAN2" s="25"/>
      <c r="PAR2" s="25"/>
      <c r="PAV2" s="25"/>
      <c r="PAZ2" s="25"/>
      <c r="PBD2" s="25"/>
      <c r="PBH2" s="25"/>
      <c r="PBL2" s="25"/>
      <c r="PBP2" s="25"/>
      <c r="PBT2" s="25"/>
      <c r="PBX2" s="25"/>
      <c r="PCB2" s="25"/>
      <c r="PCF2" s="25"/>
      <c r="PCJ2" s="25"/>
      <c r="PCN2" s="25"/>
      <c r="PCR2" s="25"/>
      <c r="PCV2" s="25"/>
      <c r="PCZ2" s="25"/>
      <c r="PDD2" s="25"/>
      <c r="PDH2" s="25"/>
      <c r="PDL2" s="25"/>
      <c r="PDP2" s="25"/>
      <c r="PDT2" s="25"/>
      <c r="PDX2" s="25"/>
      <c r="PEB2" s="25"/>
      <c r="PEF2" s="25"/>
      <c r="PEJ2" s="25"/>
      <c r="PEN2" s="25"/>
      <c r="PER2" s="25"/>
      <c r="PEV2" s="25"/>
      <c r="PEZ2" s="25"/>
      <c r="PFD2" s="25"/>
      <c r="PFH2" s="25"/>
      <c r="PFL2" s="25"/>
      <c r="PFP2" s="25"/>
      <c r="PFT2" s="25"/>
      <c r="PFX2" s="25"/>
      <c r="PGB2" s="25"/>
      <c r="PGF2" s="25"/>
      <c r="PGJ2" s="25"/>
      <c r="PGN2" s="25"/>
      <c r="PGR2" s="25"/>
      <c r="PGV2" s="25"/>
      <c r="PGZ2" s="25"/>
      <c r="PHD2" s="25"/>
      <c r="PHH2" s="25"/>
      <c r="PHL2" s="25"/>
      <c r="PHP2" s="25"/>
      <c r="PHT2" s="25"/>
      <c r="PHX2" s="25"/>
      <c r="PIB2" s="25"/>
      <c r="PIF2" s="25"/>
      <c r="PIJ2" s="25"/>
      <c r="PIN2" s="25"/>
      <c r="PIR2" s="25"/>
      <c r="PIV2" s="25"/>
      <c r="PIZ2" s="25"/>
      <c r="PJD2" s="25"/>
      <c r="PJH2" s="25"/>
      <c r="PJL2" s="25"/>
      <c r="PJP2" s="25"/>
      <c r="PJT2" s="25"/>
      <c r="PJX2" s="25"/>
      <c r="PKB2" s="25"/>
      <c r="PKF2" s="25"/>
      <c r="PKJ2" s="25"/>
      <c r="PKN2" s="25"/>
      <c r="PKR2" s="25"/>
      <c r="PKV2" s="25"/>
      <c r="PKZ2" s="25"/>
      <c r="PLD2" s="25"/>
      <c r="PLH2" s="25"/>
      <c r="PLL2" s="25"/>
      <c r="PLP2" s="25"/>
      <c r="PLT2" s="25"/>
      <c r="PLX2" s="25"/>
      <c r="PMB2" s="25"/>
      <c r="PMF2" s="25"/>
      <c r="PMJ2" s="25"/>
      <c r="PMN2" s="25"/>
      <c r="PMR2" s="25"/>
      <c r="PMV2" s="25"/>
      <c r="PMZ2" s="25"/>
      <c r="PND2" s="25"/>
      <c r="PNH2" s="25"/>
      <c r="PNL2" s="25"/>
      <c r="PNP2" s="25"/>
      <c r="PNT2" s="25"/>
      <c r="PNX2" s="25"/>
      <c r="POB2" s="25"/>
      <c r="POF2" s="25"/>
      <c r="POJ2" s="25"/>
      <c r="PON2" s="25"/>
      <c r="POR2" s="25"/>
      <c r="POV2" s="25"/>
      <c r="POZ2" s="25"/>
      <c r="PPD2" s="25"/>
      <c r="PPH2" s="25"/>
      <c r="PPL2" s="25"/>
      <c r="PPP2" s="25"/>
      <c r="PPT2" s="25"/>
      <c r="PPX2" s="25"/>
      <c r="PQB2" s="25"/>
      <c r="PQF2" s="25"/>
      <c r="PQJ2" s="25"/>
      <c r="PQN2" s="25"/>
      <c r="PQR2" s="25"/>
      <c r="PQV2" s="25"/>
      <c r="PQZ2" s="25"/>
      <c r="PRD2" s="25"/>
      <c r="PRH2" s="25"/>
      <c r="PRL2" s="25"/>
      <c r="PRP2" s="25"/>
      <c r="PRT2" s="25"/>
      <c r="PRX2" s="25"/>
      <c r="PSB2" s="25"/>
      <c r="PSF2" s="25"/>
      <c r="PSJ2" s="25"/>
      <c r="PSN2" s="25"/>
      <c r="PSR2" s="25"/>
      <c r="PSV2" s="25"/>
      <c r="PSZ2" s="25"/>
      <c r="PTD2" s="25"/>
      <c r="PTH2" s="25"/>
      <c r="PTL2" s="25"/>
      <c r="PTP2" s="25"/>
      <c r="PTT2" s="25"/>
      <c r="PTX2" s="25"/>
      <c r="PUB2" s="25"/>
      <c r="PUF2" s="25"/>
      <c r="PUJ2" s="25"/>
      <c r="PUN2" s="25"/>
      <c r="PUR2" s="25"/>
      <c r="PUV2" s="25"/>
      <c r="PUZ2" s="25"/>
      <c r="PVD2" s="25"/>
      <c r="PVH2" s="25"/>
      <c r="PVL2" s="25"/>
      <c r="PVP2" s="25"/>
      <c r="PVT2" s="25"/>
      <c r="PVX2" s="25"/>
      <c r="PWB2" s="25"/>
      <c r="PWF2" s="25"/>
      <c r="PWJ2" s="25"/>
      <c r="PWN2" s="25"/>
      <c r="PWR2" s="25"/>
      <c r="PWV2" s="25"/>
      <c r="PWZ2" s="25"/>
      <c r="PXD2" s="25"/>
      <c r="PXH2" s="25"/>
      <c r="PXL2" s="25"/>
      <c r="PXP2" s="25"/>
      <c r="PXT2" s="25"/>
      <c r="PXX2" s="25"/>
      <c r="PYB2" s="25"/>
      <c r="PYF2" s="25"/>
      <c r="PYJ2" s="25"/>
      <c r="PYN2" s="25"/>
      <c r="PYR2" s="25"/>
      <c r="PYV2" s="25"/>
      <c r="PYZ2" s="25"/>
      <c r="PZD2" s="25"/>
      <c r="PZH2" s="25"/>
      <c r="PZL2" s="25"/>
      <c r="PZP2" s="25"/>
      <c r="PZT2" s="25"/>
      <c r="PZX2" s="25"/>
      <c r="QAB2" s="25"/>
      <c r="QAF2" s="25"/>
      <c r="QAJ2" s="25"/>
      <c r="QAN2" s="25"/>
      <c r="QAR2" s="25"/>
      <c r="QAV2" s="25"/>
      <c r="QAZ2" s="25"/>
      <c r="QBD2" s="25"/>
      <c r="QBH2" s="25"/>
      <c r="QBL2" s="25"/>
      <c r="QBP2" s="25"/>
      <c r="QBT2" s="25"/>
      <c r="QBX2" s="25"/>
      <c r="QCB2" s="25"/>
      <c r="QCF2" s="25"/>
      <c r="QCJ2" s="25"/>
      <c r="QCN2" s="25"/>
      <c r="QCR2" s="25"/>
      <c r="QCV2" s="25"/>
      <c r="QCZ2" s="25"/>
      <c r="QDD2" s="25"/>
      <c r="QDH2" s="25"/>
      <c r="QDL2" s="25"/>
      <c r="QDP2" s="25"/>
      <c r="QDT2" s="25"/>
      <c r="QDX2" s="25"/>
      <c r="QEB2" s="25"/>
      <c r="QEF2" s="25"/>
      <c r="QEJ2" s="25"/>
      <c r="QEN2" s="25"/>
      <c r="QER2" s="25"/>
      <c r="QEV2" s="25"/>
      <c r="QEZ2" s="25"/>
      <c r="QFD2" s="25"/>
      <c r="QFH2" s="25"/>
      <c r="QFL2" s="25"/>
      <c r="QFP2" s="25"/>
      <c r="QFT2" s="25"/>
      <c r="QFX2" s="25"/>
      <c r="QGB2" s="25"/>
      <c r="QGF2" s="25"/>
      <c r="QGJ2" s="25"/>
      <c r="QGN2" s="25"/>
      <c r="QGR2" s="25"/>
      <c r="QGV2" s="25"/>
      <c r="QGZ2" s="25"/>
      <c r="QHD2" s="25"/>
      <c r="QHH2" s="25"/>
      <c r="QHL2" s="25"/>
      <c r="QHP2" s="25"/>
      <c r="QHT2" s="25"/>
      <c r="QHX2" s="25"/>
      <c r="QIB2" s="25"/>
      <c r="QIF2" s="25"/>
      <c r="QIJ2" s="25"/>
      <c r="QIN2" s="25"/>
      <c r="QIR2" s="25"/>
      <c r="QIV2" s="25"/>
      <c r="QIZ2" s="25"/>
      <c r="QJD2" s="25"/>
      <c r="QJH2" s="25"/>
      <c r="QJL2" s="25"/>
      <c r="QJP2" s="25"/>
      <c r="QJT2" s="25"/>
      <c r="QJX2" s="25"/>
      <c r="QKB2" s="25"/>
      <c r="QKF2" s="25"/>
      <c r="QKJ2" s="25"/>
      <c r="QKN2" s="25"/>
      <c r="QKR2" s="25"/>
      <c r="QKV2" s="25"/>
      <c r="QKZ2" s="25"/>
      <c r="QLD2" s="25"/>
      <c r="QLH2" s="25"/>
      <c r="QLL2" s="25"/>
      <c r="QLP2" s="25"/>
      <c r="QLT2" s="25"/>
      <c r="QLX2" s="25"/>
      <c r="QMB2" s="25"/>
      <c r="QMF2" s="25"/>
      <c r="QMJ2" s="25"/>
      <c r="QMN2" s="25"/>
      <c r="QMR2" s="25"/>
      <c r="QMV2" s="25"/>
      <c r="QMZ2" s="25"/>
      <c r="QND2" s="25"/>
      <c r="QNH2" s="25"/>
      <c r="QNL2" s="25"/>
      <c r="QNP2" s="25"/>
      <c r="QNT2" s="25"/>
      <c r="QNX2" s="25"/>
      <c r="QOB2" s="25"/>
      <c r="QOF2" s="25"/>
      <c r="QOJ2" s="25"/>
      <c r="QON2" s="25"/>
      <c r="QOR2" s="25"/>
      <c r="QOV2" s="25"/>
      <c r="QOZ2" s="25"/>
      <c r="QPD2" s="25"/>
      <c r="QPH2" s="25"/>
      <c r="QPL2" s="25"/>
      <c r="QPP2" s="25"/>
      <c r="QPT2" s="25"/>
      <c r="QPX2" s="25"/>
      <c r="QQB2" s="25"/>
      <c r="QQF2" s="25"/>
      <c r="QQJ2" s="25"/>
      <c r="QQN2" s="25"/>
      <c r="QQR2" s="25"/>
      <c r="QQV2" s="25"/>
      <c r="QQZ2" s="25"/>
      <c r="QRD2" s="25"/>
      <c r="QRH2" s="25"/>
      <c r="QRL2" s="25"/>
      <c r="QRP2" s="25"/>
      <c r="QRT2" s="25"/>
      <c r="QRX2" s="25"/>
      <c r="QSB2" s="25"/>
      <c r="QSF2" s="25"/>
      <c r="QSJ2" s="25"/>
      <c r="QSN2" s="25"/>
      <c r="QSR2" s="25"/>
      <c r="QSV2" s="25"/>
      <c r="QSZ2" s="25"/>
      <c r="QTD2" s="25"/>
      <c r="QTH2" s="25"/>
      <c r="QTL2" s="25"/>
      <c r="QTP2" s="25"/>
      <c r="QTT2" s="25"/>
      <c r="QTX2" s="25"/>
      <c r="QUB2" s="25"/>
      <c r="QUF2" s="25"/>
      <c r="QUJ2" s="25"/>
      <c r="QUN2" s="25"/>
      <c r="QUR2" s="25"/>
      <c r="QUV2" s="25"/>
      <c r="QUZ2" s="25"/>
      <c r="QVD2" s="25"/>
      <c r="QVH2" s="25"/>
      <c r="QVL2" s="25"/>
      <c r="QVP2" s="25"/>
      <c r="QVT2" s="25"/>
      <c r="QVX2" s="25"/>
      <c r="QWB2" s="25"/>
      <c r="QWF2" s="25"/>
      <c r="QWJ2" s="25"/>
      <c r="QWN2" s="25"/>
      <c r="QWR2" s="25"/>
      <c r="QWV2" s="25"/>
      <c r="QWZ2" s="25"/>
      <c r="QXD2" s="25"/>
      <c r="QXH2" s="25"/>
      <c r="QXL2" s="25"/>
      <c r="QXP2" s="25"/>
      <c r="QXT2" s="25"/>
      <c r="QXX2" s="25"/>
      <c r="QYB2" s="25"/>
      <c r="QYF2" s="25"/>
      <c r="QYJ2" s="25"/>
      <c r="QYN2" s="25"/>
      <c r="QYR2" s="25"/>
      <c r="QYV2" s="25"/>
      <c r="QYZ2" s="25"/>
      <c r="QZD2" s="25"/>
      <c r="QZH2" s="25"/>
      <c r="QZL2" s="25"/>
      <c r="QZP2" s="25"/>
      <c r="QZT2" s="25"/>
      <c r="QZX2" s="25"/>
      <c r="RAB2" s="25"/>
      <c r="RAF2" s="25"/>
      <c r="RAJ2" s="25"/>
      <c r="RAN2" s="25"/>
      <c r="RAR2" s="25"/>
      <c r="RAV2" s="25"/>
      <c r="RAZ2" s="25"/>
      <c r="RBD2" s="25"/>
      <c r="RBH2" s="25"/>
      <c r="RBL2" s="25"/>
      <c r="RBP2" s="25"/>
      <c r="RBT2" s="25"/>
      <c r="RBX2" s="25"/>
      <c r="RCB2" s="25"/>
      <c r="RCF2" s="25"/>
      <c r="RCJ2" s="25"/>
      <c r="RCN2" s="25"/>
      <c r="RCR2" s="25"/>
      <c r="RCV2" s="25"/>
      <c r="RCZ2" s="25"/>
      <c r="RDD2" s="25"/>
      <c r="RDH2" s="25"/>
      <c r="RDL2" s="25"/>
      <c r="RDP2" s="25"/>
      <c r="RDT2" s="25"/>
      <c r="RDX2" s="25"/>
      <c r="REB2" s="25"/>
      <c r="REF2" s="25"/>
      <c r="REJ2" s="25"/>
      <c r="REN2" s="25"/>
      <c r="RER2" s="25"/>
      <c r="REV2" s="25"/>
      <c r="REZ2" s="25"/>
      <c r="RFD2" s="25"/>
      <c r="RFH2" s="25"/>
      <c r="RFL2" s="25"/>
      <c r="RFP2" s="25"/>
      <c r="RFT2" s="25"/>
      <c r="RFX2" s="25"/>
      <c r="RGB2" s="25"/>
      <c r="RGF2" s="25"/>
      <c r="RGJ2" s="25"/>
      <c r="RGN2" s="25"/>
      <c r="RGR2" s="25"/>
      <c r="RGV2" s="25"/>
      <c r="RGZ2" s="25"/>
      <c r="RHD2" s="25"/>
      <c r="RHH2" s="25"/>
      <c r="RHL2" s="25"/>
      <c r="RHP2" s="25"/>
      <c r="RHT2" s="25"/>
      <c r="RHX2" s="25"/>
      <c r="RIB2" s="25"/>
      <c r="RIF2" s="25"/>
      <c r="RIJ2" s="25"/>
      <c r="RIN2" s="25"/>
      <c r="RIR2" s="25"/>
      <c r="RIV2" s="25"/>
      <c r="RIZ2" s="25"/>
      <c r="RJD2" s="25"/>
      <c r="RJH2" s="25"/>
      <c r="RJL2" s="25"/>
      <c r="RJP2" s="25"/>
      <c r="RJT2" s="25"/>
      <c r="RJX2" s="25"/>
      <c r="RKB2" s="25"/>
      <c r="RKF2" s="25"/>
      <c r="RKJ2" s="25"/>
      <c r="RKN2" s="25"/>
      <c r="RKR2" s="25"/>
      <c r="RKV2" s="25"/>
      <c r="RKZ2" s="25"/>
      <c r="RLD2" s="25"/>
      <c r="RLH2" s="25"/>
      <c r="RLL2" s="25"/>
      <c r="RLP2" s="25"/>
      <c r="RLT2" s="25"/>
      <c r="RLX2" s="25"/>
      <c r="RMB2" s="25"/>
      <c r="RMF2" s="25"/>
      <c r="RMJ2" s="25"/>
      <c r="RMN2" s="25"/>
      <c r="RMR2" s="25"/>
      <c r="RMV2" s="25"/>
      <c r="RMZ2" s="25"/>
      <c r="RND2" s="25"/>
      <c r="RNH2" s="25"/>
      <c r="RNL2" s="25"/>
      <c r="RNP2" s="25"/>
      <c r="RNT2" s="25"/>
      <c r="RNX2" s="25"/>
      <c r="ROB2" s="25"/>
      <c r="ROF2" s="25"/>
      <c r="ROJ2" s="25"/>
      <c r="RON2" s="25"/>
      <c r="ROR2" s="25"/>
      <c r="ROV2" s="25"/>
      <c r="ROZ2" s="25"/>
      <c r="RPD2" s="25"/>
      <c r="RPH2" s="25"/>
      <c r="RPL2" s="25"/>
      <c r="RPP2" s="25"/>
      <c r="RPT2" s="25"/>
      <c r="RPX2" s="25"/>
      <c r="RQB2" s="25"/>
      <c r="RQF2" s="25"/>
      <c r="RQJ2" s="25"/>
      <c r="RQN2" s="25"/>
      <c r="RQR2" s="25"/>
      <c r="RQV2" s="25"/>
      <c r="RQZ2" s="25"/>
      <c r="RRD2" s="25"/>
      <c r="RRH2" s="25"/>
      <c r="RRL2" s="25"/>
      <c r="RRP2" s="25"/>
      <c r="RRT2" s="25"/>
      <c r="RRX2" s="25"/>
      <c r="RSB2" s="25"/>
      <c r="RSF2" s="25"/>
      <c r="RSJ2" s="25"/>
      <c r="RSN2" s="25"/>
      <c r="RSR2" s="25"/>
      <c r="RSV2" s="25"/>
      <c r="RSZ2" s="25"/>
      <c r="RTD2" s="25"/>
      <c r="RTH2" s="25"/>
      <c r="RTL2" s="25"/>
      <c r="RTP2" s="25"/>
      <c r="RTT2" s="25"/>
      <c r="RTX2" s="25"/>
      <c r="RUB2" s="25"/>
      <c r="RUF2" s="25"/>
      <c r="RUJ2" s="25"/>
      <c r="RUN2" s="25"/>
      <c r="RUR2" s="25"/>
      <c r="RUV2" s="25"/>
      <c r="RUZ2" s="25"/>
      <c r="RVD2" s="25"/>
      <c r="RVH2" s="25"/>
      <c r="RVL2" s="25"/>
      <c r="RVP2" s="25"/>
      <c r="RVT2" s="25"/>
      <c r="RVX2" s="25"/>
      <c r="RWB2" s="25"/>
      <c r="RWF2" s="25"/>
      <c r="RWJ2" s="25"/>
      <c r="RWN2" s="25"/>
      <c r="RWR2" s="25"/>
      <c r="RWV2" s="25"/>
      <c r="RWZ2" s="25"/>
      <c r="RXD2" s="25"/>
      <c r="RXH2" s="25"/>
      <c r="RXL2" s="25"/>
      <c r="RXP2" s="25"/>
      <c r="RXT2" s="25"/>
      <c r="RXX2" s="25"/>
      <c r="RYB2" s="25"/>
      <c r="RYF2" s="25"/>
      <c r="RYJ2" s="25"/>
      <c r="RYN2" s="25"/>
      <c r="RYR2" s="25"/>
      <c r="RYV2" s="25"/>
      <c r="RYZ2" s="25"/>
      <c r="RZD2" s="25"/>
      <c r="RZH2" s="25"/>
      <c r="RZL2" s="25"/>
      <c r="RZP2" s="25"/>
      <c r="RZT2" s="25"/>
      <c r="RZX2" s="25"/>
      <c r="SAB2" s="25"/>
      <c r="SAF2" s="25"/>
      <c r="SAJ2" s="25"/>
      <c r="SAN2" s="25"/>
      <c r="SAR2" s="25"/>
      <c r="SAV2" s="25"/>
      <c r="SAZ2" s="25"/>
      <c r="SBD2" s="25"/>
      <c r="SBH2" s="25"/>
      <c r="SBL2" s="25"/>
      <c r="SBP2" s="25"/>
      <c r="SBT2" s="25"/>
      <c r="SBX2" s="25"/>
      <c r="SCB2" s="25"/>
      <c r="SCF2" s="25"/>
      <c r="SCJ2" s="25"/>
      <c r="SCN2" s="25"/>
      <c r="SCR2" s="25"/>
      <c r="SCV2" s="25"/>
      <c r="SCZ2" s="25"/>
      <c r="SDD2" s="25"/>
      <c r="SDH2" s="25"/>
      <c r="SDL2" s="25"/>
      <c r="SDP2" s="25"/>
      <c r="SDT2" s="25"/>
      <c r="SDX2" s="25"/>
      <c r="SEB2" s="25"/>
      <c r="SEF2" s="25"/>
      <c r="SEJ2" s="25"/>
      <c r="SEN2" s="25"/>
      <c r="SER2" s="25"/>
      <c r="SEV2" s="25"/>
      <c r="SEZ2" s="25"/>
      <c r="SFD2" s="25"/>
      <c r="SFH2" s="25"/>
      <c r="SFL2" s="25"/>
      <c r="SFP2" s="25"/>
      <c r="SFT2" s="25"/>
      <c r="SFX2" s="25"/>
      <c r="SGB2" s="25"/>
      <c r="SGF2" s="25"/>
      <c r="SGJ2" s="25"/>
      <c r="SGN2" s="25"/>
      <c r="SGR2" s="25"/>
      <c r="SGV2" s="25"/>
      <c r="SGZ2" s="25"/>
      <c r="SHD2" s="25"/>
      <c r="SHH2" s="25"/>
      <c r="SHL2" s="25"/>
      <c r="SHP2" s="25"/>
      <c r="SHT2" s="25"/>
      <c r="SHX2" s="25"/>
      <c r="SIB2" s="25"/>
      <c r="SIF2" s="25"/>
      <c r="SIJ2" s="25"/>
      <c r="SIN2" s="25"/>
      <c r="SIR2" s="25"/>
      <c r="SIV2" s="25"/>
      <c r="SIZ2" s="25"/>
      <c r="SJD2" s="25"/>
      <c r="SJH2" s="25"/>
      <c r="SJL2" s="25"/>
      <c r="SJP2" s="25"/>
      <c r="SJT2" s="25"/>
      <c r="SJX2" s="25"/>
      <c r="SKB2" s="25"/>
      <c r="SKF2" s="25"/>
      <c r="SKJ2" s="25"/>
      <c r="SKN2" s="25"/>
      <c r="SKR2" s="25"/>
      <c r="SKV2" s="25"/>
      <c r="SKZ2" s="25"/>
      <c r="SLD2" s="25"/>
      <c r="SLH2" s="25"/>
      <c r="SLL2" s="25"/>
      <c r="SLP2" s="25"/>
      <c r="SLT2" s="25"/>
      <c r="SLX2" s="25"/>
      <c r="SMB2" s="25"/>
      <c r="SMF2" s="25"/>
      <c r="SMJ2" s="25"/>
      <c r="SMN2" s="25"/>
      <c r="SMR2" s="25"/>
      <c r="SMV2" s="25"/>
      <c r="SMZ2" s="25"/>
      <c r="SND2" s="25"/>
      <c r="SNH2" s="25"/>
      <c r="SNL2" s="25"/>
      <c r="SNP2" s="25"/>
      <c r="SNT2" s="25"/>
      <c r="SNX2" s="25"/>
      <c r="SOB2" s="25"/>
      <c r="SOF2" s="25"/>
      <c r="SOJ2" s="25"/>
      <c r="SON2" s="25"/>
      <c r="SOR2" s="25"/>
      <c r="SOV2" s="25"/>
      <c r="SOZ2" s="25"/>
      <c r="SPD2" s="25"/>
      <c r="SPH2" s="25"/>
      <c r="SPL2" s="25"/>
      <c r="SPP2" s="25"/>
      <c r="SPT2" s="25"/>
      <c r="SPX2" s="25"/>
      <c r="SQB2" s="25"/>
      <c r="SQF2" s="25"/>
      <c r="SQJ2" s="25"/>
      <c r="SQN2" s="25"/>
      <c r="SQR2" s="25"/>
      <c r="SQV2" s="25"/>
      <c r="SQZ2" s="25"/>
      <c r="SRD2" s="25"/>
      <c r="SRH2" s="25"/>
      <c r="SRL2" s="25"/>
      <c r="SRP2" s="25"/>
      <c r="SRT2" s="25"/>
      <c r="SRX2" s="25"/>
      <c r="SSB2" s="25"/>
      <c r="SSF2" s="25"/>
      <c r="SSJ2" s="25"/>
      <c r="SSN2" s="25"/>
      <c r="SSR2" s="25"/>
      <c r="SSV2" s="25"/>
      <c r="SSZ2" s="25"/>
      <c r="STD2" s="25"/>
      <c r="STH2" s="25"/>
      <c r="STL2" s="25"/>
      <c r="STP2" s="25"/>
      <c r="STT2" s="25"/>
      <c r="STX2" s="25"/>
      <c r="SUB2" s="25"/>
      <c r="SUF2" s="25"/>
      <c r="SUJ2" s="25"/>
      <c r="SUN2" s="25"/>
      <c r="SUR2" s="25"/>
      <c r="SUV2" s="25"/>
      <c r="SUZ2" s="25"/>
      <c r="SVD2" s="25"/>
      <c r="SVH2" s="25"/>
      <c r="SVL2" s="25"/>
      <c r="SVP2" s="25"/>
      <c r="SVT2" s="25"/>
      <c r="SVX2" s="25"/>
      <c r="SWB2" s="25"/>
      <c r="SWF2" s="25"/>
      <c r="SWJ2" s="25"/>
      <c r="SWN2" s="25"/>
      <c r="SWR2" s="25"/>
      <c r="SWV2" s="25"/>
      <c r="SWZ2" s="25"/>
      <c r="SXD2" s="25"/>
      <c r="SXH2" s="25"/>
      <c r="SXL2" s="25"/>
      <c r="SXP2" s="25"/>
      <c r="SXT2" s="25"/>
      <c r="SXX2" s="25"/>
      <c r="SYB2" s="25"/>
      <c r="SYF2" s="25"/>
      <c r="SYJ2" s="25"/>
      <c r="SYN2" s="25"/>
      <c r="SYR2" s="25"/>
      <c r="SYV2" s="25"/>
      <c r="SYZ2" s="25"/>
      <c r="SZD2" s="25"/>
      <c r="SZH2" s="25"/>
      <c r="SZL2" s="25"/>
      <c r="SZP2" s="25"/>
      <c r="SZT2" s="25"/>
      <c r="SZX2" s="25"/>
      <c r="TAB2" s="25"/>
      <c r="TAF2" s="25"/>
      <c r="TAJ2" s="25"/>
      <c r="TAN2" s="25"/>
      <c r="TAR2" s="25"/>
      <c r="TAV2" s="25"/>
      <c r="TAZ2" s="25"/>
      <c r="TBD2" s="25"/>
      <c r="TBH2" s="25"/>
      <c r="TBL2" s="25"/>
      <c r="TBP2" s="25"/>
      <c r="TBT2" s="25"/>
      <c r="TBX2" s="25"/>
      <c r="TCB2" s="25"/>
      <c r="TCF2" s="25"/>
      <c r="TCJ2" s="25"/>
      <c r="TCN2" s="25"/>
      <c r="TCR2" s="25"/>
      <c r="TCV2" s="25"/>
      <c r="TCZ2" s="25"/>
      <c r="TDD2" s="25"/>
      <c r="TDH2" s="25"/>
      <c r="TDL2" s="25"/>
      <c r="TDP2" s="25"/>
      <c r="TDT2" s="25"/>
      <c r="TDX2" s="25"/>
      <c r="TEB2" s="25"/>
      <c r="TEF2" s="25"/>
      <c r="TEJ2" s="25"/>
      <c r="TEN2" s="25"/>
      <c r="TER2" s="25"/>
      <c r="TEV2" s="25"/>
      <c r="TEZ2" s="25"/>
      <c r="TFD2" s="25"/>
      <c r="TFH2" s="25"/>
      <c r="TFL2" s="25"/>
      <c r="TFP2" s="25"/>
      <c r="TFT2" s="25"/>
      <c r="TFX2" s="25"/>
      <c r="TGB2" s="25"/>
      <c r="TGF2" s="25"/>
      <c r="TGJ2" s="25"/>
      <c r="TGN2" s="25"/>
      <c r="TGR2" s="25"/>
      <c r="TGV2" s="25"/>
      <c r="TGZ2" s="25"/>
      <c r="THD2" s="25"/>
      <c r="THH2" s="25"/>
      <c r="THL2" s="25"/>
      <c r="THP2" s="25"/>
      <c r="THT2" s="25"/>
      <c r="THX2" s="25"/>
      <c r="TIB2" s="25"/>
      <c r="TIF2" s="25"/>
      <c r="TIJ2" s="25"/>
      <c r="TIN2" s="25"/>
      <c r="TIR2" s="25"/>
      <c r="TIV2" s="25"/>
      <c r="TIZ2" s="25"/>
      <c r="TJD2" s="25"/>
      <c r="TJH2" s="25"/>
      <c r="TJL2" s="25"/>
      <c r="TJP2" s="25"/>
      <c r="TJT2" s="25"/>
      <c r="TJX2" s="25"/>
      <c r="TKB2" s="25"/>
      <c r="TKF2" s="25"/>
      <c r="TKJ2" s="25"/>
      <c r="TKN2" s="25"/>
      <c r="TKR2" s="25"/>
      <c r="TKV2" s="25"/>
      <c r="TKZ2" s="25"/>
      <c r="TLD2" s="25"/>
      <c r="TLH2" s="25"/>
      <c r="TLL2" s="25"/>
      <c r="TLP2" s="25"/>
      <c r="TLT2" s="25"/>
      <c r="TLX2" s="25"/>
      <c r="TMB2" s="25"/>
      <c r="TMF2" s="25"/>
      <c r="TMJ2" s="25"/>
      <c r="TMN2" s="25"/>
      <c r="TMR2" s="25"/>
      <c r="TMV2" s="25"/>
      <c r="TMZ2" s="25"/>
      <c r="TND2" s="25"/>
      <c r="TNH2" s="25"/>
      <c r="TNL2" s="25"/>
      <c r="TNP2" s="25"/>
      <c r="TNT2" s="25"/>
      <c r="TNX2" s="25"/>
      <c r="TOB2" s="25"/>
      <c r="TOF2" s="25"/>
      <c r="TOJ2" s="25"/>
      <c r="TON2" s="25"/>
      <c r="TOR2" s="25"/>
      <c r="TOV2" s="25"/>
      <c r="TOZ2" s="25"/>
      <c r="TPD2" s="25"/>
      <c r="TPH2" s="25"/>
      <c r="TPL2" s="25"/>
      <c r="TPP2" s="25"/>
      <c r="TPT2" s="25"/>
      <c r="TPX2" s="25"/>
      <c r="TQB2" s="25"/>
      <c r="TQF2" s="25"/>
      <c r="TQJ2" s="25"/>
      <c r="TQN2" s="25"/>
      <c r="TQR2" s="25"/>
      <c r="TQV2" s="25"/>
      <c r="TQZ2" s="25"/>
      <c r="TRD2" s="25"/>
      <c r="TRH2" s="25"/>
      <c r="TRL2" s="25"/>
      <c r="TRP2" s="25"/>
      <c r="TRT2" s="25"/>
      <c r="TRX2" s="25"/>
      <c r="TSB2" s="25"/>
      <c r="TSF2" s="25"/>
      <c r="TSJ2" s="25"/>
      <c r="TSN2" s="25"/>
      <c r="TSR2" s="25"/>
      <c r="TSV2" s="25"/>
      <c r="TSZ2" s="25"/>
      <c r="TTD2" s="25"/>
      <c r="TTH2" s="25"/>
      <c r="TTL2" s="25"/>
      <c r="TTP2" s="25"/>
      <c r="TTT2" s="25"/>
      <c r="TTX2" s="25"/>
      <c r="TUB2" s="25"/>
      <c r="TUF2" s="25"/>
      <c r="TUJ2" s="25"/>
      <c r="TUN2" s="25"/>
      <c r="TUR2" s="25"/>
      <c r="TUV2" s="25"/>
      <c r="TUZ2" s="25"/>
      <c r="TVD2" s="25"/>
      <c r="TVH2" s="25"/>
      <c r="TVL2" s="25"/>
      <c r="TVP2" s="25"/>
      <c r="TVT2" s="25"/>
      <c r="TVX2" s="25"/>
      <c r="TWB2" s="25"/>
      <c r="TWF2" s="25"/>
      <c r="TWJ2" s="25"/>
      <c r="TWN2" s="25"/>
      <c r="TWR2" s="25"/>
      <c r="TWV2" s="25"/>
      <c r="TWZ2" s="25"/>
      <c r="TXD2" s="25"/>
      <c r="TXH2" s="25"/>
      <c r="TXL2" s="25"/>
      <c r="TXP2" s="25"/>
      <c r="TXT2" s="25"/>
      <c r="TXX2" s="25"/>
      <c r="TYB2" s="25"/>
      <c r="TYF2" s="25"/>
      <c r="TYJ2" s="25"/>
      <c r="TYN2" s="25"/>
      <c r="TYR2" s="25"/>
      <c r="TYV2" s="25"/>
      <c r="TYZ2" s="25"/>
      <c r="TZD2" s="25"/>
      <c r="TZH2" s="25"/>
      <c r="TZL2" s="25"/>
      <c r="TZP2" s="25"/>
      <c r="TZT2" s="25"/>
      <c r="TZX2" s="25"/>
      <c r="UAB2" s="25"/>
      <c r="UAF2" s="25"/>
      <c r="UAJ2" s="25"/>
      <c r="UAN2" s="25"/>
      <c r="UAR2" s="25"/>
      <c r="UAV2" s="25"/>
      <c r="UAZ2" s="25"/>
      <c r="UBD2" s="25"/>
      <c r="UBH2" s="25"/>
      <c r="UBL2" s="25"/>
      <c r="UBP2" s="25"/>
      <c r="UBT2" s="25"/>
      <c r="UBX2" s="25"/>
      <c r="UCB2" s="25"/>
      <c r="UCF2" s="25"/>
      <c r="UCJ2" s="25"/>
      <c r="UCN2" s="25"/>
      <c r="UCR2" s="25"/>
      <c r="UCV2" s="25"/>
      <c r="UCZ2" s="25"/>
      <c r="UDD2" s="25"/>
      <c r="UDH2" s="25"/>
      <c r="UDL2" s="25"/>
      <c r="UDP2" s="25"/>
      <c r="UDT2" s="25"/>
      <c r="UDX2" s="25"/>
      <c r="UEB2" s="25"/>
      <c r="UEF2" s="25"/>
      <c r="UEJ2" s="25"/>
      <c r="UEN2" s="25"/>
      <c r="UER2" s="25"/>
      <c r="UEV2" s="25"/>
      <c r="UEZ2" s="25"/>
      <c r="UFD2" s="25"/>
      <c r="UFH2" s="25"/>
      <c r="UFL2" s="25"/>
      <c r="UFP2" s="25"/>
      <c r="UFT2" s="25"/>
      <c r="UFX2" s="25"/>
      <c r="UGB2" s="25"/>
      <c r="UGF2" s="25"/>
      <c r="UGJ2" s="25"/>
      <c r="UGN2" s="25"/>
      <c r="UGR2" s="25"/>
      <c r="UGV2" s="25"/>
      <c r="UGZ2" s="25"/>
      <c r="UHD2" s="25"/>
      <c r="UHH2" s="25"/>
      <c r="UHL2" s="25"/>
      <c r="UHP2" s="25"/>
      <c r="UHT2" s="25"/>
      <c r="UHX2" s="25"/>
      <c r="UIB2" s="25"/>
      <c r="UIF2" s="25"/>
      <c r="UIJ2" s="25"/>
      <c r="UIN2" s="25"/>
      <c r="UIR2" s="25"/>
      <c r="UIV2" s="25"/>
      <c r="UIZ2" s="25"/>
      <c r="UJD2" s="25"/>
      <c r="UJH2" s="25"/>
      <c r="UJL2" s="25"/>
      <c r="UJP2" s="25"/>
      <c r="UJT2" s="25"/>
      <c r="UJX2" s="25"/>
      <c r="UKB2" s="25"/>
      <c r="UKF2" s="25"/>
      <c r="UKJ2" s="25"/>
      <c r="UKN2" s="25"/>
      <c r="UKR2" s="25"/>
      <c r="UKV2" s="25"/>
      <c r="UKZ2" s="25"/>
      <c r="ULD2" s="25"/>
      <c r="ULH2" s="25"/>
      <c r="ULL2" s="25"/>
      <c r="ULP2" s="25"/>
      <c r="ULT2" s="25"/>
      <c r="ULX2" s="25"/>
      <c r="UMB2" s="25"/>
      <c r="UMF2" s="25"/>
      <c r="UMJ2" s="25"/>
      <c r="UMN2" s="25"/>
      <c r="UMR2" s="25"/>
      <c r="UMV2" s="25"/>
      <c r="UMZ2" s="25"/>
      <c r="UND2" s="25"/>
      <c r="UNH2" s="25"/>
      <c r="UNL2" s="25"/>
      <c r="UNP2" s="25"/>
      <c r="UNT2" s="25"/>
      <c r="UNX2" s="25"/>
      <c r="UOB2" s="25"/>
      <c r="UOF2" s="25"/>
      <c r="UOJ2" s="25"/>
      <c r="UON2" s="25"/>
      <c r="UOR2" s="25"/>
      <c r="UOV2" s="25"/>
      <c r="UOZ2" s="25"/>
      <c r="UPD2" s="25"/>
      <c r="UPH2" s="25"/>
      <c r="UPL2" s="25"/>
      <c r="UPP2" s="25"/>
      <c r="UPT2" s="25"/>
      <c r="UPX2" s="25"/>
      <c r="UQB2" s="25"/>
      <c r="UQF2" s="25"/>
      <c r="UQJ2" s="25"/>
      <c r="UQN2" s="25"/>
      <c r="UQR2" s="25"/>
      <c r="UQV2" s="25"/>
      <c r="UQZ2" s="25"/>
      <c r="URD2" s="25"/>
      <c r="URH2" s="25"/>
      <c r="URL2" s="25"/>
      <c r="URP2" s="25"/>
      <c r="URT2" s="25"/>
      <c r="URX2" s="25"/>
      <c r="USB2" s="25"/>
      <c r="USF2" s="25"/>
      <c r="USJ2" s="25"/>
      <c r="USN2" s="25"/>
      <c r="USR2" s="25"/>
      <c r="USV2" s="25"/>
      <c r="USZ2" s="25"/>
      <c r="UTD2" s="25"/>
      <c r="UTH2" s="25"/>
      <c r="UTL2" s="25"/>
      <c r="UTP2" s="25"/>
      <c r="UTT2" s="25"/>
      <c r="UTX2" s="25"/>
      <c r="UUB2" s="25"/>
      <c r="UUF2" s="25"/>
      <c r="UUJ2" s="25"/>
      <c r="UUN2" s="25"/>
      <c r="UUR2" s="25"/>
      <c r="UUV2" s="25"/>
      <c r="UUZ2" s="25"/>
      <c r="UVD2" s="25"/>
      <c r="UVH2" s="25"/>
      <c r="UVL2" s="25"/>
      <c r="UVP2" s="25"/>
      <c r="UVT2" s="25"/>
      <c r="UVX2" s="25"/>
      <c r="UWB2" s="25"/>
      <c r="UWF2" s="25"/>
      <c r="UWJ2" s="25"/>
      <c r="UWN2" s="25"/>
      <c r="UWR2" s="25"/>
      <c r="UWV2" s="25"/>
      <c r="UWZ2" s="25"/>
      <c r="UXD2" s="25"/>
      <c r="UXH2" s="25"/>
      <c r="UXL2" s="25"/>
      <c r="UXP2" s="25"/>
      <c r="UXT2" s="25"/>
      <c r="UXX2" s="25"/>
      <c r="UYB2" s="25"/>
      <c r="UYF2" s="25"/>
      <c r="UYJ2" s="25"/>
      <c r="UYN2" s="25"/>
      <c r="UYR2" s="25"/>
      <c r="UYV2" s="25"/>
      <c r="UYZ2" s="25"/>
      <c r="UZD2" s="25"/>
      <c r="UZH2" s="25"/>
      <c r="UZL2" s="25"/>
      <c r="UZP2" s="25"/>
      <c r="UZT2" s="25"/>
      <c r="UZX2" s="25"/>
      <c r="VAB2" s="25"/>
      <c r="VAF2" s="25"/>
      <c r="VAJ2" s="25"/>
      <c r="VAN2" s="25"/>
      <c r="VAR2" s="25"/>
      <c r="VAV2" s="25"/>
      <c r="VAZ2" s="25"/>
      <c r="VBD2" s="25"/>
      <c r="VBH2" s="25"/>
      <c r="VBL2" s="25"/>
      <c r="VBP2" s="25"/>
      <c r="VBT2" s="25"/>
      <c r="VBX2" s="25"/>
      <c r="VCB2" s="25"/>
      <c r="VCF2" s="25"/>
      <c r="VCJ2" s="25"/>
      <c r="VCN2" s="25"/>
      <c r="VCR2" s="25"/>
      <c r="VCV2" s="25"/>
      <c r="VCZ2" s="25"/>
      <c r="VDD2" s="25"/>
      <c r="VDH2" s="25"/>
      <c r="VDL2" s="25"/>
      <c r="VDP2" s="25"/>
      <c r="VDT2" s="25"/>
      <c r="VDX2" s="25"/>
      <c r="VEB2" s="25"/>
      <c r="VEF2" s="25"/>
      <c r="VEJ2" s="25"/>
      <c r="VEN2" s="25"/>
      <c r="VER2" s="25"/>
      <c r="VEV2" s="25"/>
      <c r="VEZ2" s="25"/>
      <c r="VFD2" s="25"/>
      <c r="VFH2" s="25"/>
      <c r="VFL2" s="25"/>
      <c r="VFP2" s="25"/>
      <c r="VFT2" s="25"/>
      <c r="VFX2" s="25"/>
      <c r="VGB2" s="25"/>
      <c r="VGF2" s="25"/>
      <c r="VGJ2" s="25"/>
      <c r="VGN2" s="25"/>
      <c r="VGR2" s="25"/>
      <c r="VGV2" s="25"/>
      <c r="VGZ2" s="25"/>
      <c r="VHD2" s="25"/>
      <c r="VHH2" s="25"/>
      <c r="VHL2" s="25"/>
      <c r="VHP2" s="25"/>
      <c r="VHT2" s="25"/>
      <c r="VHX2" s="25"/>
      <c r="VIB2" s="25"/>
      <c r="VIF2" s="25"/>
      <c r="VIJ2" s="25"/>
      <c r="VIN2" s="25"/>
      <c r="VIR2" s="25"/>
      <c r="VIV2" s="25"/>
      <c r="VIZ2" s="25"/>
      <c r="VJD2" s="25"/>
      <c r="VJH2" s="25"/>
      <c r="VJL2" s="25"/>
      <c r="VJP2" s="25"/>
      <c r="VJT2" s="25"/>
      <c r="VJX2" s="25"/>
      <c r="VKB2" s="25"/>
      <c r="VKF2" s="25"/>
      <c r="VKJ2" s="25"/>
      <c r="VKN2" s="25"/>
      <c r="VKR2" s="25"/>
      <c r="VKV2" s="25"/>
      <c r="VKZ2" s="25"/>
      <c r="VLD2" s="25"/>
      <c r="VLH2" s="25"/>
      <c r="VLL2" s="25"/>
      <c r="VLP2" s="25"/>
      <c r="VLT2" s="25"/>
      <c r="VLX2" s="25"/>
      <c r="VMB2" s="25"/>
      <c r="VMF2" s="25"/>
      <c r="VMJ2" s="25"/>
      <c r="VMN2" s="25"/>
      <c r="VMR2" s="25"/>
      <c r="VMV2" s="25"/>
      <c r="VMZ2" s="25"/>
      <c r="VND2" s="25"/>
      <c r="VNH2" s="25"/>
      <c r="VNL2" s="25"/>
      <c r="VNP2" s="25"/>
      <c r="VNT2" s="25"/>
      <c r="VNX2" s="25"/>
      <c r="VOB2" s="25"/>
      <c r="VOF2" s="25"/>
      <c r="VOJ2" s="25"/>
      <c r="VON2" s="25"/>
      <c r="VOR2" s="25"/>
      <c r="VOV2" s="25"/>
      <c r="VOZ2" s="25"/>
      <c r="VPD2" s="25"/>
      <c r="VPH2" s="25"/>
      <c r="VPL2" s="25"/>
      <c r="VPP2" s="25"/>
      <c r="VPT2" s="25"/>
      <c r="VPX2" s="25"/>
      <c r="VQB2" s="25"/>
      <c r="VQF2" s="25"/>
      <c r="VQJ2" s="25"/>
      <c r="VQN2" s="25"/>
      <c r="VQR2" s="25"/>
      <c r="VQV2" s="25"/>
      <c r="VQZ2" s="25"/>
      <c r="VRD2" s="25"/>
      <c r="VRH2" s="25"/>
      <c r="VRL2" s="25"/>
      <c r="VRP2" s="25"/>
      <c r="VRT2" s="25"/>
      <c r="VRX2" s="25"/>
      <c r="VSB2" s="25"/>
      <c r="VSF2" s="25"/>
      <c r="VSJ2" s="25"/>
      <c r="VSN2" s="25"/>
      <c r="VSR2" s="25"/>
      <c r="VSV2" s="25"/>
      <c r="VSZ2" s="25"/>
      <c r="VTD2" s="25"/>
      <c r="VTH2" s="25"/>
      <c r="VTL2" s="25"/>
      <c r="VTP2" s="25"/>
      <c r="VTT2" s="25"/>
      <c r="VTX2" s="25"/>
      <c r="VUB2" s="25"/>
      <c r="VUF2" s="25"/>
      <c r="VUJ2" s="25"/>
      <c r="VUN2" s="25"/>
      <c r="VUR2" s="25"/>
      <c r="VUV2" s="25"/>
      <c r="VUZ2" s="25"/>
      <c r="VVD2" s="25"/>
      <c r="VVH2" s="25"/>
      <c r="VVL2" s="25"/>
      <c r="VVP2" s="25"/>
      <c r="VVT2" s="25"/>
      <c r="VVX2" s="25"/>
      <c r="VWB2" s="25"/>
      <c r="VWF2" s="25"/>
      <c r="VWJ2" s="25"/>
      <c r="VWN2" s="25"/>
      <c r="VWR2" s="25"/>
      <c r="VWV2" s="25"/>
      <c r="VWZ2" s="25"/>
      <c r="VXD2" s="25"/>
      <c r="VXH2" s="25"/>
      <c r="VXL2" s="25"/>
      <c r="VXP2" s="25"/>
      <c r="VXT2" s="25"/>
      <c r="VXX2" s="25"/>
      <c r="VYB2" s="25"/>
      <c r="VYF2" s="25"/>
      <c r="VYJ2" s="25"/>
      <c r="VYN2" s="25"/>
      <c r="VYR2" s="25"/>
      <c r="VYV2" s="25"/>
      <c r="VYZ2" s="25"/>
      <c r="VZD2" s="25"/>
      <c r="VZH2" s="25"/>
      <c r="VZL2" s="25"/>
      <c r="VZP2" s="25"/>
      <c r="VZT2" s="25"/>
      <c r="VZX2" s="25"/>
      <c r="WAB2" s="25"/>
      <c r="WAF2" s="25"/>
      <c r="WAJ2" s="25"/>
      <c r="WAN2" s="25"/>
      <c r="WAR2" s="25"/>
      <c r="WAV2" s="25"/>
      <c r="WAZ2" s="25"/>
      <c r="WBD2" s="25"/>
      <c r="WBH2" s="25"/>
      <c r="WBL2" s="25"/>
      <c r="WBP2" s="25"/>
      <c r="WBT2" s="25"/>
      <c r="WBX2" s="25"/>
      <c r="WCB2" s="25"/>
      <c r="WCF2" s="25"/>
      <c r="WCJ2" s="25"/>
      <c r="WCN2" s="25"/>
      <c r="WCR2" s="25"/>
      <c r="WCV2" s="25"/>
      <c r="WCZ2" s="25"/>
      <c r="WDD2" s="25"/>
      <c r="WDH2" s="25"/>
      <c r="WDL2" s="25"/>
      <c r="WDP2" s="25"/>
      <c r="WDT2" s="25"/>
      <c r="WDX2" s="25"/>
      <c r="WEB2" s="25"/>
      <c r="WEF2" s="25"/>
      <c r="WEJ2" s="25"/>
      <c r="WEN2" s="25"/>
      <c r="WER2" s="25"/>
      <c r="WEV2" s="25"/>
      <c r="WEZ2" s="25"/>
      <c r="WFD2" s="25"/>
      <c r="WFH2" s="25"/>
      <c r="WFL2" s="25"/>
      <c r="WFP2" s="25"/>
      <c r="WFT2" s="25"/>
      <c r="WFX2" s="25"/>
      <c r="WGB2" s="25"/>
      <c r="WGF2" s="25"/>
      <c r="WGJ2" s="25"/>
      <c r="WGN2" s="25"/>
      <c r="WGR2" s="25"/>
      <c r="WGV2" s="25"/>
      <c r="WGZ2" s="25"/>
      <c r="WHD2" s="25"/>
      <c r="WHH2" s="25"/>
      <c r="WHL2" s="25"/>
      <c r="WHP2" s="25"/>
      <c r="WHT2" s="25"/>
      <c r="WHX2" s="25"/>
      <c r="WIB2" s="25"/>
      <c r="WIF2" s="25"/>
      <c r="WIJ2" s="25"/>
      <c r="WIN2" s="25"/>
      <c r="WIR2" s="25"/>
      <c r="WIV2" s="25"/>
      <c r="WIZ2" s="25"/>
      <c r="WJD2" s="25"/>
      <c r="WJH2" s="25"/>
      <c r="WJL2" s="25"/>
      <c r="WJP2" s="25"/>
      <c r="WJT2" s="25"/>
      <c r="WJX2" s="25"/>
      <c r="WKB2" s="25"/>
      <c r="WKF2" s="25"/>
      <c r="WKJ2" s="25"/>
      <c r="WKN2" s="25"/>
      <c r="WKR2" s="25"/>
      <c r="WKV2" s="25"/>
      <c r="WKZ2" s="25"/>
      <c r="WLD2" s="25"/>
      <c r="WLH2" s="25"/>
      <c r="WLL2" s="25"/>
      <c r="WLP2" s="25"/>
      <c r="WLT2" s="25"/>
      <c r="WLX2" s="25"/>
      <c r="WMB2" s="25"/>
      <c r="WMF2" s="25"/>
      <c r="WMJ2" s="25"/>
      <c r="WMN2" s="25"/>
      <c r="WMR2" s="25"/>
      <c r="WMV2" s="25"/>
      <c r="WMZ2" s="25"/>
      <c r="WND2" s="25"/>
      <c r="WNH2" s="25"/>
      <c r="WNL2" s="25"/>
      <c r="WNP2" s="25"/>
      <c r="WNT2" s="25"/>
      <c r="WNX2" s="25"/>
      <c r="WOB2" s="25"/>
      <c r="WOF2" s="25"/>
      <c r="WOJ2" s="25"/>
      <c r="WON2" s="25"/>
      <c r="WOR2" s="25"/>
      <c r="WOV2" s="25"/>
      <c r="WOZ2" s="25"/>
      <c r="WPD2" s="25"/>
      <c r="WPH2" s="25"/>
      <c r="WPL2" s="25"/>
      <c r="WPP2" s="25"/>
      <c r="WPT2" s="25"/>
      <c r="WPX2" s="25"/>
      <c r="WQB2" s="25"/>
      <c r="WQF2" s="25"/>
      <c r="WQJ2" s="25"/>
      <c r="WQN2" s="25"/>
      <c r="WQR2" s="25"/>
      <c r="WQV2" s="25"/>
      <c r="WQZ2" s="25"/>
      <c r="WRD2" s="25"/>
      <c r="WRH2" s="25"/>
      <c r="WRL2" s="25"/>
      <c r="WRP2" s="25"/>
      <c r="WRT2" s="25"/>
      <c r="WRX2" s="25"/>
      <c r="WSB2" s="25"/>
      <c r="WSF2" s="25"/>
      <c r="WSJ2" s="25"/>
      <c r="WSN2" s="25"/>
      <c r="WSR2" s="25"/>
      <c r="WSV2" s="25"/>
      <c r="WSZ2" s="25"/>
      <c r="WTD2" s="25"/>
      <c r="WTH2" s="25"/>
      <c r="WTL2" s="25"/>
      <c r="WTP2" s="25"/>
      <c r="WTT2" s="25"/>
      <c r="WTX2" s="25"/>
      <c r="WUB2" s="25"/>
      <c r="WUF2" s="25"/>
      <c r="WUJ2" s="25"/>
      <c r="WUN2" s="25"/>
      <c r="WUR2" s="25"/>
      <c r="WUV2" s="25"/>
      <c r="WUZ2" s="25"/>
      <c r="WVD2" s="25"/>
      <c r="WVH2" s="25"/>
      <c r="WVL2" s="25"/>
      <c r="WVP2" s="25"/>
      <c r="WVT2" s="25"/>
      <c r="WVX2" s="25"/>
      <c r="WWB2" s="25"/>
      <c r="WWF2" s="25"/>
      <c r="WWJ2" s="25"/>
      <c r="WWN2" s="25"/>
      <c r="WWR2" s="25"/>
      <c r="WWV2" s="25"/>
      <c r="WWZ2" s="25"/>
      <c r="WXD2" s="25"/>
      <c r="WXH2" s="25"/>
      <c r="WXL2" s="25"/>
      <c r="WXP2" s="25"/>
      <c r="WXT2" s="25"/>
      <c r="WXX2" s="25"/>
      <c r="WYB2" s="25"/>
      <c r="WYF2" s="25"/>
      <c r="WYJ2" s="25"/>
      <c r="WYN2" s="25"/>
      <c r="WYR2" s="25"/>
      <c r="WYV2" s="25"/>
      <c r="WYZ2" s="25"/>
      <c r="WZD2" s="25"/>
      <c r="WZH2" s="25"/>
      <c r="WZL2" s="25"/>
      <c r="WZP2" s="25"/>
      <c r="WZT2" s="25"/>
      <c r="WZX2" s="25"/>
      <c r="XAB2" s="25"/>
      <c r="XAF2" s="25"/>
      <c r="XAJ2" s="25"/>
      <c r="XAN2" s="25"/>
      <c r="XAR2" s="25"/>
      <c r="XAV2" s="25"/>
      <c r="XAZ2" s="25"/>
      <c r="XBD2" s="25"/>
      <c r="XBH2" s="25"/>
      <c r="XBL2" s="25"/>
      <c r="XBP2" s="25"/>
      <c r="XBT2" s="25"/>
      <c r="XBX2" s="25"/>
      <c r="XCB2" s="25"/>
      <c r="XCF2" s="25"/>
      <c r="XCJ2" s="25"/>
      <c r="XCN2" s="25"/>
      <c r="XCR2" s="25"/>
      <c r="XCV2" s="25"/>
      <c r="XCZ2" s="25"/>
      <c r="XDD2" s="25"/>
      <c r="XDH2" s="25"/>
      <c r="XDL2" s="25"/>
      <c r="XDP2" s="25"/>
      <c r="XDT2" s="25"/>
      <c r="XDX2" s="25"/>
      <c r="XEB2" s="25"/>
      <c r="XEF2" s="25"/>
      <c r="XEJ2" s="25"/>
      <c r="XEN2" s="25"/>
      <c r="XER2" s="25"/>
    </row>
    <row r="3" spans="1:1024 1028:2048 2052:3072 3076:4096 4100:5120 5124:6144 6148:7168 7172:8192 8196:9216 9220:10240 10244:11264 11268:12288 12292:13312 13316:14336 14340:15360 15364:16372" s="37" customFormat="1">
      <c r="A3" s="33">
        <v>1</v>
      </c>
      <c r="B3" s="34">
        <v>39414</v>
      </c>
      <c r="C3" s="35">
        <v>3</v>
      </c>
      <c r="D3" s="36">
        <v>17800</v>
      </c>
      <c r="E3" s="32">
        <v>2011.59</v>
      </c>
      <c r="F3" s="32">
        <v>2145</v>
      </c>
      <c r="G3" s="40">
        <f>(resultados!$B$6*cálculos!D3)+(resultados!$C$6*cálculos!E3)+(resultados!$D$6*cálculos!F3)</f>
        <v>0.97980638060458514</v>
      </c>
      <c r="H3" s="36">
        <f>(resultados!B$6*cálculos!D3)/$G3</f>
        <v>0.35161653960619843</v>
      </c>
      <c r="I3" s="32">
        <f>(resultados!C$6*cálculos!E3)/$G3</f>
        <v>0.34432678903099767</v>
      </c>
      <c r="J3" s="31">
        <f>(resultados!D$6*cálculos!F3)/$G3</f>
        <v>0.30405667136280384</v>
      </c>
      <c r="K3" s="36"/>
      <c r="L3" s="32"/>
      <c r="M3" s="32"/>
      <c r="N3" s="40"/>
      <c r="O3" s="55"/>
      <c r="P3" s="56"/>
      <c r="Q3" s="57"/>
      <c r="R3" s="5"/>
      <c r="S3" s="5"/>
      <c r="T3" s="5"/>
      <c r="U3" s="36"/>
      <c r="V3" s="32"/>
      <c r="W3" s="31"/>
      <c r="X3" s="32"/>
      <c r="Y3" s="32"/>
      <c r="Z3" s="31"/>
      <c r="AA3" s="32"/>
      <c r="AB3" s="32"/>
      <c r="AC3" s="31"/>
      <c r="AD3" s="32"/>
      <c r="AE3" s="32"/>
      <c r="AF3" s="32"/>
      <c r="AG3" s="32"/>
      <c r="AH3" s="32"/>
      <c r="AI3" s="31"/>
      <c r="AJ3" s="32"/>
      <c r="AK3" s="32"/>
      <c r="AL3" s="32"/>
      <c r="AM3" s="32"/>
      <c r="AN3" s="32"/>
      <c r="AO3" s="31"/>
      <c r="AP3" s="9"/>
      <c r="AQ3" s="9"/>
      <c r="AR3" s="9"/>
      <c r="AS3" s="40"/>
      <c r="AT3" s="32"/>
      <c r="AU3" s="31"/>
    </row>
    <row r="4" spans="1:1024 1028:2048 2052:3072 3076:4096 4100:5120 5124:6144 6148:7168 7172:8192 8196:9216 9220:10240 10244:11264 11268:12288 12292:13312 13316:14336 14340:15360 15364:16372" s="37" customFormat="1">
      <c r="A4" s="33">
        <v>2</v>
      </c>
      <c r="B4" s="34">
        <v>39415</v>
      </c>
      <c r="C4" s="35">
        <v>4</v>
      </c>
      <c r="D4" s="36">
        <v>17880</v>
      </c>
      <c r="E4" s="32">
        <v>2046.02</v>
      </c>
      <c r="F4" s="32">
        <v>2120</v>
      </c>
      <c r="G4" s="40">
        <f>(resultados!$B$6*cálculos!D4)+(resultados!$C$6*cálculos!E4)+(resultados!$D$6*cálculos!F4)</f>
        <v>0.98365696895922095</v>
      </c>
      <c r="H4" s="36">
        <f>(resultados!B$6*cálculos!D4)/$G4</f>
        <v>0.35181422696084091</v>
      </c>
      <c r="I4" s="32">
        <f>(resultados!C$6*cálculos!E4)/$G4</f>
        <v>0.3488492627148459</v>
      </c>
      <c r="J4" s="31">
        <f>(resultados!D$6*cálculos!F4)/$G4</f>
        <v>0.29933651032431319</v>
      </c>
      <c r="K4" s="36">
        <f t="shared" ref="K4:K65" si="0">LN(D4)-LN(D3)</f>
        <v>4.4843124473281648E-3</v>
      </c>
      <c r="L4" s="32">
        <f t="shared" ref="L4:L65" si="1">LN(E4)-LN(E3)</f>
        <v>1.697098851663803E-2</v>
      </c>
      <c r="M4" s="32">
        <f t="shared" ref="M4:N65" si="2">LN(F4)-LN(F3)</f>
        <v>-1.1723463696059255E-2</v>
      </c>
      <c r="N4" s="40">
        <f t="shared" si="2"/>
        <v>3.9222461595211713E-3</v>
      </c>
      <c r="O4" s="55">
        <f>AVERAGE(K$4:K4)</f>
        <v>4.4843124473281648E-3</v>
      </c>
      <c r="P4" s="56">
        <f>AVERAGE(L$4:L4)</f>
        <v>1.697098851663803E-2</v>
      </c>
      <c r="Q4" s="57">
        <f>AVERAGE(M$4:M4)</f>
        <v>-1.1723463696059255E-2</v>
      </c>
      <c r="R4" s="5">
        <f>VAR(K4:K395)</f>
        <v>5.067608823469611E-4</v>
      </c>
      <c r="S4" s="5">
        <f>VAR(L4:L395)</f>
        <v>4.4107549120536195E-4</v>
      </c>
      <c r="T4" s="5">
        <f>VAR(M4:M395)</f>
        <v>2.5615391291859652E-4</v>
      </c>
      <c r="U4" s="36">
        <f>SQRT(R4)</f>
        <v>2.251135007828187E-2</v>
      </c>
      <c r="V4" s="32">
        <f>SQRT(S4)</f>
        <v>2.100179733273707E-2</v>
      </c>
      <c r="W4" s="31">
        <f>SQRT(T4)</f>
        <v>1.6004809055986783E-2</v>
      </c>
      <c r="X4" s="32">
        <f>-0.5*LN(2*resultados!B$2)-0.5*LN(R4)-0.5*((K4^2)/R4)</f>
        <v>2.8549563400112969</v>
      </c>
      <c r="Y4" s="32">
        <f>-0.5*LN(2*resultados!C$2)-0.5*LN(S4)-0.5*((L4^2)/S4)</f>
        <v>2.6177176169405429</v>
      </c>
      <c r="Z4" s="31">
        <f>-0.5*LN(2*resultados!D$2)-0.5*LN(T4)-0.5*((M4^2)/T4)</f>
        <v>2.9476520751120687</v>
      </c>
      <c r="AA4" s="32">
        <f>K4/R4</f>
        <v>8.8489711884626399</v>
      </c>
      <c r="AB4" s="32">
        <f>L4/S4</f>
        <v>38.476380699050097</v>
      </c>
      <c r="AC4" s="31">
        <f>M4/T4</f>
        <v>-45.767263761396727</v>
      </c>
      <c r="AD4" s="5">
        <f>AA4*AA4</f>
        <v>78.304291094241904</v>
      </c>
      <c r="AE4" s="5">
        <f>AA4*AB4</f>
        <v>340.47638424221429</v>
      </c>
      <c r="AF4" s="5">
        <f>AA4*AC4</f>
        <v>-404.99319839936993</v>
      </c>
      <c r="AG4" s="5">
        <f>AB4*AB4</f>
        <v>1480.4318716982348</v>
      </c>
      <c r="AH4" s="5">
        <f>AB4*AC4</f>
        <v>-1760.95866403734</v>
      </c>
      <c r="AI4" s="6">
        <f>AC4*AC4</f>
        <v>2094.642432205258</v>
      </c>
      <c r="AJ4" s="32">
        <f t="shared" ref="AJ4:AJ66" si="3">AD4/SQRT(AD4*AD4)</f>
        <v>1</v>
      </c>
      <c r="AK4" s="32">
        <f t="shared" ref="AK4:AK66" si="4">AE4/SQRT(AD4*AG4)</f>
        <v>1</v>
      </c>
      <c r="AL4" s="32">
        <f t="shared" ref="AL4:AL66" si="5">AF4/SQRT(AD4*AI4)</f>
        <v>-1</v>
      </c>
      <c r="AM4" s="32">
        <f t="shared" ref="AM4:AM66" si="6">AG4/SQRT(AG4*AG4)</f>
        <v>1</v>
      </c>
      <c r="AN4" s="32">
        <f t="shared" ref="AN4:AN66" si="7">AH4/SQRT(AG4*AI4)</f>
        <v>-1</v>
      </c>
      <c r="AO4" s="31">
        <f t="shared" ref="AO4:AO66" si="8">AI4/SQRT(AI4*AI4)</f>
        <v>1</v>
      </c>
      <c r="AP4" s="9">
        <f>H4*U4*(H4*U4*AJ4+I4*V4*AK4+J4*W4*AL4)</f>
        <v>8.2805219502777951E-5</v>
      </c>
      <c r="AQ4" s="9">
        <f>I4*V4*(H4*U4*AK4+I4*V4*AM4+J4*W4*AN4)</f>
        <v>7.6601459739234211E-5</v>
      </c>
      <c r="AR4" s="9">
        <f>J4*W4*(H4*U4*AL4+I4*V4*AN4+J4*W4*AO4)</f>
        <v>-5.0090222590980922E-5</v>
      </c>
      <c r="AS4" s="40">
        <f t="shared" ref="AS4:AS66" si="9">SUM(AP4:AR4)</f>
        <v>1.0931645665103123E-4</v>
      </c>
      <c r="AT4" s="32">
        <f>NORMSINV($AU$2)*SQRT(AS4)</f>
        <v>2.4323016321425035E-2</v>
      </c>
      <c r="AU4" s="31">
        <f>IF(N4&lt;-AT3,1,0)</f>
        <v>0</v>
      </c>
      <c r="AV4" s="37">
        <f>(resultados!$E$12^AU4)*(1-resultados!$E$12)^(1-AU4)</f>
        <v>0.97455470737913485</v>
      </c>
      <c r="AW4" s="37">
        <f>((1-resultados!$E$13)^AU4)*((resultados!$E$13)^(1-AU4))</f>
        <v>0.9</v>
      </c>
    </row>
    <row r="5" spans="1:1024 1028:2048 2052:3072 3076:4096 4100:5120 5124:6144 6148:7168 7172:8192 8196:9216 9220:10240 10244:11264 11268:12288 12292:13312 13316:14336 14340:15360 15364:16372" s="37" customFormat="1">
      <c r="A5" s="33">
        <v>3</v>
      </c>
      <c r="B5" s="34">
        <v>39416</v>
      </c>
      <c r="C5" s="35">
        <v>5</v>
      </c>
      <c r="D5" s="36">
        <v>17920</v>
      </c>
      <c r="E5" s="32">
        <v>1977.16</v>
      </c>
      <c r="F5" s="32">
        <v>2110</v>
      </c>
      <c r="G5" s="40">
        <f>(resultados!$B$6*cálculos!D5)+(resultados!$C$6*cálculos!E5)+(resultados!$D$6*cálculos!F5)</f>
        <v>0.97149342665855154</v>
      </c>
      <c r="H5" s="36">
        <f>(resultados!B$6*cálculos!D5)/$G5</f>
        <v>0.35701601283126527</v>
      </c>
      <c r="I5" s="32">
        <f>(resultados!C$6*cálculos!E5)/$G5</f>
        <v>0.34132928986057143</v>
      </c>
      <c r="J5" s="31">
        <f>(resultados!D$6*cálculos!F5)/$G5</f>
        <v>0.30165469730816313</v>
      </c>
      <c r="K5" s="36">
        <f t="shared" si="0"/>
        <v>2.234637801416639E-3</v>
      </c>
      <c r="L5" s="32">
        <f t="shared" si="1"/>
        <v>-3.423497103587092E-2</v>
      </c>
      <c r="M5" s="32">
        <f t="shared" si="2"/>
        <v>-4.7281411959456676E-3</v>
      </c>
      <c r="N5" s="40">
        <f t="shared" si="2"/>
        <v>-1.244272487571042E-2</v>
      </c>
      <c r="O5" s="55">
        <f>AVERAGE(K$4:K5)</f>
        <v>3.3594751243724019E-3</v>
      </c>
      <c r="P5" s="56">
        <f>AVERAGE(L$4:L5)</f>
        <v>-8.631991259616445E-3</v>
      </c>
      <c r="Q5" s="57">
        <f>AVERAGE(M$4:M5)</f>
        <v>-8.2258024460024615E-3</v>
      </c>
      <c r="R5" s="32">
        <f>resultados!B$7+resultados!B$8*cálculos!K4^2+resultados!B$9*cálculos!R4</f>
        <v>4.0307705630799429E-4</v>
      </c>
      <c r="S5" s="32">
        <f>resultados!C$7+resultados!C$8*cálculos!L4^2+resultados!C$9*cálculos!S4</f>
        <v>4.1437328266518444E-4</v>
      </c>
      <c r="T5" s="31">
        <f>resultados!D$7+resultados!D$8*cálculos!M4^2+resultados!D$9*cálculos!T4</f>
        <v>2.2826335928550996E-4</v>
      </c>
      <c r="U5" s="36">
        <f t="shared" ref="U5:U66" si="10">SQRT(R5)</f>
        <v>2.00767790322052E-2</v>
      </c>
      <c r="V5" s="32">
        <f t="shared" ref="V5:V66" si="11">SQRT(S5)</f>
        <v>2.0356160803677702E-2</v>
      </c>
      <c r="W5" s="31">
        <f t="shared" ref="W5:W66" si="12">SQRT(T5)</f>
        <v>1.5108387051088874E-2</v>
      </c>
      <c r="X5" s="32">
        <f>-0.5*LN(2*resultados!B$2)-0.5*LN(R5)-0.5*((K5^2)/R5)</f>
        <v>2.9830585139144197</v>
      </c>
      <c r="Y5" s="32">
        <f>-0.5*LN(2*resultados!C$2)-0.5*LN(S5)-0.5*((L5^2)/S5)</f>
        <v>1.5612091867184394</v>
      </c>
      <c r="Z5" s="31">
        <f>-0.5*LN(2*resultados!D$2)-0.5*LN(T5)-0.5*((M5^2)/T5)</f>
        <v>3.2245984620499351</v>
      </c>
      <c r="AA5" s="32">
        <f>K5/R5</f>
        <v>5.5439469115035287</v>
      </c>
      <c r="AB5" s="32">
        <f>L5/S5</f>
        <v>-82.6186737129308</v>
      </c>
      <c r="AC5" s="31">
        <f>M5/T5</f>
        <v>-20.713535500157722</v>
      </c>
      <c r="AD5" s="32">
        <f>(1-resultados!$E$3)*(cálculos!AA4*cálculos!AA4)+resultados!$E$3*cálculos!AD4</f>
        <v>78.304291094241904</v>
      </c>
      <c r="AE5" s="32">
        <f>(1-resultados!$E$3)*(cálculos!AA4*cálculos!AB4)+resultados!$E$3*cálculos!AE4</f>
        <v>340.47638424221429</v>
      </c>
      <c r="AF5" s="32">
        <f>(1-resultados!$E$3)*(cálculos!AA4*cálculos!AC4)+resultados!$E$3*cálculos!AF4</f>
        <v>-404.99319839936993</v>
      </c>
      <c r="AG5" s="32">
        <f>(1-resultados!$E$3)*(cálculos!AB4*cálculos!AB4)+resultados!$E$3*cálculos!AG4</f>
        <v>1480.4318716982348</v>
      </c>
      <c r="AH5" s="32">
        <f>(1-resultados!$E$3)*(cálculos!AB4*cálculos!AC4)+resultados!$E$3*cálculos!AH4</f>
        <v>-1760.95866403734</v>
      </c>
      <c r="AI5" s="31">
        <f>(1-resultados!$E$3)*(cálculos!AC4*cálculos!AC4)+resultados!$E$3*cálculos!AI4</f>
        <v>2094.642432205258</v>
      </c>
      <c r="AJ5" s="32">
        <f t="shared" si="3"/>
        <v>1</v>
      </c>
      <c r="AK5" s="32">
        <f t="shared" si="4"/>
        <v>1</v>
      </c>
      <c r="AL5" s="32">
        <f t="shared" si="5"/>
        <v>-1</v>
      </c>
      <c r="AM5" s="32">
        <f t="shared" si="6"/>
        <v>1</v>
      </c>
      <c r="AN5" s="32">
        <f t="shared" si="7"/>
        <v>-1</v>
      </c>
      <c r="AO5" s="31">
        <f t="shared" si="8"/>
        <v>1</v>
      </c>
      <c r="AP5" s="9">
        <f>H5*U5*(H5*U5*AJ5+I5*V5*AK5+J5*W5*AL5)</f>
        <v>6.851182775494771E-5</v>
      </c>
      <c r="AQ5" s="9">
        <f>I5*V5*(H5*U5*AK5+I5*V5*AM5+J5*W5*AN5)</f>
        <v>6.6413023048347914E-5</v>
      </c>
      <c r="AR5" s="9">
        <f>J5*W5*(H5*U5*AL5+I5*V5*AN5+J5*W5*AO5)</f>
        <v>-4.3562421598245167E-5</v>
      </c>
      <c r="AS5" s="40">
        <f t="shared" si="9"/>
        <v>9.1362429205050458E-5</v>
      </c>
      <c r="AT5" s="32">
        <f t="shared" ref="AT5:AT68" si="13">NORMSINV($AU$2)*SQRT(AS5)</f>
        <v>2.2236092773291097E-2</v>
      </c>
      <c r="AU5" s="31">
        <f>IF(N5&lt;-AT4,1,0)</f>
        <v>0</v>
      </c>
      <c r="AV5" s="37">
        <f>(resultados!$E$12^AU5)*(1-resultados!$E$12)^(1-AU5)</f>
        <v>0.97455470737913485</v>
      </c>
      <c r="AW5" s="37">
        <f>((1-resultados!$E$13)^AU5)*((resultados!$E$13)^(1-AU5))</f>
        <v>0.9</v>
      </c>
    </row>
    <row r="6" spans="1:1024 1028:2048 2052:3072 3076:4096 4100:5120 5124:6144 6148:7168 7172:8192 8196:9216 9220:10240 10244:11264 11268:12288 12292:13312 13316:14336 14340:15360 15364:16372" s="37" customFormat="1">
      <c r="A6" s="33">
        <v>4</v>
      </c>
      <c r="B6" s="34">
        <v>39419</v>
      </c>
      <c r="C6" s="35">
        <v>1</v>
      </c>
      <c r="D6" s="36">
        <v>17880</v>
      </c>
      <c r="E6" s="32">
        <v>1932.89</v>
      </c>
      <c r="F6" s="32">
        <v>2120</v>
      </c>
      <c r="G6" s="40">
        <f>(resultados!$B$6*cálculos!D6)+(resultados!$C$6*cálculos!E6)+(resultados!$D$6*cálculos!F6)</f>
        <v>0.96468338405356069</v>
      </c>
      <c r="H6" s="36">
        <f>(resultados!B$6*cálculos!D6)/$G6</f>
        <v>0.35873377923737326</v>
      </c>
      <c r="I6" s="32">
        <f>(resultados!C$6*cálculos!E6)/$G6</f>
        <v>0.33604230034305771</v>
      </c>
      <c r="J6" s="31">
        <f>(resultados!D$6*cálculos!F6)/$G6</f>
        <v>0.30522392041956892</v>
      </c>
      <c r="K6" s="36">
        <f t="shared" si="0"/>
        <v>-2.234637801416639E-3</v>
      </c>
      <c r="L6" s="32">
        <f t="shared" si="1"/>
        <v>-2.2645179373053992E-2</v>
      </c>
      <c r="M6" s="32">
        <f t="shared" si="2"/>
        <v>4.7281411959456676E-3</v>
      </c>
      <c r="N6" s="40">
        <f t="shared" si="2"/>
        <v>-7.0345545408656319E-3</v>
      </c>
      <c r="O6" s="55">
        <f>AVERAGE(K$4:K6)</f>
        <v>1.4947708157760549E-3</v>
      </c>
      <c r="P6" s="56">
        <f>AVERAGE(L$4:L6)</f>
        <v>-1.3303053964095627E-2</v>
      </c>
      <c r="Q6" s="57">
        <f>AVERAGE(M$4:M6)</f>
        <v>-3.9078212320197521E-3</v>
      </c>
      <c r="R6" s="32">
        <f>resultados!B$7+resultados!B$8*cálculos!K5^2+resultados!B$9*cálculos!R5</f>
        <v>3.23177082901127E-4</v>
      </c>
      <c r="S6" s="32">
        <f>resultados!C$7+resultados!C$8*cálculos!L5^2+resultados!C$9*cálculos!S5</f>
        <v>6.9504208155400388E-4</v>
      </c>
      <c r="T6" s="31">
        <f>resultados!D$7+resultados!D$8*cálculos!M5^2+resultados!D$9*cálculos!T5</f>
        <v>1.6815751212645653E-4</v>
      </c>
      <c r="U6" s="36">
        <f t="shared" si="10"/>
        <v>1.7977126658649513E-2</v>
      </c>
      <c r="V6" s="32">
        <f t="shared" si="11"/>
        <v>2.6363650763010876E-2</v>
      </c>
      <c r="W6" s="31">
        <f t="shared" si="12"/>
        <v>1.2967556135465793E-2</v>
      </c>
      <c r="X6" s="32">
        <f>-0.5*LN(2*resultados!B$2)-0.5*LN(R6)-0.5*((K6^2)/R6)</f>
        <v>3.0919907323639837</v>
      </c>
      <c r="Y6" s="32">
        <f>-0.5*LN(2*resultados!C$2)-0.5*LN(S6)-0.5*((L6^2)/S6)</f>
        <v>2.3479290379446414</v>
      </c>
      <c r="Z6" s="31">
        <f>-0.5*LN(2*resultados!D$2)-0.5*LN(T6)-0.5*((M6^2)/T6)</f>
        <v>3.3598948233098418</v>
      </c>
      <c r="AA6" s="32">
        <f>K6/R6</f>
        <v>-6.9145924004156738</v>
      </c>
      <c r="AB6" s="32">
        <f>L6/S6</f>
        <v>-32.581019155592656</v>
      </c>
      <c r="AC6" s="31">
        <f>M6/T6</f>
        <v>28.117335563278594</v>
      </c>
      <c r="AD6" s="32">
        <f>(1-resultados!$E$3)*(cálculos!AA5*cálculos!AA5)+resultados!$E$3*cálculos!AD5</f>
        <v>75.450154470041554</v>
      </c>
      <c r="AE6" s="32">
        <f>(1-resultados!$E$3)*(cálculos!AA5*cálculos!AB5)+resultados!$E$3*cálculos!AE5</f>
        <v>292.56578872988217</v>
      </c>
      <c r="AF6" s="32">
        <f>(1-resultados!$E$3)*(cálculos!AA5*cálculos!AC5)+resultados!$E$3*cálculos!AF5</f>
        <v>-387.58369096515281</v>
      </c>
      <c r="AG6" s="32">
        <f>(1-resultados!$E$3)*(cálculos!AB5*cálculos!AB5)+resultados!$E$3*cálculos!AG5</f>
        <v>1801.1566741613642</v>
      </c>
      <c r="AH6" s="32">
        <f>(1-resultados!$E$3)*(cálculos!AB5*cálculos!AC5)+resultados!$E$3*cálculos!AH5</f>
        <v>-1552.621654339375</v>
      </c>
      <c r="AI6" s="31">
        <f>(1-resultados!$E$3)*(cálculos!AC5*cálculos!AC5)+resultados!$E$3*cálculos!AI5</f>
        <v>1994.7069194479202</v>
      </c>
      <c r="AJ6" s="32">
        <f t="shared" si="3"/>
        <v>1</v>
      </c>
      <c r="AK6" s="32">
        <f t="shared" si="4"/>
        <v>0.79362936353017621</v>
      </c>
      <c r="AL6" s="32">
        <f t="shared" si="5"/>
        <v>-0.99906991319941629</v>
      </c>
      <c r="AM6" s="32">
        <f t="shared" si="6"/>
        <v>1</v>
      </c>
      <c r="AN6" s="32">
        <f t="shared" si="7"/>
        <v>-0.8191253112820811</v>
      </c>
      <c r="AO6" s="31">
        <f t="shared" si="8"/>
        <v>1</v>
      </c>
      <c r="AP6" s="9">
        <f>H6*U6*(H6*U6*AJ6+I6*V6*AK6+J6*W6*AL6)</f>
        <v>6.1431119749293667E-5</v>
      </c>
      <c r="AQ6" s="9">
        <f>I6*V6*(H6*U6*AK6+I6*V6*AM6+J6*W6*AN6)</f>
        <v>9.5107394837392107E-5</v>
      </c>
      <c r="AR6" s="9">
        <f>J6*W6*(H6*U6*AL6+I6*V6*AN6+J6*W6*AO6)</f>
        <v>-3.8558420404841574E-5</v>
      </c>
      <c r="AS6" s="40">
        <f t="shared" si="9"/>
        <v>1.179800941818442E-4</v>
      </c>
      <c r="AT6" s="32">
        <f t="shared" si="13"/>
        <v>2.5268474720053613E-2</v>
      </c>
      <c r="AU6" s="31">
        <f>IF(N6&lt;-AT5,1,0)</f>
        <v>0</v>
      </c>
      <c r="AV6" s="37">
        <f>(resultados!$E$12^AU6)*(1-resultados!$E$12)^(1-AU6)</f>
        <v>0.97455470737913485</v>
      </c>
      <c r="AW6" s="37">
        <f>((1-resultados!$E$13)^AU6)*((resultados!$E$13)^(1-AU6))</f>
        <v>0.9</v>
      </c>
    </row>
    <row r="7" spans="1:1024 1028:2048 2052:3072 3076:4096 4100:5120 5124:6144 6148:7168 7172:8192 8196:9216 9220:10240 10244:11264 11268:12288 12292:13312 13316:14336 14340:15360 15364:16372" s="37" customFormat="1">
      <c r="A7" s="33">
        <v>5</v>
      </c>
      <c r="B7" s="34">
        <v>39420</v>
      </c>
      <c r="C7" s="35">
        <v>2</v>
      </c>
      <c r="D7" s="36">
        <v>17680</v>
      </c>
      <c r="E7" s="32">
        <v>1839.45</v>
      </c>
      <c r="F7" s="32">
        <v>2075</v>
      </c>
      <c r="G7" s="40">
        <f>(resultados!$B$6*cálculos!D7)+(resultados!$C$6*cálculos!E7)+(resultados!$D$6*cálculos!F7)</f>
        <v>0.93889113748562925</v>
      </c>
      <c r="H7" s="36">
        <f>(resultados!B$6*cálculos!D7)/$G7</f>
        <v>0.3644656283618764</v>
      </c>
      <c r="I7" s="32">
        <f>(resultados!C$6*cálculos!E7)/$G7</f>
        <v>0.32858244405231701</v>
      </c>
      <c r="J7" s="31">
        <f>(resultados!D$6*cálculos!F7)/$G7</f>
        <v>0.30695192758580658</v>
      </c>
      <c r="K7" s="36">
        <f t="shared" si="0"/>
        <v>-1.1248712535870453E-2</v>
      </c>
      <c r="L7" s="32">
        <f t="shared" si="1"/>
        <v>-4.9549678349791293E-2</v>
      </c>
      <c r="M7" s="32">
        <f t="shared" si="2"/>
        <v>-2.1454935001259834E-2</v>
      </c>
      <c r="N7" s="40">
        <f t="shared" si="2"/>
        <v>-2.7100410108990725E-2</v>
      </c>
      <c r="O7" s="55">
        <f>AVERAGE(K$4:K7)</f>
        <v>-1.6911000221355721E-3</v>
      </c>
      <c r="P7" s="56">
        <f>AVERAGE(L$4:L7)</f>
        <v>-2.2364710060519544E-2</v>
      </c>
      <c r="Q7" s="57">
        <f>AVERAGE(M$4:M7)</f>
        <v>-8.2945996743297723E-3</v>
      </c>
      <c r="R7" s="32">
        <f>resultados!B$7+resultados!B$8*cálculos!K6^2+resultados!B$9*cálculos!R6</f>
        <v>2.6473317589403053E-4</v>
      </c>
      <c r="S7" s="32">
        <f>resultados!C$7+resultados!C$8*cálculos!L6^2+resultados!C$9*cálculos!S6</f>
        <v>6.5846727505412632E-4</v>
      </c>
      <c r="T7" s="31">
        <f>resultados!D$7+resultados!D$8*cálculos!M6^2+resultados!D$9*cálculos!T6</f>
        <v>1.3026678607738925E-4</v>
      </c>
      <c r="U7" s="36">
        <f t="shared" si="10"/>
        <v>1.6270623094830464E-2</v>
      </c>
      <c r="V7" s="32">
        <f t="shared" si="11"/>
        <v>2.5660617199399674E-2</v>
      </c>
      <c r="W7" s="31">
        <f t="shared" si="12"/>
        <v>1.1413447598223301E-2</v>
      </c>
      <c r="X7" s="32">
        <f>-0.5*LN(2*resultados!B$2)-0.5*LN(R7)-0.5*((K7^2)/R7)</f>
        <v>2.9604723835091433</v>
      </c>
      <c r="Y7" s="32">
        <f>-0.5*LN(2*resultados!C$2)-0.5*LN(S7)-0.5*((L7^2)/S7)</f>
        <v>0.879552087679212</v>
      </c>
      <c r="Z7" s="31">
        <f>-0.5*LN(2*resultados!D$2)-0.5*LN(T7)-0.5*((M7^2)/T7)</f>
        <v>1.7872109585609994</v>
      </c>
      <c r="AA7" s="32">
        <f>K7/R7</f>
        <v>-42.490755070203882</v>
      </c>
      <c r="AB7" s="32">
        <f>L7/S7</f>
        <v>-75.25002414997509</v>
      </c>
      <c r="AC7" s="31">
        <f>M7/T7</f>
        <v>-164.69996418360876</v>
      </c>
      <c r="AD7" s="32">
        <f>(1-resultados!$E$3)*(cálculos!AA6*cálculos!AA6)+resultados!$E$3*cálculos!AD6</f>
        <v>73.791840485672239</v>
      </c>
      <c r="AE7" s="32">
        <f>(1-resultados!$E$3)*(cálculos!AA6*cálculos!AB6)+resultados!$E$3*cálculos!AE6</f>
        <v>288.52890945315272</v>
      </c>
      <c r="AF7" s="32">
        <f>(1-resultados!$E$3)*(cálculos!AA6*cálculos!AC6)+resultados!$E$3*cálculos!AF6</f>
        <v>-375.99386439559061</v>
      </c>
      <c r="AG7" s="32">
        <f>(1-resultados!$E$3)*(cálculos!AB6*cálculos!AB6)+resultados!$E$3*cálculos!AG6</f>
        <v>1756.778642264708</v>
      </c>
      <c r="AH7" s="32">
        <f>(1-resultados!$E$3)*(cálculos!AB6*cálculos!AC6)+resultados!$E$3*cálculos!AH6</f>
        <v>-1514.4298419944969</v>
      </c>
      <c r="AI7" s="31">
        <f>(1-resultados!$E$3)*(cálculos!AC6*cálculos!AC6)+resultados!$E$3*cálculos!AI6</f>
        <v>1922.4595778317257</v>
      </c>
      <c r="AJ7" s="32">
        <f t="shared" si="3"/>
        <v>1</v>
      </c>
      <c r="AK7" s="32">
        <f t="shared" si="4"/>
        <v>0.80135811934527557</v>
      </c>
      <c r="AL7" s="32">
        <f t="shared" si="5"/>
        <v>-0.99826990435748353</v>
      </c>
      <c r="AM7" s="32">
        <f t="shared" si="6"/>
        <v>1</v>
      </c>
      <c r="AN7" s="32">
        <f t="shared" si="7"/>
        <v>-0.82406606237533175</v>
      </c>
      <c r="AO7" s="31">
        <f t="shared" si="8"/>
        <v>1</v>
      </c>
      <c r="AP7" s="9">
        <f>H7*U7*(H7*U7*AJ7+I7*V7*AK7+J7*W7*AL7)</f>
        <v>5.4494603994903805E-5</v>
      </c>
      <c r="AQ7" s="9">
        <f>I7*V7*(H7*U7*AK7+I7*V7*AM7+J7*W7*AN7)</f>
        <v>8.6818217285848881E-5</v>
      </c>
      <c r="AR7" s="9">
        <f>J7*W7*(H7*U7*AL7+I7*V7*AN7+J7*W7*AO7)</f>
        <v>-3.280796805418436E-5</v>
      </c>
      <c r="AS7" s="40">
        <f t="shared" si="9"/>
        <v>1.0850485322656833E-4</v>
      </c>
      <c r="AT7" s="32">
        <f t="shared" si="13"/>
        <v>2.4232556838254461E-2</v>
      </c>
      <c r="AU7" s="31">
        <f>IF(N7&lt;-AT6,1,0)</f>
        <v>1</v>
      </c>
      <c r="AV7" s="37">
        <f>(resultados!$E$12^AU7)*(1-resultados!$E$12)^(1-AU7)</f>
        <v>2.5445292620865138E-2</v>
      </c>
      <c r="AW7" s="37">
        <f>((1-resultados!$E$13)^AU7)*((resultados!$E$13)^(1-AU7))</f>
        <v>9.9999999999999978E-2</v>
      </c>
    </row>
    <row r="8" spans="1:1024 1028:2048 2052:3072 3076:4096 4100:5120 5124:6144 6148:7168 7172:8192 8196:9216 9220:10240 10244:11264 11268:12288 12292:13312 13316:14336 14340:15360 15364:16372" s="37" customFormat="1">
      <c r="A8" s="33">
        <v>6</v>
      </c>
      <c r="B8" s="34">
        <v>39421</v>
      </c>
      <c r="C8" s="35">
        <v>3</v>
      </c>
      <c r="D8" s="36">
        <v>17740</v>
      </c>
      <c r="E8" s="32">
        <v>1962.4</v>
      </c>
      <c r="F8" s="32">
        <v>2075</v>
      </c>
      <c r="G8" s="40">
        <f>(resultados!$B$6*cálculos!D8)+(resultados!$C$6*cálculos!E8)+(resultados!$D$6*cálculos!F8)</f>
        <v>0.96067297288158515</v>
      </c>
      <c r="H8" s="36">
        <f>(resultados!B$6*cálculos!D8)/$G8</f>
        <v>0.35741074059757078</v>
      </c>
      <c r="I8" s="32">
        <f>(resultados!C$6*cálculos!E8)/$G8</f>
        <v>0.34259701169716567</v>
      </c>
      <c r="J8" s="31">
        <f>(resultados!D$6*cálculos!F8)/$G8</f>
        <v>0.29999224770526356</v>
      </c>
      <c r="K8" s="36">
        <f t="shared" si="0"/>
        <v>3.3879196719350801E-3</v>
      </c>
      <c r="L8" s="32">
        <f t="shared" si="1"/>
        <v>6.4701600068135079E-2</v>
      </c>
      <c r="M8" s="32">
        <f t="shared" si="2"/>
        <v>0</v>
      </c>
      <c r="N8" s="40">
        <f t="shared" si="2"/>
        <v>2.293451431782343E-2</v>
      </c>
      <c r="O8" s="55">
        <f>AVERAGE(K$4:K8)</f>
        <v>-6.7529608332144169E-4</v>
      </c>
      <c r="P8" s="56">
        <f>AVERAGE(L$4:L8)</f>
        <v>-4.9514480347886188E-3</v>
      </c>
      <c r="Q8" s="57">
        <f>AVERAGE(M$4:M8)</f>
        <v>-6.6356797394638177E-3</v>
      </c>
      <c r="R8" s="32">
        <f>resultados!B$7+resultados!B$8*cálculos!K7^2+resultados!B$9*cálculos!R7</f>
        <v>2.5462148601471297E-4</v>
      </c>
      <c r="S8" s="32">
        <f>resultados!C$7+resultados!C$8*cálculos!L7^2+resultados!C$9*cálculos!S7</f>
        <v>1.2897888087874776E-3</v>
      </c>
      <c r="T8" s="31">
        <f>resultados!D$7+resultados!D$8*cálculos!M7^2+resultados!D$9*cálculos!T7</f>
        <v>2.6820629211129723E-4</v>
      </c>
      <c r="U8" s="36">
        <f t="shared" si="10"/>
        <v>1.5956863288714138E-2</v>
      </c>
      <c r="V8" s="32">
        <f t="shared" si="11"/>
        <v>3.5913629847002068E-2</v>
      </c>
      <c r="W8" s="31">
        <f t="shared" si="12"/>
        <v>1.6377004979888636E-2</v>
      </c>
      <c r="X8" s="32">
        <f>-0.5*LN(2*resultados!B$2)-0.5*LN(R8)-0.5*((K8^2)/R8)</f>
        <v>3.1963883704092182</v>
      </c>
      <c r="Y8" s="32">
        <f>-0.5*LN(2*resultados!C$2)-0.5*LN(S8)-0.5*((L8^2)/S8)</f>
        <v>0.78483841918245689</v>
      </c>
      <c r="Z8" s="31">
        <f>-0.5*LN(2*resultados!D$2)-0.5*LN(T8)-0.5*((M8^2)/T8)</f>
        <v>3.1929385302315834</v>
      </c>
      <c r="AA8" s="32">
        <f>K8/R8</f>
        <v>13.305710075619123</v>
      </c>
      <c r="AB8" s="32">
        <f>L8/S8</f>
        <v>50.164491758120192</v>
      </c>
      <c r="AC8" s="31">
        <f>M8/T8</f>
        <v>0</v>
      </c>
      <c r="AD8" s="32">
        <f>(1-resultados!$E$3)*(cálculos!AA7*cálculos!AA7)+resultados!$E$3*cálculos!AD7</f>
        <v>177.69218604269543</v>
      </c>
      <c r="AE8" s="32">
        <f>(1-resultados!$E$3)*(cálculos!AA7*cálculos!AB7)+resultados!$E$3*cálculos!AE7</f>
        <v>463.06299559697482</v>
      </c>
      <c r="AF8" s="32">
        <f>(1-resultados!$E$3)*(cálculos!AA7*cálculos!AC7)+resultados!$E$3*cálculos!AF7</f>
        <v>66.459317759969508</v>
      </c>
      <c r="AG8" s="32">
        <f>(1-resultados!$E$3)*(cálculos!AB7*cálculos!AB7)+resultados!$E$3*cálculos!AG7</f>
        <v>1991.1258918031358</v>
      </c>
      <c r="AH8" s="32">
        <f>(1-resultados!$E$3)*(cálculos!AB7*cálculos!AC7)+resultados!$E$3*cálculos!AH7</f>
        <v>-679.94347453583089</v>
      </c>
      <c r="AI8" s="31">
        <f>(1-resultados!$E$3)*(cálculos!AC7*cálculos!AC7)+resultados!$E$3*cálculos!AI7</f>
        <v>3434.6766952867438</v>
      </c>
      <c r="AJ8" s="32">
        <f t="shared" si="3"/>
        <v>1</v>
      </c>
      <c r="AK8" s="32">
        <f t="shared" si="4"/>
        <v>0.77849629837281054</v>
      </c>
      <c r="AL8" s="32">
        <f t="shared" si="5"/>
        <v>8.5070460142690318E-2</v>
      </c>
      <c r="AM8" s="32">
        <f t="shared" si="6"/>
        <v>1</v>
      </c>
      <c r="AN8" s="32">
        <f t="shared" si="7"/>
        <v>-0.26000429289532623</v>
      </c>
      <c r="AO8" s="31">
        <f t="shared" si="8"/>
        <v>1</v>
      </c>
      <c r="AP8" s="9">
        <f>H8*U8*(H8*U8*AJ8+I8*V8*AK8+J8*W8*AL8)</f>
        <v>8.9537502277077372E-5</v>
      </c>
      <c r="AQ8" s="9">
        <f>I8*V8*(H8*U8*AK8+I8*V8*AM8+J8*W8*AN8)</f>
        <v>1.9029697957346134E-4</v>
      </c>
      <c r="AR8" s="9">
        <f>J8*W8*(H8*U8*AL8+I8*V8*AN8+J8*W8*AO8)</f>
        <v>1.0804009738540591E-5</v>
      </c>
      <c r="AS8" s="40">
        <f t="shared" si="9"/>
        <v>2.906384915890793E-4</v>
      </c>
      <c r="AT8" s="32">
        <f t="shared" si="13"/>
        <v>3.9659864272094662E-2</v>
      </c>
      <c r="AU8" s="31">
        <f>IF(N8&lt;-AT7,1,0)</f>
        <v>0</v>
      </c>
      <c r="AV8" s="37">
        <f>(resultados!$E$12^AU8)*(1-resultados!$E$12)^(1-AU8)</f>
        <v>0.97455470737913485</v>
      </c>
      <c r="AW8" s="37">
        <f>((1-resultados!$E$13)^AU8)*((resultados!$E$13)^(1-AU8))</f>
        <v>0.9</v>
      </c>
    </row>
    <row r="9" spans="1:1024 1028:2048 2052:3072 3076:4096 4100:5120 5124:6144 6148:7168 7172:8192 8196:9216 9220:10240 10244:11264 11268:12288 12292:13312 13316:14336 14340:15360 15364:16372" s="37" customFormat="1">
      <c r="A9" s="33">
        <v>7</v>
      </c>
      <c r="B9" s="34">
        <v>39422</v>
      </c>
      <c r="C9" s="35">
        <v>4</v>
      </c>
      <c r="D9" s="36">
        <v>17560</v>
      </c>
      <c r="E9" s="32">
        <v>1982.08</v>
      </c>
      <c r="F9" s="32">
        <v>2080</v>
      </c>
      <c r="G9" s="40">
        <f>(resultados!$B$6*cálculos!D9)+(resultados!$C$6*cálculos!E9)+(resultados!$D$6*cálculos!F9)</f>
        <v>0.96118417528910516</v>
      </c>
      <c r="H9" s="36">
        <f>(resultados!B$6*cálculos!D9)/$G9</f>
        <v>0.35359609165403599</v>
      </c>
      <c r="I9" s="32">
        <f>(resultados!C$6*cálculos!E9)/$G9</f>
        <v>0.34584872202904743</v>
      </c>
      <c r="J9" s="31">
        <f>(resultados!D$6*cálculos!F9)/$G9</f>
        <v>0.30055518631691663</v>
      </c>
      <c r="K9" s="36">
        <f t="shared" si="0"/>
        <v>-1.0198388674462322E-2</v>
      </c>
      <c r="L9" s="32">
        <f t="shared" si="1"/>
        <v>9.9785844005033653E-3</v>
      </c>
      <c r="M9" s="32">
        <f t="shared" si="2"/>
        <v>2.4067400305654019E-3</v>
      </c>
      <c r="N9" s="40">
        <f t="shared" si="2"/>
        <v>5.3198794724459292E-4</v>
      </c>
      <c r="O9" s="55">
        <f>AVERAGE(K$4:K9)</f>
        <v>-2.2624781818449216E-3</v>
      </c>
      <c r="P9" s="56">
        <f>AVERAGE(L$4:L9)</f>
        <v>-2.4631092955732883E-3</v>
      </c>
      <c r="Q9" s="57">
        <f>AVERAGE(M$4:M9)</f>
        <v>-5.1286097777922812E-3</v>
      </c>
      <c r="R9" s="32">
        <f>resultados!B$7+resultados!B$8*cálculos!K8^2+resultados!B$9*cálculos!R8</f>
        <v>2.1632856066856613E-4</v>
      </c>
      <c r="S9" s="32">
        <f>resultados!C$7+resultados!C$8*cálculos!L8^2+resultados!C$9*cálculos!S8</f>
        <v>2.2922313617805279E-3</v>
      </c>
      <c r="T9" s="31">
        <f>resultados!D$7+resultados!D$8*cálculos!M8^2+resultados!D$9*cálculos!T8</f>
        <v>1.8507724654696176E-4</v>
      </c>
      <c r="U9" s="36">
        <f t="shared" si="10"/>
        <v>1.4708112070166115E-2</v>
      </c>
      <c r="V9" s="32">
        <f t="shared" si="11"/>
        <v>4.7877253072628634E-2</v>
      </c>
      <c r="W9" s="31">
        <f t="shared" si="12"/>
        <v>1.3604309851916846E-2</v>
      </c>
      <c r="X9" s="32">
        <f>-0.5*LN(2*resultados!B$2)-0.5*LN(R9)-0.5*((K9^2)/R9)</f>
        <v>3.0600259767789844</v>
      </c>
      <c r="Y9" s="32">
        <f>-0.5*LN(2*resultados!C$2)-0.5*LN(S9)-0.5*((L9^2)/S9)</f>
        <v>2.0984567577705038</v>
      </c>
      <c r="Z9" s="31">
        <f>-0.5*LN(2*resultados!D$2)-0.5*LN(T9)-0.5*((M9^2)/T9)</f>
        <v>3.3627815078348262</v>
      </c>
      <c r="AA9" s="32">
        <f>K9/R9</f>
        <v>-47.143052415012022</v>
      </c>
      <c r="AB9" s="32">
        <f>L9/S9</f>
        <v>4.3532186876425678</v>
      </c>
      <c r="AC9" s="31">
        <f>M9/T9</f>
        <v>13.003975774810936</v>
      </c>
      <c r="AD9" s="32">
        <f>(1-resultados!$E$3)*(cálculos!AA8*cálculos!AA8)+resultados!$E$3*cálculos!AD8</f>
        <v>177.65317011711963</v>
      </c>
      <c r="AE9" s="32">
        <f>(1-resultados!$E$3)*(cálculos!AA8*cálculos!AB8)+resultados!$E$3*cálculos!AE8</f>
        <v>475.32766686661625</v>
      </c>
      <c r="AF9" s="32">
        <f>(1-resultados!$E$3)*(cálculos!AA8*cálculos!AC8)+resultados!$E$3*cálculos!AF8</f>
        <v>62.471758694371331</v>
      </c>
      <c r="AG9" s="32">
        <f>(1-resultados!$E$3)*(cálculos!AB8*cálculos!AB8)+resultados!$E$3*cálculos!AG8</f>
        <v>2022.6469122959782</v>
      </c>
      <c r="AH9" s="32">
        <f>(1-resultados!$E$3)*(cálculos!AB8*cálculos!AC8)+resultados!$E$3*cálculos!AH8</f>
        <v>-639.14686606368105</v>
      </c>
      <c r="AI9" s="31">
        <f>(1-resultados!$E$3)*(cálculos!AC8*cálculos!AC8)+resultados!$E$3*cálculos!AI8</f>
        <v>3228.5960935695389</v>
      </c>
      <c r="AJ9" s="32">
        <f t="shared" si="3"/>
        <v>1</v>
      </c>
      <c r="AK9" s="32">
        <f t="shared" si="4"/>
        <v>0.7929514083488336</v>
      </c>
      <c r="AL9" s="32">
        <f t="shared" si="5"/>
        <v>8.2487927665405525E-2</v>
      </c>
      <c r="AM9" s="32">
        <f t="shared" si="6"/>
        <v>1</v>
      </c>
      <c r="AN9" s="32">
        <f t="shared" si="7"/>
        <v>-0.25011156136411328</v>
      </c>
      <c r="AO9" s="31">
        <f t="shared" si="8"/>
        <v>1</v>
      </c>
      <c r="AP9" s="9">
        <f>H9*U9*(H9*U9*AJ9+I9*V9*AK9+J9*W9*AL9)</f>
        <v>9.7086871824887577E-5</v>
      </c>
      <c r="AQ9" s="9">
        <f>I9*V9*(H9*U9*AK9+I9*V9*AM9+J9*W9*AN9)</f>
        <v>3.2552840227228238E-4</v>
      </c>
      <c r="AR9" s="9">
        <f>J9*W9*(H9*U9*AL9+I9*V9*AN9+J9*W9*AO9)</f>
        <v>1.5391415121578023E-6</v>
      </c>
      <c r="AS9" s="40">
        <f t="shared" si="9"/>
        <v>4.2415441560932776E-4</v>
      </c>
      <c r="AT9" s="32">
        <f t="shared" si="13"/>
        <v>4.7911156526880321E-2</v>
      </c>
      <c r="AU9" s="31">
        <f>IF(N9&lt;-AT8,1,0)</f>
        <v>0</v>
      </c>
      <c r="AV9" s="37">
        <f>(resultados!$E$12^AU9)*(1-resultados!$E$12)^(1-AU9)</f>
        <v>0.97455470737913485</v>
      </c>
      <c r="AW9" s="37">
        <f>((1-resultados!$E$13)^AU9)*((resultados!$E$13)^(1-AU9))</f>
        <v>0.9</v>
      </c>
    </row>
    <row r="10" spans="1:1024 1028:2048 2052:3072 3076:4096 4100:5120 5124:6144 6148:7168 7172:8192 8196:9216 9220:10240 10244:11264 11268:12288 12292:13312 13316:14336 14340:15360 15364:16372" s="37" customFormat="1">
      <c r="A10" s="33">
        <v>8</v>
      </c>
      <c r="B10" s="34">
        <v>39423</v>
      </c>
      <c r="C10" s="35">
        <v>5</v>
      </c>
      <c r="D10" s="36">
        <v>17500</v>
      </c>
      <c r="E10" s="32">
        <v>1957.49</v>
      </c>
      <c r="F10" s="32">
        <v>2065</v>
      </c>
      <c r="G10" s="40">
        <f>(resultados!$B$6*cálculos!D10)+(resultados!$C$6*cálculos!E10)+(resultados!$D$6*cálculos!F10)</f>
        <v>0.95381544261851625</v>
      </c>
      <c r="H10" s="36">
        <f>(resultados!B$6*cálculos!D10)/$G10</f>
        <v>0.35511028893544933</v>
      </c>
      <c r="I10" s="32">
        <f>(resultados!C$6*cálculos!E10)/$G10</f>
        <v>0.344196785850228</v>
      </c>
      <c r="J10" s="31">
        <f>(resultados!D$6*cálculos!F10)/$G10</f>
        <v>0.30069292521432262</v>
      </c>
      <c r="K10" s="36">
        <f t="shared" si="0"/>
        <v>-3.422707277501047E-3</v>
      </c>
      <c r="L10" s="32">
        <f t="shared" si="1"/>
        <v>-1.248375804970614E-2</v>
      </c>
      <c r="M10" s="32">
        <f t="shared" si="2"/>
        <v>-7.2376673002310099E-3</v>
      </c>
      <c r="N10" s="40">
        <f t="shared" si="2"/>
        <v>-7.6958438738409241E-3</v>
      </c>
      <c r="O10" s="55">
        <f>AVERAGE(K$4:K10)</f>
        <v>-2.4282251955100825E-3</v>
      </c>
      <c r="P10" s="56">
        <f>AVERAGE(L$4:L10)</f>
        <v>-3.8946305461636959E-3</v>
      </c>
      <c r="Q10" s="57">
        <f>AVERAGE(M$4:M10)</f>
        <v>-5.4299037095692426E-3</v>
      </c>
      <c r="R10" s="32">
        <f>resultados!B$7+resultados!B$8*cálculos!K9^2+resultados!B$9*cálculos!R9</f>
        <v>2.1316612308494275E-4</v>
      </c>
      <c r="S10" s="32">
        <f>resultados!C$7+resultados!C$8*cálculos!L9^2+resultados!C$9*cálculos!S9</f>
        <v>1.5769796535337363E-3</v>
      </c>
      <c r="T10" s="31">
        <f>resultados!D$7+resultados!D$8*cálculos!M9^2+resultados!D$9*cálculos!T9</f>
        <v>1.3481298712706593E-4</v>
      </c>
      <c r="U10" s="36">
        <f t="shared" si="10"/>
        <v>1.4600209693183956E-2</v>
      </c>
      <c r="V10" s="32">
        <f t="shared" si="11"/>
        <v>3.9711203123724878E-2</v>
      </c>
      <c r="W10" s="31">
        <f t="shared" si="12"/>
        <v>1.1610899496897987E-2</v>
      </c>
      <c r="X10" s="32">
        <f>-0.5*LN(2*resultados!B$2)-0.5*LN(R10)-0.5*((K10^2)/R10)</f>
        <v>3.2803024613881226</v>
      </c>
      <c r="Y10" s="32">
        <f>-0.5*LN(2*resultados!C$2)-0.5*LN(S10)-0.5*((L10^2)/S10)</f>
        <v>2.2577711567425847</v>
      </c>
      <c r="Z10" s="31">
        <f>-0.5*LN(2*resultados!D$2)-0.5*LN(T10)-0.5*((M10^2)/T10)</f>
        <v>3.3425891625393191</v>
      </c>
      <c r="AA10" s="32">
        <f>K10/R10</f>
        <v>-16.056525436441706</v>
      </c>
      <c r="AB10" s="32">
        <f>L10/S10</f>
        <v>-7.9162454770625708</v>
      </c>
      <c r="AC10" s="31">
        <f>M10/T10</f>
        <v>-53.68672154270461</v>
      </c>
      <c r="AD10" s="32">
        <f>(1-resultados!$E$3)*(cálculos!AA9*cálculos!AA9)+resultados!$E$3*cálculos!AD9</f>
        <v>300.3420233703668</v>
      </c>
      <c r="AE10" s="32">
        <f>(1-resultados!$E$3)*(cálculos!AA9*cálculos!AB9)+resultados!$E$3*cálculos!AE9</f>
        <v>434.49456584868665</v>
      </c>
      <c r="AF10" s="32">
        <f>(1-resultados!$E$3)*(cálculos!AA9*cálculos!AC9)+resultados!$E$3*cálculos!AF9</f>
        <v>21.940626479381507</v>
      </c>
      <c r="AG10" s="32">
        <f>(1-resultados!$E$3)*(cálculos!AB9*cálculos!AB9)+resultados!$E$3*cálculos!AG9</f>
        <v>1902.4251283347658</v>
      </c>
      <c r="AH10" s="32">
        <f>(1-resultados!$E$3)*(cálculos!AB9*cálculos!AC9)+resultados!$E$3*cálculos!AH9</f>
        <v>-597.40150507846658</v>
      </c>
      <c r="AI10" s="31">
        <f>(1-resultados!$E$3)*(cálculos!AC9*cálculos!AC9)+resultados!$E$3*cálculos!AI9</f>
        <v>3045.0265311124786</v>
      </c>
      <c r="AJ10" s="32">
        <f t="shared" si="3"/>
        <v>1</v>
      </c>
      <c r="AK10" s="32">
        <f t="shared" si="4"/>
        <v>0.57480761261201496</v>
      </c>
      <c r="AL10" s="32">
        <f t="shared" si="5"/>
        <v>2.29427478671205E-2</v>
      </c>
      <c r="AM10" s="32">
        <f t="shared" si="6"/>
        <v>1</v>
      </c>
      <c r="AN10" s="32">
        <f t="shared" si="7"/>
        <v>-0.24820869149875902</v>
      </c>
      <c r="AO10" s="31">
        <f t="shared" si="8"/>
        <v>1</v>
      </c>
      <c r="AP10" s="9">
        <f>H10*U10*(H10*U10*AJ10+I10*V10*AK10+J10*W10*AL10)</f>
        <v>6.8030968559122171E-5</v>
      </c>
      <c r="AQ10" s="9">
        <f>I10*V10*(H10*U10*AK10+I10*V10*AM10+J10*W10*AN10)</f>
        <v>2.1571699818771515E-4</v>
      </c>
      <c r="AR10" s="9">
        <f>J10*W10*(H10*U10*AL10+I10*V10*AN10+J10*W10*AO10)</f>
        <v>7.598274270017149E-7</v>
      </c>
      <c r="AS10" s="40">
        <f t="shared" si="9"/>
        <v>2.8450779417383903E-4</v>
      </c>
      <c r="AT10" s="32">
        <f t="shared" si="13"/>
        <v>3.9239344373739896E-2</v>
      </c>
      <c r="AU10" s="31">
        <f>IF(N10&lt;-AT9,1,0)</f>
        <v>0</v>
      </c>
      <c r="AV10" s="37">
        <f>(resultados!$E$12^AU10)*(1-resultados!$E$12)^(1-AU10)</f>
        <v>0.97455470737913485</v>
      </c>
      <c r="AW10" s="37">
        <f>((1-resultados!$E$13)^AU10)*((resultados!$E$13)^(1-AU10))</f>
        <v>0.9</v>
      </c>
    </row>
    <row r="11" spans="1:1024 1028:2048 2052:3072 3076:4096 4100:5120 5124:6144 6148:7168 7172:8192 8196:9216 9220:10240 10244:11264 11268:12288 12292:13312 13316:14336 14340:15360 15364:16372" s="37" customFormat="1">
      <c r="A11" s="33">
        <v>9</v>
      </c>
      <c r="B11" s="34">
        <v>39426</v>
      </c>
      <c r="C11" s="35">
        <v>1</v>
      </c>
      <c r="D11" s="36">
        <v>17400</v>
      </c>
      <c r="E11" s="32">
        <v>1947.65</v>
      </c>
      <c r="F11" s="32">
        <v>2075</v>
      </c>
      <c r="G11" s="40">
        <f>(resultados!$B$6*cálculos!D11)+(resultados!$C$6*cálculos!E11)+(resultados!$D$6*cálculos!F11)</f>
        <v>0.95161853317102851</v>
      </c>
      <c r="H11" s="36">
        <f>(resultados!B$6*cálculos!D11)/$G11</f>
        <v>0.35389621135915889</v>
      </c>
      <c r="I11" s="32">
        <f>(resultados!C$6*cálculos!E11)/$G11</f>
        <v>0.34325718109936215</v>
      </c>
      <c r="J11" s="31">
        <f>(resultados!D$6*cálculos!F11)/$G11</f>
        <v>0.30284660754147902</v>
      </c>
      <c r="K11" s="36">
        <f t="shared" si="0"/>
        <v>-5.7306747089853616E-3</v>
      </c>
      <c r="L11" s="32">
        <f t="shared" si="1"/>
        <v>-5.0395226933517279E-3</v>
      </c>
      <c r="M11" s="32">
        <f t="shared" si="2"/>
        <v>4.830927269665608E-3</v>
      </c>
      <c r="N11" s="40">
        <f t="shared" si="2"/>
        <v>-2.3059423195800066E-3</v>
      </c>
      <c r="O11" s="55">
        <f>AVERAGE(K$4:K11)</f>
        <v>-2.8410313846944923E-3</v>
      </c>
      <c r="P11" s="56">
        <f>AVERAGE(L$4:L11)</f>
        <v>-4.0377420645621998E-3</v>
      </c>
      <c r="Q11" s="57">
        <f>AVERAGE(M$4:M11)</f>
        <v>-4.1472998371648861E-3</v>
      </c>
      <c r="R11" s="32">
        <f>resultados!B$7+resultados!B$8*cálculos!K10^2+resultados!B$9*cálculos!R10</f>
        <v>1.8606910262250657E-4</v>
      </c>
      <c r="S11" s="32">
        <f>resultados!C$7+resultados!C$8*cálculos!L10^2+resultados!C$9*cálculos!S10</f>
        <v>1.122188745077963E-3</v>
      </c>
      <c r="T11" s="31">
        <f>resultados!D$7+resultados!D$8*cálculos!M10^2+resultados!D$9*cálculos!T10</f>
        <v>1.2034193151199625E-4</v>
      </c>
      <c r="U11" s="36">
        <f t="shared" si="10"/>
        <v>1.3640714886783117E-2</v>
      </c>
      <c r="V11" s="32">
        <f t="shared" si="11"/>
        <v>3.3499085734956455E-2</v>
      </c>
      <c r="W11" s="31">
        <f t="shared" si="12"/>
        <v>1.0970047015031259E-2</v>
      </c>
      <c r="X11" s="32">
        <f>-0.5*LN(2*resultados!B$2)-0.5*LN(R11)-0.5*((K11^2)/R11)</f>
        <v>3.2875091992273462</v>
      </c>
      <c r="Y11" s="32">
        <f>-0.5*LN(2*resultados!C$2)-0.5*LN(S11)-0.5*((L11^2)/S11)</f>
        <v>2.4659828602222897</v>
      </c>
      <c r="Z11" s="31">
        <f>-0.5*LN(2*resultados!D$2)-0.5*LN(T11)-0.5*((M11^2)/T11)</f>
        <v>3.4966834038179764</v>
      </c>
      <c r="AA11" s="32">
        <f>K11/R11</f>
        <v>-30.798636787170651</v>
      </c>
      <c r="AB11" s="32">
        <f>L11/S11</f>
        <v>-4.4907977516755544</v>
      </c>
      <c r="AC11" s="31">
        <f>M11/T11</f>
        <v>40.143341634698949</v>
      </c>
      <c r="AD11" s="32">
        <f>(1-resultados!$E$3)*(cálculos!AA10*cálculos!AA10)+resultados!$E$3*cálculos!AD10</f>
        <v>297.79022251361079</v>
      </c>
      <c r="AE11" s="32">
        <f>(1-resultados!$E$3)*(cálculos!AA10*cálculos!AB10)+resultados!$E$3*cálculos!AE10</f>
        <v>416.05133570957975</v>
      </c>
      <c r="AF11" s="32">
        <f>(1-resultados!$E$3)*(cálculos!AA10*cálculos!AC10)+resultados!$E$3*cálculos!AF10</f>
        <v>72.345521493594632</v>
      </c>
      <c r="AG11" s="32">
        <f>(1-resultados!$E$3)*(cálculos!AB10*cálculos!AB10)+resultados!$E$3*cálculos!AG10</f>
        <v>1792.0396371818665</v>
      </c>
      <c r="AH11" s="32">
        <f>(1-resultados!$E$3)*(cálculos!AB10*cálculos!AC10)+resultados!$E$3*cálculos!AH10</f>
        <v>-536.05757877831331</v>
      </c>
      <c r="AI11" s="31">
        <f>(1-resultados!$E$3)*(cálculos!AC10*cálculos!AC10)+resultados!$E$3*cálculos!AI10</f>
        <v>3035.2607834459641</v>
      </c>
      <c r="AJ11" s="32">
        <f t="shared" si="3"/>
        <v>1</v>
      </c>
      <c r="AK11" s="32">
        <f t="shared" si="4"/>
        <v>0.56953169475550391</v>
      </c>
      <c r="AL11" s="32">
        <f t="shared" si="5"/>
        <v>7.6095404343098694E-2</v>
      </c>
      <c r="AM11" s="32">
        <f t="shared" si="6"/>
        <v>1</v>
      </c>
      <c r="AN11" s="32">
        <f t="shared" si="7"/>
        <v>-0.22984741797634625</v>
      </c>
      <c r="AO11" s="31">
        <f t="shared" si="8"/>
        <v>1</v>
      </c>
      <c r="AP11" s="9">
        <f>H11*U11*(H11*U11*AJ11+I11*V11*AK11+J11*W11*AL11)</f>
        <v>5.6138463191846806E-5</v>
      </c>
      <c r="AQ11" s="9">
        <f>I11*V11*(H11*U11*AK11+I11*V11*AM11+J11*W11*AN11)</f>
        <v>1.5505615409627311E-4</v>
      </c>
      <c r="AR11" s="9">
        <f>J11*W11*(H11*U11*AL11+I11*V11*AN11+J11*W11*AO11)</f>
        <v>3.4771057667616373E-6</v>
      </c>
      <c r="AS11" s="40">
        <f t="shared" si="9"/>
        <v>2.1467172305488156E-4</v>
      </c>
      <c r="AT11" s="32">
        <f t="shared" si="13"/>
        <v>3.4084904320029301E-2</v>
      </c>
      <c r="AU11" s="31">
        <f>IF(N11&lt;-AT10,1,0)</f>
        <v>0</v>
      </c>
      <c r="AV11" s="37">
        <f>(resultados!$E$12^AU11)*(1-resultados!$E$12)^(1-AU11)</f>
        <v>0.97455470737913485</v>
      </c>
      <c r="AW11" s="37">
        <f>((1-resultados!$E$13)^AU11)*((resultados!$E$13)^(1-AU11))</f>
        <v>0.9</v>
      </c>
    </row>
    <row r="12" spans="1:1024 1028:2048 2052:3072 3076:4096 4100:5120 5124:6144 6148:7168 7172:8192 8196:9216 9220:10240 10244:11264 11268:12288 12292:13312 13316:14336 14340:15360 15364:16372" s="37" customFormat="1">
      <c r="A12" s="33">
        <v>10</v>
      </c>
      <c r="B12" s="34">
        <v>39427</v>
      </c>
      <c r="C12" s="35">
        <v>2</v>
      </c>
      <c r="D12" s="36">
        <v>17540</v>
      </c>
      <c r="E12" s="32">
        <v>2011.59</v>
      </c>
      <c r="F12" s="32">
        <v>2100</v>
      </c>
      <c r="G12" s="40">
        <f>(resultados!$B$6*cálculos!D12)+(resultados!$C$6*cálculos!E12)+(resultados!$D$6*cálculos!F12)</f>
        <v>0.96852412254006892</v>
      </c>
      <c r="H12" s="36">
        <f>(resultados!B$6*cálculos!D12)/$G12</f>
        <v>0.35051669139371083</v>
      </c>
      <c r="I12" s="32">
        <f>(resultados!C$6*cálculos!E12)/$G12</f>
        <v>0.34833782355452159</v>
      </c>
      <c r="J12" s="31">
        <f>(resultados!D$6*cálculos!F12)/$G12</f>
        <v>0.30114548505176764</v>
      </c>
      <c r="K12" s="36">
        <f t="shared" si="0"/>
        <v>8.0137807235534098E-3</v>
      </c>
      <c r="L12" s="32">
        <f t="shared" si="1"/>
        <v>3.2301936516497598E-2</v>
      </c>
      <c r="M12" s="32">
        <f t="shared" si="2"/>
        <v>1.1976191046715989E-2</v>
      </c>
      <c r="N12" s="40">
        <f t="shared" si="2"/>
        <v>1.7609135612151265E-2</v>
      </c>
      <c r="O12" s="55">
        <f>AVERAGE(K$4:K12)</f>
        <v>-1.6349411504447255E-3</v>
      </c>
      <c r="P12" s="56">
        <f>AVERAGE(L$4:L12)</f>
        <v>0</v>
      </c>
      <c r="Q12" s="57">
        <f>AVERAGE(M$4:M12)</f>
        <v>-2.355800850067011E-3</v>
      </c>
      <c r="R12" s="32">
        <f>resultados!B$7+resultados!B$8*cálculos!K11^2+resultados!B$9*cálculos!R11</f>
        <v>1.7192164421098497E-4</v>
      </c>
      <c r="S12" s="32">
        <f>resultados!C$7+resultados!C$8*cálculos!L11^2+resultados!C$9*cálculos!S11</f>
        <v>7.7690924101931496E-4</v>
      </c>
      <c r="T12" s="31">
        <f>resultados!D$7+resultados!D$8*cálculos!M11^2+resultados!D$9*cálculos!T11</f>
        <v>1.0048689226139559E-4</v>
      </c>
      <c r="U12" s="36">
        <f t="shared" si="10"/>
        <v>1.3111889421856216E-2</v>
      </c>
      <c r="V12" s="32">
        <f t="shared" si="11"/>
        <v>2.7873091701842389E-2</v>
      </c>
      <c r="W12" s="31">
        <f t="shared" si="12"/>
        <v>1.0024315051982135E-2</v>
      </c>
      <c r="X12" s="32">
        <f>-0.5*LN(2*resultados!B$2)-0.5*LN(R12)-0.5*((K12^2)/R12)</f>
        <v>3.2285242243697909</v>
      </c>
      <c r="Y12" s="32">
        <f>-0.5*LN(2*resultados!C$2)-0.5*LN(S12)-0.5*((L12^2)/S12)</f>
        <v>1.9896382496273808</v>
      </c>
      <c r="Z12" s="31">
        <f>-0.5*LN(2*resultados!D$2)-0.5*LN(T12)-0.5*((M12^2)/T12)</f>
        <v>2.9701321476073526</v>
      </c>
      <c r="AA12" s="32">
        <f>K12/R12</f>
        <v>46.612983259506123</v>
      </c>
      <c r="AB12" s="32">
        <f>L12/S12</f>
        <v>41.577490408167932</v>
      </c>
      <c r="AC12" s="31">
        <f>M12/T12</f>
        <v>119.18162436113994</v>
      </c>
      <c r="AD12" s="32">
        <f>(1-resultados!$E$3)*(cálculos!AA11*cálculos!AA11)+resultados!$E$3*cálculos!AD11</f>
        <v>336.83617083967783</v>
      </c>
      <c r="AE12" s="32">
        <f>(1-resultados!$E$3)*(cálculos!AA11*cálculos!AB11)+resultados!$E$3*cálculos!AE11</f>
        <v>399.38688249731479</v>
      </c>
      <c r="AF12" s="32">
        <f>(1-resultados!$E$3)*(cálculos!AA11*cálculos!AC11)+resultados!$E$3*cálculos!AF11</f>
        <v>-6.1768217018450002</v>
      </c>
      <c r="AG12" s="32">
        <f>(1-resultados!$E$3)*(cálculos!AB11*cálculos!AB11)+resultados!$E$3*cálculos!AG11</f>
        <v>1685.7272948177415</v>
      </c>
      <c r="AH12" s="32">
        <f>(1-resultados!$E$3)*(cálculos!AB11*cálculos!AC11)+resultados!$E$3*cálculos!AH11</f>
        <v>-514.71066175308545</v>
      </c>
      <c r="AI12" s="31">
        <f>(1-resultados!$E$3)*(cálculos!AC11*cálculos!AC11)+resultados!$E$3*cálculos!AI11</f>
        <v>2949.8344090952155</v>
      </c>
      <c r="AJ12" s="32">
        <f t="shared" si="3"/>
        <v>1</v>
      </c>
      <c r="AK12" s="32">
        <f t="shared" si="4"/>
        <v>0.53001819226391889</v>
      </c>
      <c r="AL12" s="32">
        <f t="shared" si="5"/>
        <v>-6.1966488428512913E-3</v>
      </c>
      <c r="AM12" s="32">
        <f t="shared" si="6"/>
        <v>1</v>
      </c>
      <c r="AN12" s="32">
        <f t="shared" si="7"/>
        <v>-0.23081853821996814</v>
      </c>
      <c r="AO12" s="31">
        <f t="shared" si="8"/>
        <v>1</v>
      </c>
      <c r="AP12" s="9">
        <f>H12*U12*(H12*U12*AJ12+I12*V12*AK12+J12*W12*AL12)</f>
        <v>4.4687711612630537E-5</v>
      </c>
      <c r="AQ12" s="9">
        <f>I12*V12*(H12*U12*AK12+I12*V12*AM12+J12*W12*AN12)</f>
        <v>1.1115532499777122E-4</v>
      </c>
      <c r="AR12" s="9">
        <f>J12*W12*(H12*U12*AL12+I12*V12*AN12+J12*W12*AO12)</f>
        <v>2.2617356329651296E-6</v>
      </c>
      <c r="AS12" s="40">
        <f t="shared" si="9"/>
        <v>1.5810477224336689E-4</v>
      </c>
      <c r="AT12" s="32">
        <f t="shared" si="13"/>
        <v>2.9251433066210468E-2</v>
      </c>
      <c r="AU12" s="31">
        <f>IF(N12&lt;-AT11,1,0)</f>
        <v>0</v>
      </c>
      <c r="AV12" s="37">
        <f>(resultados!$E$12^AU12)*(1-resultados!$E$12)^(1-AU12)</f>
        <v>0.97455470737913485</v>
      </c>
      <c r="AW12" s="37">
        <f>((1-resultados!$E$13)^AU12)*((resultados!$E$13)^(1-AU12))</f>
        <v>0.9</v>
      </c>
    </row>
    <row r="13" spans="1:1024 1028:2048 2052:3072 3076:4096 4100:5120 5124:6144 6148:7168 7172:8192 8196:9216 9220:10240 10244:11264 11268:12288 12292:13312 13316:14336 14340:15360 15364:16372" s="37" customFormat="1">
      <c r="A13" s="33">
        <v>11</v>
      </c>
      <c r="B13" s="34">
        <v>39428</v>
      </c>
      <c r="C13" s="35">
        <v>3</v>
      </c>
      <c r="D13" s="36">
        <v>17220</v>
      </c>
      <c r="E13" s="32">
        <v>1977.16</v>
      </c>
      <c r="F13" s="32">
        <v>2075</v>
      </c>
      <c r="G13" s="40">
        <f>(resultados!$B$6*cálculos!D13)+(resultados!$C$6*cálculos!E13)+(resultados!$D$6*cálculos!F13)</f>
        <v>0.95308392845066603</v>
      </c>
      <c r="H13" s="36">
        <f>(resultados!B$6*cálculos!D13)/$G13</f>
        <v>0.34969671886340808</v>
      </c>
      <c r="I13" s="32">
        <f>(resultados!C$6*cálculos!E13)/$G13</f>
        <v>0.34792230938635638</v>
      </c>
      <c r="J13" s="31">
        <f>(resultados!D$6*cálculos!F13)/$G13</f>
        <v>0.30238097175023559</v>
      </c>
      <c r="K13" s="36">
        <f t="shared" si="0"/>
        <v>-1.8412487944452494E-2</v>
      </c>
      <c r="L13" s="32">
        <f t="shared" si="1"/>
        <v>-1.726398251923289E-2</v>
      </c>
      <c r="M13" s="32">
        <f t="shared" si="2"/>
        <v>-1.1976191046715989E-2</v>
      </c>
      <c r="N13" s="40">
        <f t="shared" si="2"/>
        <v>-1.6070422245322229E-2</v>
      </c>
      <c r="O13" s="55">
        <f>AVERAGE(K$4:K13)</f>
        <v>-3.3126958298455023E-3</v>
      </c>
      <c r="P13" s="56">
        <f>AVERAGE(L$4:L13)</f>
        <v>-1.726398251923289E-3</v>
      </c>
      <c r="Q13" s="57">
        <f>AVERAGE(M$4:M13)</f>
        <v>-3.3178398697319088E-3</v>
      </c>
      <c r="R13" s="32">
        <f>resultados!B$7+resultados!B$8*cálculos!K12^2+resultados!B$9*cálculos!R12</f>
        <v>1.6999998010590713E-4</v>
      </c>
      <c r="S13" s="32">
        <f>resultados!C$7+resultados!C$8*cálculos!L12^2+resultados!C$9*cálculos!S12</f>
        <v>8.9177727841779062E-4</v>
      </c>
      <c r="T13" s="31">
        <f>resultados!D$7+resultados!D$8*cálculos!M12^2+resultados!D$9*cálculos!T12</f>
        <v>1.3234400854094291E-4</v>
      </c>
      <c r="U13" s="36">
        <f t="shared" si="10"/>
        <v>1.303840404750164E-2</v>
      </c>
      <c r="V13" s="32">
        <f t="shared" si="11"/>
        <v>2.9862640178286156E-2</v>
      </c>
      <c r="W13" s="31">
        <f t="shared" si="12"/>
        <v>1.1504086601766475E-2</v>
      </c>
      <c r="X13" s="32">
        <f>-0.5*LN(2*resultados!B$2)-0.5*LN(R13)-0.5*((K13^2)/R13)</f>
        <v>2.4238006681817819</v>
      </c>
      <c r="Y13" s="32">
        <f>-0.5*LN(2*resultados!C$2)-0.5*LN(S13)-0.5*((L13^2)/S13)</f>
        <v>2.4251011795642023</v>
      </c>
      <c r="Z13" s="31">
        <f>-0.5*LN(2*resultados!D$2)-0.5*LN(T13)-0.5*((M13^2)/T13)</f>
        <v>3.0042343817550341</v>
      </c>
      <c r="AA13" s="32">
        <f>K13/R13</f>
        <v>-108.30876528915958</v>
      </c>
      <c r="AB13" s="32">
        <f>L13/S13</f>
        <v>-19.359074218467416</v>
      </c>
      <c r="AC13" s="31">
        <f>M13/T13</f>
        <v>-90.49288425483158</v>
      </c>
      <c r="AD13" s="32">
        <f>(1-resultados!$E$3)*(cálculos!AA12*cálculos!AA12)+resultados!$E$3*cálculos!AD12</f>
        <v>446.99221309035715</v>
      </c>
      <c r="AE13" s="32">
        <f>(1-resultados!$E$3)*(cálculos!AA12*cálculos!AB12)+resultados!$E$3*cálculos!AE12</f>
        <v>491.70672140956844</v>
      </c>
      <c r="AF13" s="32">
        <f>(1-resultados!$E$3)*(cálculos!AA12*cálculos!AC12)+resultados!$E$3*cálculos!AF12</f>
        <v>327.51845127145981</v>
      </c>
      <c r="AG13" s="32">
        <f>(1-resultados!$E$3)*(cálculos!AB12*cálculos!AB12)+resultados!$E$3*cálculos!AG12</f>
        <v>1688.3049196471547</v>
      </c>
      <c r="AH13" s="32">
        <f>(1-resultados!$E$3)*(cálculos!AB12*cálculos!AC12)+resultados!$E$3*cálculos!AH12</f>
        <v>-186.51165142558989</v>
      </c>
      <c r="AI13" s="31">
        <f>(1-resultados!$E$3)*(cálculos!AC12*cálculos!AC12)+resultados!$E$3*cálculos!AI12</f>
        <v>3625.099919671095</v>
      </c>
      <c r="AJ13" s="32">
        <f t="shared" si="3"/>
        <v>1</v>
      </c>
      <c r="AK13" s="32">
        <f t="shared" si="4"/>
        <v>0.56601862656110191</v>
      </c>
      <c r="AL13" s="32">
        <f t="shared" si="5"/>
        <v>0.25729171518240201</v>
      </c>
      <c r="AM13" s="32">
        <f t="shared" si="6"/>
        <v>1</v>
      </c>
      <c r="AN13" s="32">
        <f t="shared" si="7"/>
        <v>-7.5391178756201591E-2</v>
      </c>
      <c r="AO13" s="31">
        <f t="shared" si="8"/>
        <v>1</v>
      </c>
      <c r="AP13" s="9">
        <f>H13*U13*(H13*U13*AJ13+I13*V13*AK13+J13*W13*AL13)</f>
        <v>5.1683479434099842E-5</v>
      </c>
      <c r="AQ13" s="9">
        <f>I13*V13*(H13*U13*AK13+I13*V13*AM13+J13*W13*AN13)</f>
        <v>1.3203848911667732E-4</v>
      </c>
      <c r="AR13" s="9">
        <f>J13*W13*(H13*U13*AL13+I13*V13*AN13+J13*W13*AO13)</f>
        <v>1.3456785713492728E-5</v>
      </c>
      <c r="AS13" s="40">
        <f t="shared" si="9"/>
        <v>1.9717875426426989E-4</v>
      </c>
      <c r="AT13" s="32">
        <f t="shared" si="13"/>
        <v>3.2666658876062508E-2</v>
      </c>
      <c r="AU13" s="31">
        <f>IF(N13&lt;-AT12,1,0)</f>
        <v>0</v>
      </c>
      <c r="AV13" s="37">
        <f>(resultados!$E$12^AU13)*(1-resultados!$E$12)^(1-AU13)</f>
        <v>0.97455470737913485</v>
      </c>
      <c r="AW13" s="37">
        <f>((1-resultados!$E$13)^AU13)*((resultados!$E$13)^(1-AU13))</f>
        <v>0.9</v>
      </c>
    </row>
    <row r="14" spans="1:1024 1028:2048 2052:3072 3076:4096 4100:5120 5124:6144 6148:7168 7172:8192 8196:9216 9220:10240 10244:11264 11268:12288 12292:13312 13316:14336 14340:15360 15364:16372" s="37" customFormat="1">
      <c r="A14" s="33">
        <v>12</v>
      </c>
      <c r="B14" s="34">
        <v>39429</v>
      </c>
      <c r="C14" s="35">
        <v>4</v>
      </c>
      <c r="D14" s="36">
        <v>17160</v>
      </c>
      <c r="E14" s="32">
        <v>1977.16</v>
      </c>
      <c r="F14" s="32">
        <v>2090</v>
      </c>
      <c r="G14" s="40">
        <f>(resultados!$B$6*cálculos!D14)+(resultados!$C$6*cálculos!E14)+(resultados!$D$6*cálculos!F14)</f>
        <v>0.95400597146141886</v>
      </c>
      <c r="H14" s="36">
        <f>(resultados!B$6*cálculos!D14)/$G14</f>
        <v>0.34814146052910339</v>
      </c>
      <c r="I14" s="32">
        <f>(resultados!C$6*cálculos!E14)/$G14</f>
        <v>0.34758604384583436</v>
      </c>
      <c r="J14" s="31">
        <f>(resultados!D$6*cálculos!F14)/$G14</f>
        <v>0.3042724956250622</v>
      </c>
      <c r="K14" s="36">
        <f t="shared" si="0"/>
        <v>-3.4904049397681547E-3</v>
      </c>
      <c r="L14" s="32">
        <f t="shared" si="1"/>
        <v>0</v>
      </c>
      <c r="M14" s="32">
        <f t="shared" si="2"/>
        <v>7.20291229405845E-3</v>
      </c>
      <c r="N14" s="40">
        <f t="shared" si="2"/>
        <v>9.6696341650097384E-4</v>
      </c>
      <c r="O14" s="55">
        <f>AVERAGE(K$4:K14)</f>
        <v>-3.3288512034748345E-3</v>
      </c>
      <c r="P14" s="56">
        <f>AVERAGE(L$4:L14)</f>
        <v>-1.5694529562938991E-3</v>
      </c>
      <c r="Q14" s="57">
        <f>AVERAGE(M$4:M14)</f>
        <v>-2.3614078548418764E-3</v>
      </c>
      <c r="R14" s="32">
        <f>resultados!B$7+resultados!B$8*cálculos!K13^2+resultados!B$9*cálculos!R13</f>
        <v>2.4238788431970603E-4</v>
      </c>
      <c r="S14" s="32">
        <f>resultados!C$7+resultados!C$8*cálculos!L13^2+resultados!C$9*cálculos!S13</f>
        <v>7.1630348791717243E-4</v>
      </c>
      <c r="T14" s="31">
        <f>resultados!D$7+resultados!D$8*cálculos!M13^2+resultados!D$9*cálculos!T13</f>
        <v>1.5242673464356955E-4</v>
      </c>
      <c r="U14" s="36">
        <f t="shared" si="10"/>
        <v>1.5568811268677709E-2</v>
      </c>
      <c r="V14" s="32">
        <f t="shared" si="11"/>
        <v>2.6763846657705474E-2</v>
      </c>
      <c r="W14" s="31">
        <f t="shared" si="12"/>
        <v>1.2346122251280746E-2</v>
      </c>
      <c r="X14" s="32">
        <f>-0.5*LN(2*resultados!B$2)-0.5*LN(R14)-0.5*((K14^2)/R14)</f>
        <v>3.2184160551070042</v>
      </c>
      <c r="Y14" s="32">
        <f>-0.5*LN(2*resultados!C$2)-0.5*LN(S14)-0.5*((L14^2)/S14)</f>
        <v>2.7017647742969557</v>
      </c>
      <c r="Z14" s="31">
        <f>-0.5*LN(2*resultados!D$2)-0.5*LN(T14)-0.5*((M14^2)/T14)</f>
        <v>3.3052882179049448</v>
      </c>
      <c r="AA14" s="32">
        <f>K14/R14</f>
        <v>-14.400080059960267</v>
      </c>
      <c r="AB14" s="32">
        <f>L14/S14</f>
        <v>0</v>
      </c>
      <c r="AC14" s="31">
        <f>M14/T14</f>
        <v>47.254914375103162</v>
      </c>
      <c r="AD14" s="32">
        <f>(1-resultados!$E$3)*(cálculos!AA13*cálculos!AA13)+resultados!$E$3*cálculos!AD13</f>
        <v>1124.019998612672</v>
      </c>
      <c r="AE14" s="32">
        <f>(1-resultados!$E$3)*(cálculos!AA13*cálculos!AB13)+resultados!$E$3*cálculos!AE13</f>
        <v>588.0097636695989</v>
      </c>
      <c r="AF14" s="32">
        <f>(1-resultados!$E$3)*(cálculos!AA13*cálculos!AC13)+resultados!$E$3*cálculos!AF13</f>
        <v>895.93769786091104</v>
      </c>
      <c r="AG14" s="32">
        <f>(1-resultados!$E$3)*(cálculos!AB13*cálculos!AB13)+resultados!$E$3*cálculos!AG13</f>
        <v>1609.493049744093</v>
      </c>
      <c r="AH14" s="32">
        <f>(1-resultados!$E$3)*(cálculos!AB13*cálculos!AC13)+resultados!$E$3*cálculos!AH13</f>
        <v>-70.209444588106422</v>
      </c>
      <c r="AI14" s="31">
        <f>(1-resultados!$E$3)*(cálculos!AC13*cálculos!AC13)+resultados!$E$3*cálculos!AI13</f>
        <v>3898.9316505363304</v>
      </c>
      <c r="AJ14" s="32">
        <f t="shared" si="3"/>
        <v>1</v>
      </c>
      <c r="AK14" s="32">
        <f t="shared" si="4"/>
        <v>0.43717263115885874</v>
      </c>
      <c r="AL14" s="32">
        <f t="shared" si="5"/>
        <v>0.42797458593365956</v>
      </c>
      <c r="AM14" s="32">
        <f t="shared" si="6"/>
        <v>1</v>
      </c>
      <c r="AN14" s="32">
        <f t="shared" si="7"/>
        <v>-2.8027100682888002E-2</v>
      </c>
      <c r="AO14" s="31">
        <f t="shared" si="8"/>
        <v>1</v>
      </c>
      <c r="AP14" s="9">
        <f>H14*U14*(H14*U14*AJ14+I14*V14*AK14+J14*W14*AL14)</f>
        <v>6.0135329819579308E-5</v>
      </c>
      <c r="AQ14" s="9">
        <f>I14*V14*(H14*U14*AK14+I14*V14*AM14+J14*W14*AN14)</f>
        <v>1.0760473330424183E-4</v>
      </c>
      <c r="AR14" s="9">
        <f>J14*W14*(H14*U14*AL14+I14*V14*AN14+J14*W14*AO14)</f>
        <v>2.1846582226067174E-5</v>
      </c>
      <c r="AS14" s="40">
        <f t="shared" si="9"/>
        <v>1.895866453498883E-4</v>
      </c>
      <c r="AT14" s="32">
        <f t="shared" si="13"/>
        <v>3.2031592376454435E-2</v>
      </c>
      <c r="AU14" s="31">
        <f>IF(N14&lt;-AT13,1,0)</f>
        <v>0</v>
      </c>
      <c r="AV14" s="37">
        <f>(resultados!$E$12^AU14)*(1-resultados!$E$12)^(1-AU14)</f>
        <v>0.97455470737913485</v>
      </c>
      <c r="AW14" s="37">
        <f>((1-resultados!$E$13)^AU14)*((resultados!$E$13)^(1-AU14))</f>
        <v>0.9</v>
      </c>
    </row>
    <row r="15" spans="1:1024 1028:2048 2052:3072 3076:4096 4100:5120 5124:6144 6148:7168 7172:8192 8196:9216 9220:10240 10244:11264 11268:12288 12292:13312 13316:14336 14340:15360 15364:16372" s="37" customFormat="1">
      <c r="A15" s="33">
        <v>13</v>
      </c>
      <c r="B15" s="34">
        <v>39430</v>
      </c>
      <c r="C15" s="35">
        <v>5</v>
      </c>
      <c r="D15" s="36">
        <v>17000</v>
      </c>
      <c r="E15" s="32">
        <v>1982.08</v>
      </c>
      <c r="F15" s="32">
        <v>2100</v>
      </c>
      <c r="G15" s="40">
        <f>(resultados!$B$6*cálculos!D15)+(resultados!$C$6*cálculos!E15)+(resultados!$D$6*cálculos!F15)</f>
        <v>0.95312324338946364</v>
      </c>
      <c r="H15" s="36">
        <f>(resultados!B$6*cálculos!D15)/$G15</f>
        <v>0.34521480862687082</v>
      </c>
      <c r="I15" s="32">
        <f>(resultados!C$6*cálculos!E15)/$G15</f>
        <v>0.34877369843182626</v>
      </c>
      <c r="J15" s="31">
        <f>(resultados!D$6*cálculos!F15)/$G15</f>
        <v>0.30601149294130303</v>
      </c>
      <c r="K15" s="36">
        <f t="shared" si="0"/>
        <v>-9.3677500035997951E-3</v>
      </c>
      <c r="L15" s="32">
        <f t="shared" si="1"/>
        <v>2.4853267457931594E-3</v>
      </c>
      <c r="M15" s="32">
        <f t="shared" si="2"/>
        <v>4.7732787526575393E-3</v>
      </c>
      <c r="N15" s="40">
        <f t="shared" si="2"/>
        <v>-9.2571402935778119E-4</v>
      </c>
      <c r="O15" s="55">
        <f>AVERAGE(K$4:K15)</f>
        <v>-3.8320927701519145E-3</v>
      </c>
      <c r="P15" s="56">
        <f>AVERAGE(L$4:L15)</f>
        <v>-1.2315546477866441E-3</v>
      </c>
      <c r="Q15" s="57">
        <f>AVERAGE(M$4:M15)</f>
        <v>-1.7668506375502584E-3</v>
      </c>
      <c r="R15" s="32">
        <f>resultados!B$7+resultados!B$8*cálculos!K14^2+resultados!B$9*cálculos!R14</f>
        <v>2.0756942717000285E-4</v>
      </c>
      <c r="S15" s="32">
        <f>resultados!C$7+resultados!C$8*cálculos!L14^2+resultados!C$9*cálculos!S14</f>
        <v>4.9947943039633505E-4</v>
      </c>
      <c r="T15" s="31">
        <f>resultados!D$7+resultados!D$8*cálculos!M14^2+resultados!D$9*cálculos!T14</f>
        <v>1.3126019238743068E-4</v>
      </c>
      <c r="U15" s="36">
        <f t="shared" si="10"/>
        <v>1.4407269941595557E-2</v>
      </c>
      <c r="V15" s="32">
        <f t="shared" si="11"/>
        <v>2.2349036453420873E-2</v>
      </c>
      <c r="W15" s="31">
        <f t="shared" si="12"/>
        <v>1.1456884061010248E-2</v>
      </c>
      <c r="X15" s="32">
        <f>-0.5*LN(2*resultados!B$2)-0.5*LN(R15)-0.5*((K15^2)/R15)</f>
        <v>3.109697331947078</v>
      </c>
      <c r="Y15" s="32">
        <f>-0.5*LN(2*resultados!C$2)-0.5*LN(S15)-0.5*((L15^2)/S15)</f>
        <v>2.8758502506554229</v>
      </c>
      <c r="Z15" s="31">
        <f>-0.5*LN(2*resultados!D$2)-0.5*LN(T15)-0.5*((M15^2)/T15)</f>
        <v>3.4634357937307381</v>
      </c>
      <c r="AA15" s="32">
        <f>K15/R15</f>
        <v>-45.130682930138121</v>
      </c>
      <c r="AB15" s="32">
        <f>L15/S15</f>
        <v>4.9758340274814961</v>
      </c>
      <c r="AC15" s="31">
        <f>M15/T15</f>
        <v>36.365014143576886</v>
      </c>
      <c r="AD15" s="32">
        <f>(1-resultados!$E$3)*(cálculos!AA14*cálculos!AA14)+resultados!$E$3*cálculos!AD14</f>
        <v>1069.0205370399076</v>
      </c>
      <c r="AE15" s="32">
        <f>(1-resultados!$E$3)*(cálculos!AA14*cálculos!AB14)+resultados!$E$3*cálculos!AE14</f>
        <v>552.72917784942297</v>
      </c>
      <c r="AF15" s="32">
        <f>(1-resultados!$E$3)*(cálculos!AA14*cálculos!AC14)+resultados!$E$3*cálculos!AF14</f>
        <v>801.35296297557306</v>
      </c>
      <c r="AG15" s="32">
        <f>(1-resultados!$E$3)*(cálculos!AB14*cálculos!AB14)+resultados!$E$3*cálculos!AG14</f>
        <v>1512.9234667594474</v>
      </c>
      <c r="AH15" s="32">
        <f>(1-resultados!$E$3)*(cálculos!AB14*cálculos!AC14)+resultados!$E$3*cálculos!AH14</f>
        <v>-65.99687791282004</v>
      </c>
      <c r="AI15" s="31">
        <f>(1-resultados!$E$3)*(cálculos!AC14*cálculos!AC14)+resultados!$E$3*cálculos!AI14</f>
        <v>3798.9773674600506</v>
      </c>
      <c r="AJ15" s="32">
        <f t="shared" si="3"/>
        <v>1</v>
      </c>
      <c r="AK15" s="32">
        <f t="shared" si="4"/>
        <v>0.43462118055890547</v>
      </c>
      <c r="AL15" s="32">
        <f t="shared" si="5"/>
        <v>0.39764677964898765</v>
      </c>
      <c r="AM15" s="32">
        <f t="shared" si="6"/>
        <v>1</v>
      </c>
      <c r="AN15" s="32">
        <f t="shared" si="7"/>
        <v>-2.7528437281276751E-2</v>
      </c>
      <c r="AO15" s="31">
        <f t="shared" si="8"/>
        <v>1</v>
      </c>
      <c r="AP15" s="9">
        <f>H15*U15*(H15*U15*AJ15+I15*V15*AK15+J15*W15*AL15)</f>
        <v>4.8519953933331728E-5</v>
      </c>
      <c r="AQ15" s="9">
        <f>I15*V15*(H15*U15*AK15+I15*V15*AM15+J15*W15*AN15)</f>
        <v>7.6855330781705245E-5</v>
      </c>
      <c r="AR15" s="9">
        <f>J15*W15*(H15*U15*AL15+I15*V15*AN15+J15*W15*AO15)</f>
        <v>1.8473131698710542E-5</v>
      </c>
      <c r="AS15" s="40">
        <f t="shared" si="9"/>
        <v>1.4384841641374753E-4</v>
      </c>
      <c r="AT15" s="32">
        <f t="shared" si="13"/>
        <v>2.7901477446643314E-2</v>
      </c>
      <c r="AU15" s="31">
        <f>IF(N15&lt;-AT14,1,0)</f>
        <v>0</v>
      </c>
      <c r="AV15" s="37">
        <f>(resultados!$E$12^AU15)*(1-resultados!$E$12)^(1-AU15)</f>
        <v>0.97455470737913485</v>
      </c>
      <c r="AW15" s="37">
        <f>((1-resultados!$E$13)^AU15)*((resultados!$E$13)^(1-AU15))</f>
        <v>0.9</v>
      </c>
    </row>
    <row r="16" spans="1:1024 1028:2048 2052:3072 3076:4096 4100:5120 5124:6144 6148:7168 7172:8192 8196:9216 9220:10240 10244:11264 11268:12288 12292:13312 13316:14336 14340:15360 15364:16372" s="37" customFormat="1">
      <c r="A16" s="33">
        <v>14</v>
      </c>
      <c r="B16" s="34">
        <v>39433</v>
      </c>
      <c r="C16" s="35">
        <v>1</v>
      </c>
      <c r="D16" s="36">
        <v>16580</v>
      </c>
      <c r="E16" s="32">
        <v>1967.32</v>
      </c>
      <c r="F16" s="32">
        <v>2075</v>
      </c>
      <c r="G16" s="40">
        <f>(resultados!$B$6*cálculos!D16)+(resultados!$C$6*cálculos!E16)+(resultados!$D$6*cálculos!F16)</f>
        <v>0.9390465172110638</v>
      </c>
      <c r="H16" s="36">
        <f>(resultados!B$6*cálculos!D16)/$G16</f>
        <v>0.34173304508867491</v>
      </c>
      <c r="I16" s="32">
        <f>(resultados!C$6*cálculos!E16)/$G16</f>
        <v>0.35136581725483057</v>
      </c>
      <c r="J16" s="31">
        <f>(resultados!D$6*cálculos!F16)/$G16</f>
        <v>0.30690113765649452</v>
      </c>
      <c r="K16" s="36">
        <f t="shared" si="0"/>
        <v>-2.5016194349067433E-2</v>
      </c>
      <c r="L16" s="32">
        <f t="shared" si="1"/>
        <v>-7.474587896580509E-3</v>
      </c>
      <c r="M16" s="32">
        <f t="shared" si="2"/>
        <v>-1.1976191046715989E-2</v>
      </c>
      <c r="N16" s="40">
        <f t="shared" si="2"/>
        <v>-1.4879199715702625E-2</v>
      </c>
      <c r="O16" s="55">
        <f>AVERAGE(K$4:K16)</f>
        <v>-5.4616390454531082E-3</v>
      </c>
      <c r="P16" s="56">
        <f>AVERAGE(L$4:L16)</f>
        <v>-1.7117879746169416E-3</v>
      </c>
      <c r="Q16" s="57">
        <f>AVERAGE(M$4:M16)</f>
        <v>-2.5521845151783916E-3</v>
      </c>
      <c r="R16" s="32">
        <f>resultados!B$7+resultados!B$8*cálculos!K15^2+resultados!B$9*cálculos!R15</f>
        <v>2.0239477940900327E-4</v>
      </c>
      <c r="S16" s="32">
        <f>resultados!C$7+resultados!C$8*cálculos!L15^2+resultados!C$9*cálculos!S15</f>
        <v>3.5793986124328962E-4</v>
      </c>
      <c r="T16" s="31">
        <f>resultados!D$7+resultados!D$8*cálculos!M15^2+resultados!D$9*cálculos!T15</f>
        <v>1.0716518350472262E-4</v>
      </c>
      <c r="U16" s="36">
        <f t="shared" si="10"/>
        <v>1.4226551915661197E-2</v>
      </c>
      <c r="V16" s="32">
        <f t="shared" si="11"/>
        <v>1.8919298645649885E-2</v>
      </c>
      <c r="W16" s="31">
        <f t="shared" si="12"/>
        <v>1.0352061799695876E-2</v>
      </c>
      <c r="X16" s="32">
        <f>-0.5*LN(2*resultados!B$2)-0.5*LN(R16)-0.5*((K16^2)/R16)</f>
        <v>1.7876935269309393</v>
      </c>
      <c r="Y16" s="32">
        <f>-0.5*LN(2*resultados!C$2)-0.5*LN(S16)-0.5*((L16^2)/S16)</f>
        <v>2.9705911642478009</v>
      </c>
      <c r="Z16" s="31">
        <f>-0.5*LN(2*resultados!D$2)-0.5*LN(T16)-0.5*((M16^2)/T16)</f>
        <v>2.9824344423671727</v>
      </c>
      <c r="AA16" s="32">
        <f>K16/R16</f>
        <v>-123.60098626118328</v>
      </c>
      <c r="AB16" s="32">
        <f>L16/S16</f>
        <v>-20.882245052612554</v>
      </c>
      <c r="AC16" s="31">
        <f>M16/T16</f>
        <v>-111.75449577043103</v>
      </c>
      <c r="AD16" s="32">
        <f>(1-resultados!$E$3)*(cálculos!AA15*cálculos!AA15)+resultados!$E$3*cálculos!AD15</f>
        <v>1127.0860173219528</v>
      </c>
      <c r="AE16" s="32">
        <f>(1-resultados!$E$3)*(cálculos!AA15*cálculos!AB15)+resultados!$E$3*cálculos!AE15</f>
        <v>506.09165991002192</v>
      </c>
      <c r="AF16" s="32">
        <f>(1-resultados!$E$3)*(cálculos!AA15*cálculos!AC15)+resultados!$E$3*cálculos!AF15</f>
        <v>654.80110981321309</v>
      </c>
      <c r="AG16" s="32">
        <f>(1-resultados!$E$3)*(cálculos!AB15*cálculos!AB15)+resultados!$E$3*cálculos!AG15</f>
        <v>1423.6335942100229</v>
      </c>
      <c r="AH16" s="32">
        <f>(1-resultados!$E$3)*(cálculos!AB15*cálculos!AC15)+resultados!$E$3*cálculos!AH15</f>
        <v>-51.180288750923481</v>
      </c>
      <c r="AI16" s="31">
        <f>(1-resultados!$E$3)*(cálculos!AC15*cálculos!AC15)+resultados!$E$3*cálculos!AI15</f>
        <v>3650.3835806322004</v>
      </c>
      <c r="AJ16" s="32">
        <f t="shared" si="3"/>
        <v>1</v>
      </c>
      <c r="AK16" s="32">
        <f t="shared" si="4"/>
        <v>0.39953196901808685</v>
      </c>
      <c r="AL16" s="32">
        <f t="shared" si="5"/>
        <v>0.32282088567759576</v>
      </c>
      <c r="AM16" s="32">
        <f t="shared" si="6"/>
        <v>1</v>
      </c>
      <c r="AN16" s="32">
        <f t="shared" si="7"/>
        <v>-2.2450931601103771E-2</v>
      </c>
      <c r="AO16" s="31">
        <f t="shared" si="8"/>
        <v>1</v>
      </c>
      <c r="AP16" s="9">
        <f>H16*U16*(H16*U16*AJ16+I16*V16*AK16+J16*W16*AL16)</f>
        <v>4.1534478835973069E-5</v>
      </c>
      <c r="AQ16" s="9">
        <f>I16*V16*(H16*U16*AK16+I16*V16*AM16+J16*W16*AN16)</f>
        <v>5.6628630948591964E-5</v>
      </c>
      <c r="AR16" s="9">
        <f>J16*W16*(H16*U16*AL16+I16*V16*AN16+J16*W16*AO16)</f>
        <v>1.4605792992982804E-5</v>
      </c>
      <c r="AS16" s="40">
        <f t="shared" si="9"/>
        <v>1.1276890277754783E-4</v>
      </c>
      <c r="AT16" s="32">
        <f t="shared" si="13"/>
        <v>2.4704117003809686E-2</v>
      </c>
      <c r="AU16" s="31">
        <f>IF(N16&lt;-AT15,1,0)</f>
        <v>0</v>
      </c>
      <c r="AV16" s="37">
        <f>(resultados!$E$12^AU16)*(1-resultados!$E$12)^(1-AU16)</f>
        <v>0.97455470737913485</v>
      </c>
      <c r="AW16" s="37">
        <f>((1-resultados!$E$13)^AU16)*((resultados!$E$13)^(1-AU16))</f>
        <v>0.9</v>
      </c>
    </row>
    <row r="17" spans="1:49" s="37" customFormat="1">
      <c r="A17" s="33">
        <v>15</v>
      </c>
      <c r="B17" s="34">
        <v>39434</v>
      </c>
      <c r="C17" s="35">
        <v>2</v>
      </c>
      <c r="D17" s="36">
        <v>16160</v>
      </c>
      <c r="E17" s="32">
        <v>1888.63</v>
      </c>
      <c r="F17" s="32">
        <v>2040</v>
      </c>
      <c r="G17" s="40">
        <f>(resultados!$B$6*cálculos!D17)+(resultados!$C$6*cálculos!E17)+(resultados!$D$6*cálculos!F17)</f>
        <v>0.9128588895651587</v>
      </c>
      <c r="H17" s="36">
        <f>(resultados!B$6*cálculos!D17)/$G17</f>
        <v>0.34263148129868942</v>
      </c>
      <c r="I17" s="32">
        <f>(resultados!C$6*cálculos!E17)/$G17</f>
        <v>0.34698830926028784</v>
      </c>
      <c r="J17" s="31">
        <f>(resultados!D$6*cálculos!F17)/$G17</f>
        <v>0.31038020944102263</v>
      </c>
      <c r="K17" s="36">
        <f t="shared" si="0"/>
        <v>-2.5658096614199266E-2</v>
      </c>
      <c r="L17" s="32">
        <f t="shared" si="1"/>
        <v>-4.0820511963016948E-2</v>
      </c>
      <c r="M17" s="32">
        <f t="shared" si="2"/>
        <v>-1.7011345826536406E-2</v>
      </c>
      <c r="N17" s="40">
        <f t="shared" si="2"/>
        <v>-2.828370531105992E-2</v>
      </c>
      <c r="O17" s="55">
        <f>AVERAGE(K$4:K17)</f>
        <v>-6.9042431575064055E-3</v>
      </c>
      <c r="P17" s="56">
        <f>AVERAGE(L$4:L17)</f>
        <v>-4.5052682595026561E-3</v>
      </c>
      <c r="Q17" s="57">
        <f>AVERAGE(M$4:M17)</f>
        <v>-3.5849817517039639E-3</v>
      </c>
      <c r="R17" s="32">
        <f>resultados!B$7+resultados!B$8*cálculos!K16^2+resultados!B$9*cálculos!R16</f>
        <v>3.4309710888997874E-4</v>
      </c>
      <c r="S17" s="32">
        <f>resultados!C$7+resultados!C$8*cálculos!L16^2+resultados!C$9*cálculos!S16</f>
        <v>2.8095530826305641E-4</v>
      </c>
      <c r="T17" s="31">
        <f>resultados!D$7+resultados!D$8*cálculos!M16^2+resultados!D$9*cálculos!T16</f>
        <v>1.3655400334073629E-4</v>
      </c>
      <c r="U17" s="36">
        <f t="shared" si="10"/>
        <v>1.8522880685519161E-2</v>
      </c>
      <c r="V17" s="32">
        <f t="shared" si="11"/>
        <v>1.676172151847943E-2</v>
      </c>
      <c r="W17" s="31">
        <f t="shared" si="12"/>
        <v>1.1685632346635602E-2</v>
      </c>
      <c r="X17" s="32">
        <f>-0.5*LN(2*resultados!B$2)-0.5*LN(R17)-0.5*((K17^2)/R17)</f>
        <v>2.1104053362341206</v>
      </c>
      <c r="Y17" s="32">
        <f>-0.5*LN(2*resultados!C$2)-0.5*LN(S17)-0.5*((L17^2)/S17)</f>
        <v>0.20427541951812023</v>
      </c>
      <c r="Z17" s="31">
        <f>-0.5*LN(2*resultados!D$2)-0.5*LN(T17)-0.5*((M17^2)/T17)</f>
        <v>2.4708543089522363</v>
      </c>
      <c r="AA17" s="32">
        <f>K17/R17</f>
        <v>-74.783773891918955</v>
      </c>
      <c r="AB17" s="32">
        <f>L17/S17</f>
        <v>-145.29183383428727</v>
      </c>
      <c r="AC17" s="31">
        <f>M17/T17</f>
        <v>-124.57595830485361</v>
      </c>
      <c r="AD17" s="32">
        <f>(1-resultados!$E$3)*(cálculos!AA16*cálculos!AA16)+resultados!$E$3*cálculos!AD16</f>
        <v>1976.0930845668695</v>
      </c>
      <c r="AE17" s="32">
        <f>(1-resultados!$E$3)*(cálculos!AA16*cálculos!AB16)+resultados!$E$3*cálculos!AE16</f>
        <v>630.59012534645831</v>
      </c>
      <c r="AF17" s="32">
        <f>(1-resultados!$E$3)*(cálculos!AA16*cálculos!AC16)+resultados!$E$3*cálculos!AF16</f>
        <v>1444.2909970052117</v>
      </c>
      <c r="AG17" s="32">
        <f>(1-resultados!$E$3)*(cálculos!AB16*cálculos!AB16)+resultados!$E$3*cálculos!AG16</f>
        <v>1364.3796680636631</v>
      </c>
      <c r="AH17" s="32">
        <f>(1-resultados!$E$3)*(cálculos!AB16*cálculos!AC16)+resultados!$E$3*cálculos!AH16</f>
        <v>91.911614558689678</v>
      </c>
      <c r="AI17" s="31">
        <f>(1-resultados!$E$3)*(cálculos!AC16*cálculos!AC16)+resultados!$E$3*cálculos!AI16</f>
        <v>4180.7046052884662</v>
      </c>
      <c r="AJ17" s="32">
        <f t="shared" si="3"/>
        <v>1</v>
      </c>
      <c r="AK17" s="32">
        <f t="shared" si="4"/>
        <v>0.38403945707116688</v>
      </c>
      <c r="AL17" s="32">
        <f t="shared" si="5"/>
        <v>0.50248865804903375</v>
      </c>
      <c r="AM17" s="32">
        <f t="shared" si="6"/>
        <v>1</v>
      </c>
      <c r="AN17" s="32">
        <f t="shared" si="7"/>
        <v>3.8483807561352508E-2</v>
      </c>
      <c r="AO17" s="31">
        <f t="shared" si="8"/>
        <v>1</v>
      </c>
      <c r="AP17" s="9">
        <f>H17*U17*(H17*U17*AJ17+I17*V17*AK17+J17*W17*AL17)</f>
        <v>6.6020730071183339E-5</v>
      </c>
      <c r="AQ17" s="9">
        <f>I17*V17*(H17*U17*AK17+I17*V17*AM17+J17*W17*AN17)</f>
        <v>4.8814803765999596E-5</v>
      </c>
      <c r="AR17" s="9">
        <f>J17*W17*(H17*U17*AL17+I17*V17*AN17+J17*W17*AO17)</f>
        <v>2.5533534274271415E-5</v>
      </c>
      <c r="AS17" s="40">
        <f t="shared" si="9"/>
        <v>1.4036906811145435E-4</v>
      </c>
      <c r="AT17" s="32">
        <f t="shared" si="13"/>
        <v>2.7561977033672067E-2</v>
      </c>
      <c r="AU17" s="31">
        <f>IF(N17&lt;-AT16,1,0)</f>
        <v>1</v>
      </c>
      <c r="AV17" s="37">
        <f>(resultados!$E$12^AU17)*(1-resultados!$E$12)^(1-AU17)</f>
        <v>2.5445292620865138E-2</v>
      </c>
      <c r="AW17" s="37">
        <f>((1-resultados!$E$13)^AU17)*((resultados!$E$13)^(1-AU17))</f>
        <v>9.9999999999999978E-2</v>
      </c>
    </row>
    <row r="18" spans="1:49" s="37" customFormat="1">
      <c r="A18" s="33">
        <v>16</v>
      </c>
      <c r="B18" s="34">
        <v>39435</v>
      </c>
      <c r="C18" s="35">
        <v>3</v>
      </c>
      <c r="D18" s="36">
        <v>16300</v>
      </c>
      <c r="E18" s="32">
        <v>1937.81</v>
      </c>
      <c r="F18" s="32">
        <v>2060</v>
      </c>
      <c r="G18" s="40">
        <f>(resultados!$B$6*cálculos!D18)+(resultados!$C$6*cálculos!E18)+(resultados!$D$6*cálculos!F18)</f>
        <v>0.92659456279164132</v>
      </c>
      <c r="H18" s="36">
        <f>(resultados!B$6*cálculos!D18)/$G18</f>
        <v>0.34047671294039655</v>
      </c>
      <c r="I18" s="32">
        <f>(resultados!C$6*cálculos!E18)/$G18</f>
        <v>0.35074626353691363</v>
      </c>
      <c r="J18" s="31">
        <f>(resultados!D$6*cálculos!F18)/$G18</f>
        <v>0.30877702352268976</v>
      </c>
      <c r="K18" s="36">
        <f t="shared" si="0"/>
        <v>8.6260547197660742E-3</v>
      </c>
      <c r="L18" s="32">
        <f t="shared" si="1"/>
        <v>2.5706770943681789E-2</v>
      </c>
      <c r="M18" s="32">
        <f t="shared" si="2"/>
        <v>9.7561749453651814E-3</v>
      </c>
      <c r="N18" s="40">
        <f t="shared" si="2"/>
        <v>1.4934793286048062E-2</v>
      </c>
      <c r="O18" s="55">
        <f>AVERAGE(K$4:K18)</f>
        <v>-5.8688899656882398E-3</v>
      </c>
      <c r="P18" s="56">
        <f>AVERAGE(L$4:L18)</f>
        <v>-2.4911323126236931E-3</v>
      </c>
      <c r="Q18" s="57">
        <f>AVERAGE(M$4:M18)</f>
        <v>-2.6955713052326876E-3</v>
      </c>
      <c r="R18" s="32">
        <f>resultados!B$7+resultados!B$8*cálculos!K17^2+resultados!B$9*cálculos!R17</f>
        <v>4.5475064975867847E-4</v>
      </c>
      <c r="S18" s="32">
        <f>resultados!C$7+resultados!C$8*cálculos!L17^2+resultados!C$9*cálculos!S17</f>
        <v>7.7348583765489681E-4</v>
      </c>
      <c r="T18" s="31">
        <f>resultados!D$7+resultados!D$8*cálculos!M17^2+resultados!D$9*cálculos!T17</f>
        <v>2.0901172888969165E-4</v>
      </c>
      <c r="U18" s="36">
        <f t="shared" si="10"/>
        <v>2.132488334689497E-2</v>
      </c>
      <c r="V18" s="32">
        <f t="shared" si="11"/>
        <v>2.7811613359438478E-2</v>
      </c>
      <c r="W18" s="31">
        <f t="shared" si="12"/>
        <v>1.4457237941242153E-2</v>
      </c>
      <c r="X18" s="32">
        <f>-0.5*LN(2*resultados!B$2)-0.5*LN(R18)-0.5*((K18^2)/R18)</f>
        <v>2.8471293533295867</v>
      </c>
      <c r="Y18" s="32">
        <f>-0.5*LN(2*resultados!C$2)-0.5*LN(S18)-0.5*((L18^2)/S18)</f>
        <v>2.2361813124082759</v>
      </c>
      <c r="Z18" s="31">
        <f>-0.5*LN(2*resultados!D$2)-0.5*LN(T18)-0.5*((M18^2)/T18)</f>
        <v>3.0899239335643012</v>
      </c>
      <c r="AA18" s="32">
        <f>K18/R18</f>
        <v>18.968757327435693</v>
      </c>
      <c r="AB18" s="32">
        <f>L18/S18</f>
        <v>33.234960088760253</v>
      </c>
      <c r="AC18" s="31">
        <f>M18/T18</f>
        <v>46.677643389640181</v>
      </c>
      <c r="AD18" s="32">
        <f>(1-resultados!$E$3)*(cálculos!AA17*cálculos!AA17)+resultados!$E$3*cálculos!AD17</f>
        <v>2193.084269743917</v>
      </c>
      <c r="AE18" s="32">
        <f>(1-resultados!$E$3)*(cálculos!AA17*cálculos!AB17)+resultados!$E$3*cálculos!AE17</f>
        <v>1244.6830168140073</v>
      </c>
      <c r="AF18" s="32">
        <f>(1-resultados!$E$3)*(cálculos!AA17*cálculos!AC17)+resultados!$E$3*cálculos!AF17</f>
        <v>1916.6091550792571</v>
      </c>
      <c r="AG18" s="32">
        <f>(1-resultados!$E$3)*(cálculos!AB17*cálculos!AB17)+resultados!$E$3*cálculos!AG17</f>
        <v>2549.0999067156527</v>
      </c>
      <c r="AH18" s="32">
        <f>(1-resultados!$E$3)*(cálculos!AB17*cálculos!AC17)+resultados!$E$3*cálculos!AH17</f>
        <v>1172.3890837117226</v>
      </c>
      <c r="AI18" s="31">
        <f>(1-resultados!$E$3)*(cálculos!AC17*cálculos!AC17)+resultados!$E$3*cálculos!AI17</f>
        <v>4861.0124922255163</v>
      </c>
      <c r="AJ18" s="32">
        <f t="shared" si="3"/>
        <v>1</v>
      </c>
      <c r="AK18" s="32">
        <f t="shared" si="4"/>
        <v>0.52642641765460596</v>
      </c>
      <c r="AL18" s="32">
        <f t="shared" si="5"/>
        <v>0.58700598574509688</v>
      </c>
      <c r="AM18" s="32">
        <f t="shared" si="6"/>
        <v>1</v>
      </c>
      <c r="AN18" s="32">
        <f t="shared" si="7"/>
        <v>0.33305424153488072</v>
      </c>
      <c r="AO18" s="31">
        <f t="shared" si="8"/>
        <v>1</v>
      </c>
      <c r="AP18" s="9">
        <f>H18*U18*(H18*U18*AJ18+I18*V18*AK18+J18*W18*AL18)</f>
        <v>1.0902739608886662E-4</v>
      </c>
      <c r="AQ18" s="9">
        <f>I18*V18*(H18*U18*AK18+I18*V18*AM18+J18*W18*AN18)</f>
        <v>1.4694445427020989E-4</v>
      </c>
      <c r="AR18" s="9">
        <f>J18*W18*(H18*U18*AL18+I18*V18*AN18+J18*W18*AO18)</f>
        <v>5.3457054706799183E-5</v>
      </c>
      <c r="AS18" s="40">
        <f t="shared" si="9"/>
        <v>3.094289050658757E-4</v>
      </c>
      <c r="AT18" s="32">
        <f t="shared" si="13"/>
        <v>4.0921834857851294E-2</v>
      </c>
      <c r="AU18" s="31">
        <f>IF(N18&lt;-AT17,1,0)</f>
        <v>0</v>
      </c>
      <c r="AV18" s="37">
        <f>(resultados!$E$12^AU18)*(1-resultados!$E$12)^(1-AU18)</f>
        <v>0.97455470737913485</v>
      </c>
      <c r="AW18" s="37">
        <f>((1-resultados!$E$13)^AU18)*((resultados!$E$13)^(1-AU18))</f>
        <v>0.9</v>
      </c>
    </row>
    <row r="19" spans="1:49" s="37" customFormat="1">
      <c r="A19" s="33">
        <v>17</v>
      </c>
      <c r="B19" s="34">
        <v>39436</v>
      </c>
      <c r="C19" s="35">
        <v>4</v>
      </c>
      <c r="D19" s="36">
        <v>16800</v>
      </c>
      <c r="E19" s="32">
        <v>1977.16</v>
      </c>
      <c r="F19" s="32">
        <v>2050</v>
      </c>
      <c r="G19" s="40">
        <f>(resultados!$B$6*cálculos!D19)+(resultados!$C$6*cálculos!E19)+(resultados!$D$6*cálculos!F19)</f>
        <v>0.94148267397037932</v>
      </c>
      <c r="H19" s="36">
        <f>(resultados!B$6*cálculos!D19)/$G19</f>
        <v>0.3453715074238432</v>
      </c>
      <c r="I19" s="32">
        <f>(resultados!C$6*cálculos!E19)/$G19</f>
        <v>0.35220952078403223</v>
      </c>
      <c r="J19" s="31">
        <f>(resultados!D$6*cálculos!F19)/$G19</f>
        <v>0.30241897179212462</v>
      </c>
      <c r="K19" s="36">
        <f t="shared" si="0"/>
        <v>3.021377859649732E-2</v>
      </c>
      <c r="L19" s="32">
        <f t="shared" si="1"/>
        <v>2.0103002170122508E-2</v>
      </c>
      <c r="M19" s="32">
        <f t="shared" si="2"/>
        <v>-4.8661896511736913E-3</v>
      </c>
      <c r="N19" s="40">
        <f t="shared" si="2"/>
        <v>1.5939840295147494E-2</v>
      </c>
      <c r="O19" s="55">
        <f>AVERAGE(K$4:K19)</f>
        <v>-3.6137231805516423E-3</v>
      </c>
      <c r="P19" s="56">
        <f>AVERAGE(L$4:L19)</f>
        <v>-1.0789989074520556E-3</v>
      </c>
      <c r="Q19" s="57">
        <f>AVERAGE(M$4:M19)</f>
        <v>-2.8312349518540003E-3</v>
      </c>
      <c r="R19" s="32">
        <f>resultados!B$7+resultados!B$8*cálculos!K18^2+resultados!B$9*cálculos!R18</f>
        <v>3.7961493458011107E-4</v>
      </c>
      <c r="S19" s="32">
        <f>resultados!C$7+resultados!C$8*cálculos!L18^2+resultados!C$9*cálculos!S18</f>
        <v>7.6038986828103994E-4</v>
      </c>
      <c r="T19" s="31">
        <f>resultados!D$7+resultados!D$8*cálculos!M18^2+resultados!D$9*cálculos!T18</f>
        <v>1.8293109375617069E-4</v>
      </c>
      <c r="U19" s="36">
        <f t="shared" si="10"/>
        <v>1.9483709466631631E-2</v>
      </c>
      <c r="V19" s="32">
        <f t="shared" si="11"/>
        <v>2.7575167602048041E-2</v>
      </c>
      <c r="W19" s="31">
        <f t="shared" si="12"/>
        <v>1.3525202170620988E-2</v>
      </c>
      <c r="X19" s="32">
        <f>-0.5*LN(2*resultados!B$2)-0.5*LN(R19)-0.5*((K19^2)/R19)</f>
        <v>1.8168717302013315</v>
      </c>
      <c r="Y19" s="32">
        <f>-0.5*LN(2*resultados!C$2)-0.5*LN(S19)-0.5*((L19^2)/S19)</f>
        <v>2.4061619646325996</v>
      </c>
      <c r="Z19" s="31">
        <f>-0.5*LN(2*resultados!D$2)-0.5*LN(T19)-0.5*((M19^2)/T19)</f>
        <v>3.319538690728872</v>
      </c>
      <c r="AA19" s="32">
        <f>K19/R19</f>
        <v>79.59059521700992</v>
      </c>
      <c r="AB19" s="32">
        <f>L19/S19</f>
        <v>26.437756483483867</v>
      </c>
      <c r="AC19" s="31">
        <f>M19/T19</f>
        <v>-26.601216617989763</v>
      </c>
      <c r="AD19" s="32">
        <f>(1-resultados!$E$3)*(cálculos!AA18*cálculos!AA18)+resultados!$E$3*cálculos!AD18</f>
        <v>2083.0880388321107</v>
      </c>
      <c r="AE19" s="32">
        <f>(1-resultados!$E$3)*(cálculos!AA18*cálculos!AB18)+resultados!$E$3*cálculos!AE18</f>
        <v>1207.827589367809</v>
      </c>
      <c r="AF19" s="32">
        <f>(1-resultados!$E$3)*(cálculos!AA18*cálculos!AC18)+resultados!$E$3*cálculos!AF18</f>
        <v>1854.7376191789817</v>
      </c>
      <c r="AG19" s="32">
        <f>(1-resultados!$E$3)*(cálculos!AB18*cálculos!AB18)+resultados!$E$3*cálculos!AG18</f>
        <v>2462.4276666388023</v>
      </c>
      <c r="AH19" s="32">
        <f>(1-resultados!$E$3)*(cálculos!AB18*cálculos!AC18)+resultados!$E$3*cálculos!AH18</f>
        <v>1195.1255155945437</v>
      </c>
      <c r="AI19" s="31">
        <f>(1-resultados!$E$3)*(cálculos!AC18*cálculos!AC18)+resultados!$E$3*cálculos!AI18</f>
        <v>4700.0798862366109</v>
      </c>
      <c r="AJ19" s="32">
        <f t="shared" si="3"/>
        <v>1</v>
      </c>
      <c r="AK19" s="32">
        <f t="shared" si="4"/>
        <v>0.53329730867402969</v>
      </c>
      <c r="AL19" s="32">
        <f t="shared" si="5"/>
        <v>0.59275612236249964</v>
      </c>
      <c r="AM19" s="32">
        <f t="shared" si="6"/>
        <v>1</v>
      </c>
      <c r="AN19" s="32">
        <f t="shared" si="7"/>
        <v>0.35130081532870278</v>
      </c>
      <c r="AO19" s="31">
        <f t="shared" si="8"/>
        <v>1</v>
      </c>
      <c r="AP19" s="9">
        <f>H19*U19*(H19*U19*AJ19+I19*V19*AK19+J19*W19*AL19)</f>
        <v>9.6449559481723412E-5</v>
      </c>
      <c r="AQ19" s="9">
        <f>I19*V19*(H19*U19*AK19+I19*V19*AM19+J19*W19*AN19)</f>
        <v>1.4313675771828366E-4</v>
      </c>
      <c r="AR19" s="9">
        <f>J19*W19*(H19*U19*AL19+I19*V19*AN19+J19*W19*AO19)</f>
        <v>4.7001055505551157E-5</v>
      </c>
      <c r="AS19" s="40">
        <f t="shared" si="9"/>
        <v>2.8658737270555819E-4</v>
      </c>
      <c r="AT19" s="32">
        <f t="shared" si="13"/>
        <v>3.9382491114144921E-2</v>
      </c>
      <c r="AU19" s="31">
        <f>IF(N19&lt;-AT18,1,0)</f>
        <v>0</v>
      </c>
      <c r="AV19" s="37">
        <f>(resultados!$E$12^AU19)*(1-resultados!$E$12)^(1-AU19)</f>
        <v>0.97455470737913485</v>
      </c>
      <c r="AW19" s="37">
        <f>((1-resultados!$E$13)^AU19)*((resultados!$E$13)^(1-AU19))</f>
        <v>0.9</v>
      </c>
    </row>
    <row r="20" spans="1:49" s="37" customFormat="1">
      <c r="A20" s="33">
        <v>18</v>
      </c>
      <c r="B20" s="34">
        <v>39437</v>
      </c>
      <c r="C20" s="35">
        <v>5</v>
      </c>
      <c r="D20" s="36">
        <v>16700</v>
      </c>
      <c r="E20" s="32">
        <v>1982.08</v>
      </c>
      <c r="F20" s="32">
        <v>2060</v>
      </c>
      <c r="G20" s="40">
        <f>(resultados!$B$6*cálculos!D20)+(resultados!$C$6*cálculos!E20)+(resultados!$D$6*cálculos!F20)</f>
        <v>0.94176123622100494</v>
      </c>
      <c r="H20" s="36">
        <f>(resultados!B$6*cálculos!D20)/$G20</f>
        <v>0.34321417575925883</v>
      </c>
      <c r="I20" s="32">
        <f>(resultados!C$6*cálculos!E20)/$G20</f>
        <v>0.35298152639218444</v>
      </c>
      <c r="J20" s="31">
        <f>(resultados!D$6*cálculos!F20)/$G20</f>
        <v>0.30380429784855661</v>
      </c>
      <c r="K20" s="36">
        <f t="shared" si="0"/>
        <v>-5.9701669865042106E-3</v>
      </c>
      <c r="L20" s="32">
        <f t="shared" si="1"/>
        <v>2.4853267457931594E-3</v>
      </c>
      <c r="M20" s="32">
        <f t="shared" si="2"/>
        <v>4.8661896511736913E-3</v>
      </c>
      <c r="N20" s="40">
        <f t="shared" si="2"/>
        <v>2.9583236791550643E-4</v>
      </c>
      <c r="O20" s="55">
        <f>AVERAGE(K$4:K20)</f>
        <v>-3.752337522078264E-3</v>
      </c>
      <c r="P20" s="56">
        <f>AVERAGE(L$4:L20)</f>
        <v>-8.6933269255527832E-4</v>
      </c>
      <c r="Q20" s="57">
        <f>AVERAGE(M$4:M20)</f>
        <v>-2.3784452693229596E-3</v>
      </c>
      <c r="R20" s="32">
        <f>resultados!B$7+resultados!B$8*cálculos!K19^2+resultados!B$9*cálculos!R19</f>
        <v>5.4981386964859339E-4</v>
      </c>
      <c r="S20" s="32">
        <f>resultados!C$7+resultados!C$8*cálculos!L19^2+resultados!C$9*cálculos!S19</f>
        <v>6.6507635873439409E-4</v>
      </c>
      <c r="T20" s="31">
        <f>resultados!D$7+resultados!D$8*cálculos!M19^2+resultados!D$9*cálculos!T19</f>
        <v>1.4006944823986969E-4</v>
      </c>
      <c r="U20" s="36">
        <f t="shared" si="10"/>
        <v>2.3448110150896883E-2</v>
      </c>
      <c r="V20" s="32">
        <f t="shared" si="11"/>
        <v>2.5789074406313891E-2</v>
      </c>
      <c r="W20" s="31">
        <f t="shared" si="12"/>
        <v>1.1835093926111009E-2</v>
      </c>
      <c r="X20" s="32">
        <f>-0.5*LN(2*resultados!B$2)-0.5*LN(R20)-0.5*((K20^2)/R20)</f>
        <v>2.8016132445707576</v>
      </c>
      <c r="Y20" s="32">
        <f>-0.5*LN(2*resultados!C$2)-0.5*LN(S20)-0.5*((L20^2)/S20)</f>
        <v>2.7342221019849831</v>
      </c>
      <c r="Z20" s="31">
        <f>-0.5*LN(2*resultados!D$2)-0.5*LN(T20)-0.5*((M20^2)/T20)</f>
        <v>3.4332187773646226</v>
      </c>
      <c r="AA20" s="32">
        <f>K20/R20</f>
        <v>-10.858523795189029</v>
      </c>
      <c r="AB20" s="32">
        <f>L20/S20</f>
        <v>3.7369043616624826</v>
      </c>
      <c r="AC20" s="31">
        <f>M20/T20</f>
        <v>34.741263796801107</v>
      </c>
      <c r="AD20" s="32">
        <f>(1-resultados!$E$3)*(cálculos!AA19*cálculos!AA19)+resultados!$E$3*cálculos!AD19</f>
        <v>2338.1825273220593</v>
      </c>
      <c r="AE20" s="32">
        <f>(1-resultados!$E$3)*(cálculos!AA19*cálculos!AB19)+resultados!$E$3*cálculos!AE19</f>
        <v>1261.6097404891111</v>
      </c>
      <c r="AF20" s="32">
        <f>(1-resultados!$E$3)*(cálculos!AA19*cálculos!AC19)+resultados!$E$3*cálculos!AF19</f>
        <v>1616.4209621808973</v>
      </c>
      <c r="AG20" s="32">
        <f>(1-resultados!$E$3)*(cálculos!AB19*cálculos!AB19)+resultados!$E$3*cálculos!AG19</f>
        <v>2356.6193047132733</v>
      </c>
      <c r="AH20" s="32">
        <f>(1-resultados!$E$3)*(cálculos!AB19*cálculos!AC19)+resultados!$E$3*cálculos!AH19</f>
        <v>1081.2213954322219</v>
      </c>
      <c r="AI20" s="31">
        <f>(1-resultados!$E$3)*(cálculos!AC19*cálculos!AC19)+resultados!$E$3*cálculos!AI19</f>
        <v>4460.5325765958478</v>
      </c>
      <c r="AJ20" s="32">
        <f t="shared" si="3"/>
        <v>1</v>
      </c>
      <c r="AK20" s="32">
        <f t="shared" si="4"/>
        <v>0.53745376861233196</v>
      </c>
      <c r="AL20" s="32">
        <f t="shared" si="5"/>
        <v>0.50052054721034056</v>
      </c>
      <c r="AM20" s="32">
        <f t="shared" si="6"/>
        <v>1</v>
      </c>
      <c r="AN20" s="32">
        <f t="shared" si="7"/>
        <v>0.33348519462507908</v>
      </c>
      <c r="AO20" s="31">
        <f t="shared" si="8"/>
        <v>1</v>
      </c>
      <c r="AP20" s="9">
        <f>H20*U20*(H20*U20*AJ20+I20*V20*AK20+J20*W20*AL20)</f>
        <v>1.1862223549092608E-4</v>
      </c>
      <c r="AQ20" s="9">
        <f>I20*V20*(H20*U20*AK20+I20*V20*AM20+J20*W20*AN20)</f>
        <v>1.3315428944753334E-4</v>
      </c>
      <c r="AR20" s="9">
        <f>J20*W20*(H20*U20*AL20+I20*V20*AN20+J20*W20*AO20)</f>
        <v>3.8326221055735842E-5</v>
      </c>
      <c r="AS20" s="40">
        <f t="shared" si="9"/>
        <v>2.9010274599419527E-4</v>
      </c>
      <c r="AT20" s="32">
        <f t="shared" si="13"/>
        <v>3.9623294101822928E-2</v>
      </c>
      <c r="AU20" s="31">
        <f>IF(N20&lt;-AT19,1,0)</f>
        <v>0</v>
      </c>
      <c r="AV20" s="37">
        <f>(resultados!$E$12^AU20)*(1-resultados!$E$12)^(1-AU20)</f>
        <v>0.97455470737913485</v>
      </c>
      <c r="AW20" s="37">
        <f>((1-resultados!$E$13)^AU20)*((resultados!$E$13)^(1-AU20))</f>
        <v>0.9</v>
      </c>
    </row>
    <row r="21" spans="1:49" s="37" customFormat="1">
      <c r="A21" s="33">
        <v>19</v>
      </c>
      <c r="B21" s="34">
        <v>39440</v>
      </c>
      <c r="C21" s="35">
        <v>1</v>
      </c>
      <c r="D21" s="36">
        <v>16920</v>
      </c>
      <c r="E21" s="32">
        <v>1982.08</v>
      </c>
      <c r="F21" s="32">
        <v>2055</v>
      </c>
      <c r="G21" s="40">
        <f>(resultados!$B$6*cálculos!D21)+(resultados!$C$6*cálculos!E21)+(resultados!$D$6*cálculos!F21)</f>
        <v>0.94532485629268947</v>
      </c>
      <c r="H21" s="36">
        <f>(resultados!B$6*cálculos!D21)/$G21</f>
        <v>0.3464246907164229</v>
      </c>
      <c r="I21" s="32">
        <f>(resultados!C$6*cálculos!E21)/$G21</f>
        <v>0.35165088111822207</v>
      </c>
      <c r="J21" s="31">
        <f>(resultados!D$6*cálculos!F21)/$G21</f>
        <v>0.30192442816535497</v>
      </c>
      <c r="K21" s="36">
        <f t="shared" si="0"/>
        <v>1.3087634755368782E-2</v>
      </c>
      <c r="L21" s="32">
        <f t="shared" si="1"/>
        <v>0</v>
      </c>
      <c r="M21" s="32">
        <f t="shared" si="2"/>
        <v>-2.4301348532924649E-3</v>
      </c>
      <c r="N21" s="40">
        <f t="shared" si="2"/>
        <v>3.7768539781657604E-3</v>
      </c>
      <c r="O21" s="55">
        <f>AVERAGE(K$4:K21)</f>
        <v>-2.8167835066645391E-3</v>
      </c>
      <c r="P21" s="56">
        <f>AVERAGE(L$4:L21)</f>
        <v>-8.210364318577628E-4</v>
      </c>
      <c r="Q21" s="57">
        <f>AVERAGE(M$4:M21)</f>
        <v>-2.3813169128768211E-3</v>
      </c>
      <c r="R21" s="32">
        <f>resultados!B$7+resultados!B$8*cálculos!K20^2+resultados!B$9*cálculos!R20</f>
        <v>4.3874014089628397E-4</v>
      </c>
      <c r="S21" s="32">
        <f>resultados!C$7+resultados!C$8*cálculos!L20^2+resultados!C$9*cálculos!S20</f>
        <v>4.6763126657441991E-4</v>
      </c>
      <c r="T21" s="31">
        <f>resultados!D$7+resultados!D$8*cálculos!M20^2+resultados!D$9*cálculos!T20</f>
        <v>1.1304946690639352E-4</v>
      </c>
      <c r="U21" s="36">
        <f t="shared" si="10"/>
        <v>2.0946124722637453E-2</v>
      </c>
      <c r="V21" s="32">
        <f t="shared" si="11"/>
        <v>2.1624783619135241E-2</v>
      </c>
      <c r="W21" s="31">
        <f t="shared" si="12"/>
        <v>1.0632472285710107E-2</v>
      </c>
      <c r="X21" s="32">
        <f>-0.5*LN(2*resultados!B$2)-0.5*LN(R21)-0.5*((K21^2)/R21)</f>
        <v>2.7516607776863311</v>
      </c>
      <c r="Y21" s="32">
        <f>-0.5*LN(2*resultados!C$2)-0.5*LN(S21)-0.5*((L21^2)/S21)</f>
        <v>2.9149766990611319</v>
      </c>
      <c r="Z21" s="31">
        <f>-0.5*LN(2*resultados!D$2)-0.5*LN(T21)-0.5*((M21^2)/T21)</f>
        <v>3.5987846620791992</v>
      </c>
      <c r="AA21" s="32">
        <f>K21/R21</f>
        <v>29.830037271339243</v>
      </c>
      <c r="AB21" s="32">
        <f>L21/S21</f>
        <v>0</v>
      </c>
      <c r="AC21" s="31">
        <f>M21/T21</f>
        <v>-21.496207985701066</v>
      </c>
      <c r="AD21" s="32">
        <f>(1-resultados!$E$3)*(cálculos!AA20*cálculos!AA20)+resultados!$E$3*cálculos!AD20</f>
        <v>2204.9660280233766</v>
      </c>
      <c r="AE21" s="32">
        <f>(1-resultados!$E$3)*(cálculos!AA20*cálculos!AB20)+resultados!$E$3*cálculos!AE20</f>
        <v>1183.478520163877</v>
      </c>
      <c r="AF21" s="32">
        <f>(1-resultados!$E$3)*(cálculos!AA20*cálculos!AC20)+resultados!$E$3*cálculos!AF20</f>
        <v>1496.8013740732931</v>
      </c>
      <c r="AG21" s="32">
        <f>(1-resultados!$E$3)*(cálculos!AB20*cálculos!AB20)+resultados!$E$3*cálculos!AG20</f>
        <v>2216.0600136829694</v>
      </c>
      <c r="AH21" s="32">
        <f>(1-resultados!$E$3)*(cálculos!AB20*cálculos!AC20)+resultados!$E$3*cálculos!AH20</f>
        <v>1024.1375985190045</v>
      </c>
      <c r="AI21" s="31">
        <f>(1-resultados!$E$3)*(cálculos!AC20*cálculos!AC20)+resultados!$E$3*cálculos!AI20</f>
        <v>4265.3179466120318</v>
      </c>
      <c r="AJ21" s="32">
        <f t="shared" si="3"/>
        <v>1</v>
      </c>
      <c r="AK21" s="32">
        <f t="shared" si="4"/>
        <v>0.53538804574288978</v>
      </c>
      <c r="AL21" s="32">
        <f t="shared" si="5"/>
        <v>0.48807607200549441</v>
      </c>
      <c r="AM21" s="32">
        <f t="shared" si="6"/>
        <v>1</v>
      </c>
      <c r="AN21" s="32">
        <f t="shared" si="7"/>
        <v>0.33311320323388766</v>
      </c>
      <c r="AO21" s="31">
        <f t="shared" si="8"/>
        <v>1</v>
      </c>
      <c r="AP21" s="9">
        <f>H21*U21*(H21*U21*AJ21+I21*V21*AK21+J21*W21*AL21)</f>
        <v>9.3564827797945521E-5</v>
      </c>
      <c r="AQ21" s="9">
        <f>I21*V21*(H21*U21*AK21+I21*V21*AM21+J21*W21*AN21)</f>
        <v>9.5500653851460907E-5</v>
      </c>
      <c r="AR21" s="9">
        <f>J21*W21*(H21*U21*AL21+I21*V21*AN21+J21*W21*AO21)</f>
        <v>2.980649482749391E-5</v>
      </c>
      <c r="AS21" s="40">
        <f t="shared" si="9"/>
        <v>2.1887197647690033E-4</v>
      </c>
      <c r="AT21" s="32">
        <f t="shared" si="13"/>
        <v>3.4416740557600634E-2</v>
      </c>
      <c r="AU21" s="31">
        <f>IF(N21&lt;-AT20,1,0)</f>
        <v>0</v>
      </c>
      <c r="AV21" s="37">
        <f>(resultados!$E$12^AU21)*(1-resultados!$E$12)^(1-AU21)</f>
        <v>0.97455470737913485</v>
      </c>
      <c r="AW21" s="37">
        <f>((1-resultados!$E$13)^AU21)*((resultados!$E$13)^(1-AU21))</f>
        <v>0.9</v>
      </c>
    </row>
    <row r="22" spans="1:49" s="37" customFormat="1">
      <c r="A22" s="33">
        <v>20</v>
      </c>
      <c r="B22" s="34">
        <v>39441</v>
      </c>
      <c r="C22" s="35">
        <v>2</v>
      </c>
      <c r="D22" s="36">
        <v>16920</v>
      </c>
      <c r="E22" s="32">
        <v>1982.08</v>
      </c>
      <c r="F22" s="32">
        <v>2055</v>
      </c>
      <c r="G22" s="40">
        <f>(resultados!$B$6*cálculos!D22)+(resultados!$C$6*cálculos!E22)+(resultados!$D$6*cálculos!F22)</f>
        <v>0.94532485629268947</v>
      </c>
      <c r="H22" s="36">
        <f>(resultados!B$6*cálculos!D22)/$G22</f>
        <v>0.3464246907164229</v>
      </c>
      <c r="I22" s="32">
        <f>(resultados!C$6*cálculos!E22)/$G22</f>
        <v>0.35165088111822207</v>
      </c>
      <c r="J22" s="31">
        <f>(resultados!D$6*cálculos!F22)/$G22</f>
        <v>0.30192442816535497</v>
      </c>
      <c r="K22" s="36">
        <f t="shared" si="0"/>
        <v>0</v>
      </c>
      <c r="L22" s="32">
        <f t="shared" si="1"/>
        <v>0</v>
      </c>
      <c r="M22" s="32">
        <f t="shared" si="2"/>
        <v>0</v>
      </c>
      <c r="N22" s="40">
        <f t="shared" si="2"/>
        <v>0</v>
      </c>
      <c r="O22" s="55">
        <f>AVERAGE(K$4:K22)</f>
        <v>-2.6685317431558793E-3</v>
      </c>
      <c r="P22" s="56">
        <f>AVERAGE(L$4:L22)</f>
        <v>-7.7782398807577525E-4</v>
      </c>
      <c r="Q22" s="57">
        <f>AVERAGE(M$4:M22)</f>
        <v>-2.2559844437780412E-3</v>
      </c>
      <c r="R22" s="32">
        <f>resultados!B$7+resultados!B$8*cálculos!K21^2+resultados!B$9*cálculos!R21</f>
        <v>3.9391892762526994E-4</v>
      </c>
      <c r="S22" s="32">
        <f>resultados!C$7+resultados!C$8*cálculos!L21^2+resultados!C$9*cálculos!S21</f>
        <v>3.3475895097889578E-4</v>
      </c>
      <c r="T22" s="31">
        <f>resultados!D$7+resultados!D$8*cálculos!M21^2+resultados!D$9*cálculos!T21</f>
        <v>8.9448486660006999E-5</v>
      </c>
      <c r="U22" s="36">
        <f t="shared" si="10"/>
        <v>1.9847390952598024E-2</v>
      </c>
      <c r="V22" s="32">
        <f t="shared" si="11"/>
        <v>1.8296419075297107E-2</v>
      </c>
      <c r="W22" s="31">
        <f t="shared" si="12"/>
        <v>9.4577210077273367E-3</v>
      </c>
      <c r="X22" s="32">
        <f>-0.5*LN(2*resultados!B$2)-0.5*LN(R22)-0.5*((K22^2)/R22)</f>
        <v>3.0007441854392871</v>
      </c>
      <c r="Y22" s="32">
        <f>-0.5*LN(2*resultados!C$2)-0.5*LN(S22)-0.5*((L22^2)/S22)</f>
        <v>3.0821113840232255</v>
      </c>
      <c r="Z22" s="31">
        <f>-0.5*LN(2*resultados!D$2)-0.5*LN(T22)-0.5*((M22^2)/T22)</f>
        <v>3.741985300010803</v>
      </c>
      <c r="AA22" s="32">
        <f>K22/R22</f>
        <v>0</v>
      </c>
      <c r="AB22" s="32">
        <f>L22/S22</f>
        <v>0</v>
      </c>
      <c r="AC22" s="31">
        <f>M22/T22</f>
        <v>0</v>
      </c>
      <c r="AD22" s="32">
        <f>(1-resultados!$E$3)*(cálculos!AA21*cálculos!AA21)+resultados!$E$3*cálculos!AD21</f>
        <v>2126.0579337585432</v>
      </c>
      <c r="AE22" s="32">
        <f>(1-resultados!$E$3)*(cálculos!AA21*cálculos!AB21)+resultados!$E$3*cálculos!AE21</f>
        <v>1112.4698089540443</v>
      </c>
      <c r="AF22" s="32">
        <f>(1-resultados!$E$3)*(cálculos!AA21*cálculos!AC21)+resultados!$E$3*cálculos!AF21</f>
        <v>1368.51933050454</v>
      </c>
      <c r="AG22" s="32">
        <f>(1-resultados!$E$3)*(cálculos!AB21*cálculos!AB21)+resultados!$E$3*cálculos!AG21</f>
        <v>2083.0964128619912</v>
      </c>
      <c r="AH22" s="32">
        <f>(1-resultados!$E$3)*(cálculos!AB21*cálculos!AC21)+resultados!$E$3*cálculos!AH21</f>
        <v>962.68934260786421</v>
      </c>
      <c r="AI22" s="31">
        <f>(1-resultados!$E$3)*(cálculos!AC21*cálculos!AC21)+resultados!$E$3*cálculos!AI21</f>
        <v>4037.1240872811809</v>
      </c>
      <c r="AJ22" s="32">
        <f t="shared" si="3"/>
        <v>1</v>
      </c>
      <c r="AK22" s="32">
        <f t="shared" si="4"/>
        <v>0.52862293394302962</v>
      </c>
      <c r="AL22" s="32">
        <f t="shared" si="5"/>
        <v>0.46711879270433643</v>
      </c>
      <c r="AM22" s="32">
        <f t="shared" si="6"/>
        <v>1</v>
      </c>
      <c r="AN22" s="32">
        <f t="shared" si="7"/>
        <v>0.33196739410478682</v>
      </c>
      <c r="AO22" s="31">
        <f t="shared" si="8"/>
        <v>1</v>
      </c>
      <c r="AP22" s="9">
        <f>H22*U22*(H22*U22*AJ22+I22*V22*AK22+J22*W22*AL22)</f>
        <v>7.9830328282189179E-5</v>
      </c>
      <c r="AQ22" s="9">
        <f>I22*V22*(H22*U22*AK22+I22*V22*AM22+J22*W22*AN22)</f>
        <v>7.0879657761712851E-5</v>
      </c>
      <c r="AR22" s="9">
        <f>J22*W22*(H22*U22*AL22+I22*V22*AN22+J22*W22*AO22)</f>
        <v>2.3424130089178946E-5</v>
      </c>
      <c r="AS22" s="40">
        <f t="shared" si="9"/>
        <v>1.7413411613308099E-4</v>
      </c>
      <c r="AT22" s="32">
        <f t="shared" si="13"/>
        <v>3.0698460113777529E-2</v>
      </c>
      <c r="AU22" s="31">
        <f>IF(N22&lt;-AT21,1,0)</f>
        <v>0</v>
      </c>
      <c r="AV22" s="37">
        <f>(resultados!$E$12^AU22)*(1-resultados!$E$12)^(1-AU22)</f>
        <v>0.97455470737913485</v>
      </c>
      <c r="AW22" s="37">
        <f>((1-resultados!$E$13)^AU22)*((resultados!$E$13)^(1-AU22))</f>
        <v>0.9</v>
      </c>
    </row>
    <row r="23" spans="1:49" s="37" customFormat="1">
      <c r="A23" s="33">
        <v>21</v>
      </c>
      <c r="B23" s="34">
        <v>39442</v>
      </c>
      <c r="C23" s="35">
        <v>3</v>
      </c>
      <c r="D23" s="36">
        <v>16900</v>
      </c>
      <c r="E23" s="32">
        <v>1987</v>
      </c>
      <c r="F23" s="32">
        <v>2050</v>
      </c>
      <c r="G23" s="40">
        <f>(resultados!$B$6*cálculos!D23)+(resultados!$C$6*cálculos!E23)+(resultados!$D$6*cálculos!F23)</f>
        <v>0.94506847230675595</v>
      </c>
      <c r="H23" s="36">
        <f>(resultados!B$6*cálculos!D23)/$G23</f>
        <v>0.34610907439876731</v>
      </c>
      <c r="I23" s="32">
        <f>(resultados!C$6*cálculos!E23)/$G23</f>
        <v>0.35261939812422105</v>
      </c>
      <c r="J23" s="31">
        <f>(resultados!D$6*cálculos!F23)/$G23</f>
        <v>0.30127152747701164</v>
      </c>
      <c r="K23" s="36">
        <f t="shared" si="0"/>
        <v>-1.1827322490507441E-3</v>
      </c>
      <c r="L23" s="32">
        <f t="shared" si="1"/>
        <v>2.4791652070339509E-3</v>
      </c>
      <c r="M23" s="32">
        <f t="shared" si="2"/>
        <v>-2.4360547978812264E-3</v>
      </c>
      <c r="N23" s="40">
        <f t="shared" si="2"/>
        <v>-2.7124935708005421E-4</v>
      </c>
      <c r="O23" s="55">
        <f>AVERAGE(K$4:K23)</f>
        <v>-2.5942417684506223E-3</v>
      </c>
      <c r="P23" s="56">
        <f>AVERAGE(L$4:L23)</f>
        <v>-6.14974528320289E-4</v>
      </c>
      <c r="Q23" s="57">
        <f>AVERAGE(M$4:M23)</f>
        <v>-2.2649879614832003E-3</v>
      </c>
      <c r="R23" s="32">
        <f>resultados!B$7+resultados!B$8*cálculos!K22^2+resultados!B$9*cálculos!R22</f>
        <v>3.1513728206432318E-4</v>
      </c>
      <c r="S23" s="32">
        <f>resultados!C$7+resultados!C$8*cálculos!L22^2+resultados!C$9*cálculos!S22</f>
        <v>2.4674432912842056E-4</v>
      </c>
      <c r="T23" s="31">
        <f>resultados!D$7+resultados!D$8*cálculos!M22^2+resultados!D$9*cálculos!T22</f>
        <v>7.238832599046841E-5</v>
      </c>
      <c r="U23" s="36">
        <f t="shared" si="10"/>
        <v>1.775210641203807E-2</v>
      </c>
      <c r="V23" s="32">
        <f t="shared" si="11"/>
        <v>1.5708097565536719E-2</v>
      </c>
      <c r="W23" s="31">
        <f t="shared" si="12"/>
        <v>8.5081329321108051E-3</v>
      </c>
      <c r="X23" s="32">
        <f>-0.5*LN(2*resultados!B$2)-0.5*LN(R23)-0.5*((K23^2)/R23)</f>
        <v>3.1100931273917598</v>
      </c>
      <c r="Y23" s="32">
        <f>-0.5*LN(2*resultados!C$2)-0.5*LN(S23)-0.5*((L23^2)/S23)</f>
        <v>3.2221856838340623</v>
      </c>
      <c r="Z23" s="31">
        <f>-0.5*LN(2*resultados!D$2)-0.5*LN(T23)-0.5*((M23^2)/T23)</f>
        <v>3.8068044451312639</v>
      </c>
      <c r="AA23" s="32">
        <f>K23/R23</f>
        <v>-3.7530699043388167</v>
      </c>
      <c r="AB23" s="32">
        <f>L23/S23</f>
        <v>10.047506322804463</v>
      </c>
      <c r="AC23" s="31">
        <f>M23/T23</f>
        <v>-33.652591969069555</v>
      </c>
      <c r="AD23" s="32">
        <f>(1-resultados!$E$3)*(cálculos!AA22*cálculos!AA22)+resultados!$E$3*cálculos!AD22</f>
        <v>1998.4944577330305</v>
      </c>
      <c r="AE23" s="32">
        <f>(1-resultados!$E$3)*(cálculos!AA22*cálculos!AB22)+resultados!$E$3*cálculos!AE22</f>
        <v>1045.7216204168017</v>
      </c>
      <c r="AF23" s="32">
        <f>(1-resultados!$E$3)*(cálculos!AA22*cálculos!AC22)+resultados!$E$3*cálculos!AF22</f>
        <v>1286.4081706742675</v>
      </c>
      <c r="AG23" s="32">
        <f>(1-resultados!$E$3)*(cálculos!AB22*cálculos!AB22)+resultados!$E$3*cálculos!AG22</f>
        <v>1958.1106280902716</v>
      </c>
      <c r="AH23" s="32">
        <f>(1-resultados!$E$3)*(cálculos!AB22*cálculos!AC22)+resultados!$E$3*cálculos!AH22</f>
        <v>904.92798205139229</v>
      </c>
      <c r="AI23" s="31">
        <f>(1-resultados!$E$3)*(cálculos!AC22*cálculos!AC22)+resultados!$E$3*cálculos!AI22</f>
        <v>3794.8966420443098</v>
      </c>
      <c r="AJ23" s="32">
        <f t="shared" si="3"/>
        <v>1</v>
      </c>
      <c r="AK23" s="32">
        <f t="shared" si="4"/>
        <v>0.52862293394302973</v>
      </c>
      <c r="AL23" s="32">
        <f t="shared" si="5"/>
        <v>0.46711879270433637</v>
      </c>
      <c r="AM23" s="32">
        <f t="shared" si="6"/>
        <v>1</v>
      </c>
      <c r="AN23" s="32">
        <f t="shared" si="7"/>
        <v>0.33196739410478687</v>
      </c>
      <c r="AO23" s="31">
        <f t="shared" si="8"/>
        <v>1</v>
      </c>
      <c r="AP23" s="9">
        <f>H23*U23*(H23*U23*AJ23+I23*V23*AK23+J23*W23*AL23)</f>
        <v>6.3097767933195992E-5</v>
      </c>
      <c r="AQ23" s="9">
        <f>I23*V23*(H23*U23*AK23+I23*V23*AM23+J23*W23*AN23)</f>
        <v>5.3383827871188493E-5</v>
      </c>
      <c r="AR23" s="9">
        <f>J23*W23*(H23*U23*AL23+I23*V23*AN23+J23*W23*AO23)</f>
        <v>1.8640203147456628E-5</v>
      </c>
      <c r="AS23" s="40">
        <f t="shared" si="9"/>
        <v>1.3512179895184111E-4</v>
      </c>
      <c r="AT23" s="32">
        <f t="shared" si="13"/>
        <v>2.7041910273897303E-2</v>
      </c>
      <c r="AU23" s="31">
        <f>IF(N23&lt;-AT22,1,0)</f>
        <v>0</v>
      </c>
      <c r="AV23" s="37">
        <f>(resultados!$E$12^AU23)*(1-resultados!$E$12)^(1-AU23)</f>
        <v>0.97455470737913485</v>
      </c>
      <c r="AW23" s="37">
        <f>((1-resultados!$E$13)^AU23)*((resultados!$E$13)^(1-AU23))</f>
        <v>0.9</v>
      </c>
    </row>
    <row r="24" spans="1:49" s="37" customFormat="1">
      <c r="A24" s="33">
        <v>22</v>
      </c>
      <c r="B24" s="34">
        <v>39443</v>
      </c>
      <c r="C24" s="35">
        <v>4</v>
      </c>
      <c r="D24" s="36">
        <v>16800</v>
      </c>
      <c r="E24" s="32">
        <v>1991.91</v>
      </c>
      <c r="F24" s="32">
        <v>2060</v>
      </c>
      <c r="G24" s="40">
        <f>(resultados!$B$6*cálculos!D24)+(resultados!$C$6*cálculos!E24)+(resultados!$D$6*cálculos!F24)</f>
        <v>0.94534535740853454</v>
      </c>
      <c r="H24" s="36">
        <f>(resultados!B$6*cálculos!D24)/$G24</f>
        <v>0.34396031860138598</v>
      </c>
      <c r="I24" s="32">
        <f>(resultados!C$6*cálculos!E24)/$G24</f>
        <v>0.35338720749698666</v>
      </c>
      <c r="J24" s="31">
        <f>(resultados!D$6*cálculos!F24)/$G24</f>
        <v>0.30265247390162736</v>
      </c>
      <c r="K24" s="36">
        <f t="shared" si="0"/>
        <v>-5.9347355198138274E-3</v>
      </c>
      <c r="L24" s="32">
        <f t="shared" si="1"/>
        <v>2.4680138491550707E-3</v>
      </c>
      <c r="M24" s="32">
        <f t="shared" si="2"/>
        <v>4.8661896511736913E-3</v>
      </c>
      <c r="N24" s="40">
        <f t="shared" si="2"/>
        <v>2.9293596926371207E-4</v>
      </c>
      <c r="O24" s="55">
        <f>AVERAGE(K$4:K24)</f>
        <v>-2.7533128994679181E-3</v>
      </c>
      <c r="P24" s="56">
        <f>AVERAGE(L$4:L24)</f>
        <v>-4.6816555796431948E-4</v>
      </c>
      <c r="Q24" s="57">
        <f>AVERAGE(M$4:M24)</f>
        <v>-1.9254080751662055E-3</v>
      </c>
      <c r="R24" s="32">
        <f>resultados!B$7+resultados!B$8*cálculos!K23^2+resultados!B$9*cálculos!R23</f>
        <v>2.578870345392271E-4</v>
      </c>
      <c r="S24" s="32">
        <f>resultados!C$7+resultados!C$8*cálculos!L23^2+resultados!C$9*cálculos!S23</f>
        <v>1.9051780640643736E-4</v>
      </c>
      <c r="T24" s="31">
        <f>resultados!D$7+resultados!D$8*cálculos!M23^2+resultados!D$9*cálculos!T23</f>
        <v>6.3826347824865788E-5</v>
      </c>
      <c r="U24" s="36">
        <f t="shared" si="10"/>
        <v>1.6058861558006753E-2</v>
      </c>
      <c r="V24" s="32">
        <f t="shared" si="11"/>
        <v>1.3802818784814838E-2</v>
      </c>
      <c r="W24" s="31">
        <f t="shared" si="12"/>
        <v>7.9891393669697473E-3</v>
      </c>
      <c r="X24" s="32">
        <f>-0.5*LN(2*resultados!B$2)-0.5*LN(R24)-0.5*((K24^2)/R24)</f>
        <v>3.1442681087027635</v>
      </c>
      <c r="Y24" s="32">
        <f>-0.5*LN(2*resultados!C$2)-0.5*LN(S24)-0.5*((L24^2)/S24)</f>
        <v>3.3479582898567002</v>
      </c>
      <c r="Z24" s="31">
        <f>-0.5*LN(2*resultados!D$2)-0.5*LN(T24)-0.5*((M24^2)/T24)</f>
        <v>3.7252319298305134</v>
      </c>
      <c r="AA24" s="32">
        <f>K24/R24</f>
        <v>-23.012927076452527</v>
      </c>
      <c r="AB24" s="32">
        <f>L24/S24</f>
        <v>12.954242418107537</v>
      </c>
      <c r="AC24" s="31">
        <f>M24/T24</f>
        <v>76.241079381920969</v>
      </c>
      <c r="AD24" s="32">
        <f>(1-resultados!$E$3)*(cálculos!AA23*cálculos!AA23)+resultados!$E$3*cálculos!AD23</f>
        <v>1879.4299222914597</v>
      </c>
      <c r="AE24" s="32">
        <f>(1-resultados!$E$3)*(cálculos!AA23*cálculos!AB23)+resultados!$E$3*cálculos!AE23</f>
        <v>980.71578357616715</v>
      </c>
      <c r="AF24" s="32">
        <f>(1-resultados!$E$3)*(cálculos!AA23*cálculos!AC23)+resultados!$E$3*cálculos!AF23</f>
        <v>1216.8017122411379</v>
      </c>
      <c r="AG24" s="32">
        <f>(1-resultados!$E$3)*(cálculos!AB23*cálculos!AB23)+resultados!$E$3*cálculos!AG23</f>
        <v>1846.6811334032629</v>
      </c>
      <c r="AH24" s="32">
        <f>(1-resultados!$E$3)*(cálculos!AB23*cálculos!AC23)+resultados!$E$3*cálculos!AH23</f>
        <v>830.34482529302954</v>
      </c>
      <c r="AI24" s="31">
        <f>(1-resultados!$E$3)*(cálculos!AC23*cálculos!AC23)+resultados!$E$3*cálculos!AI23</f>
        <v>3635.1526602958525</v>
      </c>
      <c r="AJ24" s="32">
        <f t="shared" si="3"/>
        <v>1</v>
      </c>
      <c r="AK24" s="32">
        <f t="shared" si="4"/>
        <v>0.52642213264703019</v>
      </c>
      <c r="AL24" s="32">
        <f t="shared" si="5"/>
        <v>0.46552758106845876</v>
      </c>
      <c r="AM24" s="32">
        <f t="shared" si="6"/>
        <v>1</v>
      </c>
      <c r="AN24" s="32">
        <f t="shared" si="7"/>
        <v>0.3204801980642093</v>
      </c>
      <c r="AO24" s="31">
        <f t="shared" si="8"/>
        <v>1</v>
      </c>
      <c r="AP24" s="9">
        <f>H24*U24*(H24*U24*AJ24+I24*V24*AK24+J24*W24*AL24)</f>
        <v>5.0910989180298231E-5</v>
      </c>
      <c r="AQ24" s="9">
        <f>I24*V24*(H24*U24*AK24+I24*V24*AM24+J24*W24*AN24)</f>
        <v>4.1755354743417735E-5</v>
      </c>
      <c r="AR24" s="9">
        <f>J24*W24*(H24*U24*AL24+I24*V24*AN24+J24*W24*AO24)</f>
        <v>1.5843613617352748E-5</v>
      </c>
      <c r="AS24" s="40">
        <f t="shared" si="9"/>
        <v>1.0850995754106871E-4</v>
      </c>
      <c r="AT24" s="32">
        <f t="shared" si="13"/>
        <v>2.4233126808780828E-2</v>
      </c>
      <c r="AU24" s="31">
        <f>IF(N24&lt;-AT23,1,0)</f>
        <v>0</v>
      </c>
      <c r="AV24" s="37">
        <f>(resultados!$E$12^AU24)*(1-resultados!$E$12)^(1-AU24)</f>
        <v>0.97455470737913485</v>
      </c>
      <c r="AW24" s="37">
        <f>((1-resultados!$E$13)^AU24)*((resultados!$E$13)^(1-AU24))</f>
        <v>0.9</v>
      </c>
    </row>
    <row r="25" spans="1:49" s="37" customFormat="1">
      <c r="A25" s="33">
        <v>23</v>
      </c>
      <c r="B25" s="34">
        <v>39444</v>
      </c>
      <c r="C25" s="35">
        <v>5</v>
      </c>
      <c r="D25" s="36">
        <v>16900</v>
      </c>
      <c r="E25" s="32">
        <v>1987</v>
      </c>
      <c r="F25" s="32">
        <v>2060</v>
      </c>
      <c r="G25" s="40">
        <f>(resultados!$B$6*cálculos!D25)+(resultados!$C$6*cálculos!E25)+(resultados!$D$6*cálculos!F25)</f>
        <v>0.94645736119564483</v>
      </c>
      <c r="H25" s="36">
        <f>(resultados!B$6*cálculos!D25)/$G25</f>
        <v>0.34560117296814313</v>
      </c>
      <c r="I25" s="32">
        <f>(resultados!C$6*cálculos!E25)/$G25</f>
        <v>0.35210194305002446</v>
      </c>
      <c r="J25" s="31">
        <f>(resultados!D$6*cálculos!F25)/$G25</f>
        <v>0.30229688398183241</v>
      </c>
      <c r="K25" s="36">
        <f t="shared" si="0"/>
        <v>5.9347355198138274E-3</v>
      </c>
      <c r="L25" s="32">
        <f t="shared" si="1"/>
        <v>-2.4680138491550707E-3</v>
      </c>
      <c r="M25" s="32">
        <f t="shared" si="2"/>
        <v>0</v>
      </c>
      <c r="N25" s="40">
        <f t="shared" si="2"/>
        <v>1.1756024074226143E-3</v>
      </c>
      <c r="O25" s="55">
        <f>AVERAGE(K$4:K25)</f>
        <v>-2.358401607682384E-3</v>
      </c>
      <c r="P25" s="56">
        <f>AVERAGE(L$4:L25)</f>
        <v>-5.5906775301844448E-4</v>
      </c>
      <c r="Q25" s="57">
        <f>AVERAGE(M$4:M25)</f>
        <v>-1.8378895262950142E-3</v>
      </c>
      <c r="R25" s="32">
        <f>resultados!B$7+resultados!B$8*cálculos!K24^2+resultados!B$9*cálculos!R24</f>
        <v>2.2509307179010803E-4</v>
      </c>
      <c r="S25" s="32">
        <f>resultados!C$7+resultados!C$8*cálculos!L24^2+resultados!C$9*cálculos!S24</f>
        <v>1.5325473863499626E-4</v>
      </c>
      <c r="T25" s="31">
        <f>resultados!D$7+resultados!D$8*cálculos!M24^2+resultados!D$9*cálculos!T24</f>
        <v>6.4985816404775071E-5</v>
      </c>
      <c r="U25" s="36">
        <f t="shared" si="10"/>
        <v>1.5003102072241861E-2</v>
      </c>
      <c r="V25" s="32">
        <f t="shared" si="11"/>
        <v>1.2379609793325324E-2</v>
      </c>
      <c r="W25" s="31">
        <f t="shared" si="12"/>
        <v>8.061378071072902E-3</v>
      </c>
      <c r="X25" s="32">
        <f>-0.5*LN(2*resultados!B$2)-0.5*LN(R25)-0.5*((K25^2)/R25)</f>
        <v>3.2023230447344644</v>
      </c>
      <c r="Y25" s="32">
        <f>-0.5*LN(2*resultados!C$2)-0.5*LN(S25)-0.5*((L25^2)/S25)</f>
        <v>3.4528935543404544</v>
      </c>
      <c r="Z25" s="31">
        <f>-0.5*LN(2*resultados!D$2)-0.5*LN(T25)-0.5*((M25^2)/T25)</f>
        <v>3.9017322273138402</v>
      </c>
      <c r="AA25" s="32">
        <f>K25/R25</f>
        <v>26.365696076811176</v>
      </c>
      <c r="AB25" s="32">
        <f>L25/S25</f>
        <v>-16.103996986566855</v>
      </c>
      <c r="AC25" s="31">
        <f>M25/T25</f>
        <v>0</v>
      </c>
      <c r="AD25" s="32">
        <f>(1-resultados!$E$3)*(cálculos!AA24*cálculos!AA24)+resultados!$E$3*cálculos!AD24</f>
        <v>1798.4398157115395</v>
      </c>
      <c r="AE25" s="32">
        <f>(1-resultados!$E$3)*(cálculos!AA24*cálculos!AB24)+resultados!$E$3*cálculos!AE24</f>
        <v>903.98593439568128</v>
      </c>
      <c r="AF25" s="32">
        <f>(1-resultados!$E$3)*(cálculos!AA24*cálculos!AC24)+resultados!$E$3*cálculos!AF24</f>
        <v>1038.5217855038989</v>
      </c>
      <c r="AG25" s="32">
        <f>(1-resultados!$E$3)*(cálculos!AB24*cálculos!AB24)+resultados!$E$3*cálculos!AG24</f>
        <v>1745.9490091966929</v>
      </c>
      <c r="AH25" s="32">
        <f>(1-resultados!$E$3)*(cálculos!AB24*cálculos!AC24)+resultados!$E$3*cálculos!AH24</f>
        <v>839.78286124734279</v>
      </c>
      <c r="AI25" s="31">
        <f>(1-resultados!$E$3)*(cálculos!AC24*cálculos!AC24)+resultados!$E$3*cálculos!AI24</f>
        <v>3765.8056317973242</v>
      </c>
      <c r="AJ25" s="32">
        <f t="shared" si="3"/>
        <v>1</v>
      </c>
      <c r="AK25" s="32">
        <f t="shared" si="4"/>
        <v>0.51015005843214412</v>
      </c>
      <c r="AL25" s="32">
        <f t="shared" si="5"/>
        <v>0.39906046715472904</v>
      </c>
      <c r="AM25" s="32">
        <f t="shared" si="6"/>
        <v>1</v>
      </c>
      <c r="AN25" s="32">
        <f t="shared" si="7"/>
        <v>0.32750827593690046</v>
      </c>
      <c r="AO25" s="31">
        <f t="shared" si="8"/>
        <v>1</v>
      </c>
      <c r="AP25" s="9">
        <f>H25*U25*(H25*U25*AJ25+I25*V25*AK25+J25*W25*AL25)</f>
        <v>4.3457569921279828E-5</v>
      </c>
      <c r="AQ25" s="9">
        <f>I25*V25*(H25*U25*AK25+I25*V25*AM25+J25*W25*AN25)</f>
        <v>3.4008772365218498E-5</v>
      </c>
      <c r="AR25" s="9">
        <f>J25*W25*(H25*U25*AL25+I25*V25*AN25+J25*W25*AO25)</f>
        <v>1.4459922088814209E-5</v>
      </c>
      <c r="AS25" s="40">
        <f t="shared" si="9"/>
        <v>9.1926264375312522E-5</v>
      </c>
      <c r="AT25" s="32">
        <f t="shared" si="13"/>
        <v>2.2304601279565218E-2</v>
      </c>
      <c r="AU25" s="31">
        <f>IF(N25&lt;-AT24,1,0)</f>
        <v>0</v>
      </c>
      <c r="AV25" s="37">
        <f>(resultados!$E$12^AU25)*(1-resultados!$E$12)^(1-AU25)</f>
        <v>0.97455470737913485</v>
      </c>
      <c r="AW25" s="37">
        <f>((1-resultados!$E$13)^AU25)*((resultados!$E$13)^(1-AU25))</f>
        <v>0.9</v>
      </c>
    </row>
    <row r="26" spans="1:49" s="37" customFormat="1">
      <c r="A26" s="33">
        <v>24</v>
      </c>
      <c r="B26" s="34">
        <v>39447</v>
      </c>
      <c r="C26" s="35">
        <v>1</v>
      </c>
      <c r="D26" s="36">
        <v>16900</v>
      </c>
      <c r="E26" s="32">
        <v>1987</v>
      </c>
      <c r="F26" s="32">
        <v>2060</v>
      </c>
      <c r="G26" s="40">
        <f>(resultados!$B$6*cálculos!D26)+(resultados!$C$6*cálculos!E26)+(resultados!$D$6*cálculos!F26)</f>
        <v>0.94645736119564483</v>
      </c>
      <c r="H26" s="36">
        <f>(resultados!B$6*cálculos!D26)/$G26</f>
        <v>0.34560117296814313</v>
      </c>
      <c r="I26" s="32">
        <f>(resultados!C$6*cálculos!E26)/$G26</f>
        <v>0.35210194305002446</v>
      </c>
      <c r="J26" s="31">
        <f>(resultados!D$6*cálculos!F26)/$G26</f>
        <v>0.30229688398183241</v>
      </c>
      <c r="K26" s="36">
        <f t="shared" si="0"/>
        <v>0</v>
      </c>
      <c r="L26" s="32">
        <f t="shared" si="1"/>
        <v>0</v>
      </c>
      <c r="M26" s="32">
        <f t="shared" si="2"/>
        <v>0</v>
      </c>
      <c r="N26" s="40">
        <f t="shared" si="2"/>
        <v>0</v>
      </c>
      <c r="O26" s="55">
        <f>AVERAGE(K$4:K26)</f>
        <v>-2.2558624073483672E-3</v>
      </c>
      <c r="P26" s="56">
        <f>AVERAGE(L$4:L26)</f>
        <v>-5.3476045940894698E-4</v>
      </c>
      <c r="Q26" s="57">
        <f>AVERAGE(M$4:M26)</f>
        <v>-1.757981286021318E-3</v>
      </c>
      <c r="R26" s="32">
        <f>resultados!B$7+resultados!B$8*cálculos!K25^2+resultados!B$9*cálculos!R25</f>
        <v>2.011054879702244E-4</v>
      </c>
      <c r="S26" s="32">
        <f>resultados!C$7+resultados!C$8*cálculos!L25^2+resultados!C$9*cálculos!S25</f>
        <v>1.2857168254319369E-4</v>
      </c>
      <c r="T26" s="31">
        <f>resultados!D$7+resultados!D$8*cálculos!M25^2+resultados!D$9*cálculos!T25</f>
        <v>5.6967058661570202E-5</v>
      </c>
      <c r="U26" s="36">
        <f t="shared" si="10"/>
        <v>1.4181166664637448E-2</v>
      </c>
      <c r="V26" s="32">
        <f t="shared" si="11"/>
        <v>1.1338945389373462E-2</v>
      </c>
      <c r="W26" s="31">
        <f t="shared" si="12"/>
        <v>7.5476525265522265E-3</v>
      </c>
      <c r="X26" s="32">
        <f>-0.5*LN(2*resultados!B$2)-0.5*LN(R26)-0.5*((K26^2)/R26)</f>
        <v>3.3369019526956127</v>
      </c>
      <c r="Y26" s="32">
        <f>-0.5*LN(2*resultados!C$2)-0.5*LN(S26)-0.5*((L26^2)/S26)</f>
        <v>3.5605734509759661</v>
      </c>
      <c r="Z26" s="31">
        <f>-0.5*LN(2*resultados!D$2)-0.5*LN(T26)-0.5*((M26^2)/T26)</f>
        <v>3.9675801544987732</v>
      </c>
      <c r="AA26" s="32">
        <f>K26/R26</f>
        <v>0</v>
      </c>
      <c r="AB26" s="32">
        <f>L26/S26</f>
        <v>0</v>
      </c>
      <c r="AC26" s="31">
        <f>M26/T26</f>
        <v>0</v>
      </c>
      <c r="AD26" s="32">
        <f>(1-resultados!$E$3)*(cálculos!AA25*cálculos!AA25)+resultados!$E$3*cálculos!AD25</f>
        <v>1732.2424225457337</v>
      </c>
      <c r="AE26" s="32">
        <f>(1-resultados!$E$3)*(cálculos!AA25*cálculos!AB25)+resultados!$E$3*cálculos!AE25</f>
        <v>824.27119292175803</v>
      </c>
      <c r="AF26" s="32">
        <f>(1-resultados!$E$3)*(cálculos!AA25*cálculos!AC25)+resultados!$E$3*cálculos!AF25</f>
        <v>976.21047837366484</v>
      </c>
      <c r="AG26" s="32">
        <f>(1-resultados!$E$3)*(cálculos!AB25*cálculos!AB25)+resultados!$E$3*cálculos!AG25</f>
        <v>1656.7523917814926</v>
      </c>
      <c r="AH26" s="32">
        <f>(1-resultados!$E$3)*(cálculos!AB25*cálculos!AC25)+resultados!$E$3*cálculos!AH25</f>
        <v>789.39588957250214</v>
      </c>
      <c r="AI26" s="31">
        <f>(1-resultados!$E$3)*(cálculos!AC25*cálculos!AC25)+resultados!$E$3*cálculos!AI25</f>
        <v>3539.8572938894845</v>
      </c>
      <c r="AJ26" s="32">
        <f t="shared" si="3"/>
        <v>1</v>
      </c>
      <c r="AK26" s="32">
        <f t="shared" si="4"/>
        <v>0.48656065104101126</v>
      </c>
      <c r="AL26" s="32">
        <f t="shared" si="5"/>
        <v>0.39422689796920224</v>
      </c>
      <c r="AM26" s="32">
        <f t="shared" si="6"/>
        <v>1</v>
      </c>
      <c r="AN26" s="32">
        <f t="shared" si="7"/>
        <v>0.32596665844559669</v>
      </c>
      <c r="AO26" s="31">
        <f t="shared" si="8"/>
        <v>1</v>
      </c>
      <c r="AP26" s="9">
        <f>H26*U26*(H26*U26*AJ26+I26*V26*AK26+J26*W26*AL26)</f>
        <v>3.7949073638156281E-5</v>
      </c>
      <c r="AQ26" s="9">
        <f>I26*V26*(H26*U26*AK26+I26*V26*AM26+J26*W26*AN26)</f>
        <v>2.842973391676626E-5</v>
      </c>
      <c r="AR26" s="9">
        <f>J26*W26*(H26*U26*AL26+I26*V26*AN26+J26*W26*AO26)</f>
        <v>1.2583562875760729E-5</v>
      </c>
      <c r="AS26" s="40">
        <f t="shared" si="9"/>
        <v>7.8962370430683273E-5</v>
      </c>
      <c r="AT26" s="32">
        <f t="shared" si="13"/>
        <v>2.0672107120384812E-2</v>
      </c>
      <c r="AU26" s="31">
        <f>IF(N26&lt;-AT25,1,0)</f>
        <v>0</v>
      </c>
      <c r="AV26" s="37">
        <f>(resultados!$E$12^AU26)*(1-resultados!$E$12)^(1-AU26)</f>
        <v>0.97455470737913485</v>
      </c>
      <c r="AW26" s="37">
        <f>((1-resultados!$E$13)^AU26)*((resultados!$E$13)^(1-AU26))</f>
        <v>0.9</v>
      </c>
    </row>
    <row r="27" spans="1:49" s="37" customFormat="1">
      <c r="A27" s="33">
        <v>25</v>
      </c>
      <c r="B27" s="34">
        <v>39448</v>
      </c>
      <c r="C27" s="35">
        <v>2</v>
      </c>
      <c r="D27" s="36">
        <v>16900</v>
      </c>
      <c r="E27" s="32">
        <v>1987</v>
      </c>
      <c r="F27" s="32">
        <v>2060</v>
      </c>
      <c r="G27" s="40">
        <f>(resultados!$B$6*cálculos!D27)+(resultados!$C$6*cálculos!E27)+(resultados!$D$6*cálculos!F27)</f>
        <v>0.94645736119564483</v>
      </c>
      <c r="H27" s="36">
        <f>(resultados!B$6*cálculos!D27)/$G27</f>
        <v>0.34560117296814313</v>
      </c>
      <c r="I27" s="32">
        <f>(resultados!C$6*cálculos!E27)/$G27</f>
        <v>0.35210194305002446</v>
      </c>
      <c r="J27" s="31">
        <f>(resultados!D$6*cálculos!F27)/$G27</f>
        <v>0.30229688398183241</v>
      </c>
      <c r="K27" s="36">
        <f t="shared" si="0"/>
        <v>0</v>
      </c>
      <c r="L27" s="32">
        <f t="shared" si="1"/>
        <v>0</v>
      </c>
      <c r="M27" s="32">
        <f t="shared" si="2"/>
        <v>0</v>
      </c>
      <c r="N27" s="40">
        <f t="shared" si="2"/>
        <v>0</v>
      </c>
      <c r="O27" s="55">
        <f>AVERAGE(K$4:K27)</f>
        <v>-2.1618681403755189E-3</v>
      </c>
      <c r="P27" s="56">
        <f>AVERAGE(L$4:L27)</f>
        <v>-5.1247877360024085E-4</v>
      </c>
      <c r="Q27" s="57">
        <f>AVERAGE(M$4:M27)</f>
        <v>-1.6847320657704297E-3</v>
      </c>
      <c r="R27" s="32">
        <f>resultados!B$7+resultados!B$8*cálculos!K26^2+resultados!B$9*cálculos!R26</f>
        <v>1.7410130600041434E-4</v>
      </c>
      <c r="S27" s="32">
        <f>resultados!C$7+resultados!C$8*cálculos!L26^2+resultados!C$9*cálculos!S26</f>
        <v>1.1016588251661149E-4</v>
      </c>
      <c r="T27" s="31">
        <f>resultados!D$7+resultados!D$8*cálculos!M26^2+resultados!D$9*cálculos!T26</f>
        <v>5.1912033780253849E-5</v>
      </c>
      <c r="U27" s="36">
        <f t="shared" si="10"/>
        <v>1.3194745393542626E-2</v>
      </c>
      <c r="V27" s="32">
        <f t="shared" si="11"/>
        <v>1.049599364122385E-2</v>
      </c>
      <c r="W27" s="31">
        <f t="shared" si="12"/>
        <v>7.2050006093166887E-3</v>
      </c>
      <c r="X27" s="32">
        <f>-0.5*LN(2*resultados!B$2)-0.5*LN(R27)-0.5*((K27^2)/R27)</f>
        <v>3.4089980716852923</v>
      </c>
      <c r="Y27" s="32">
        <f>-0.5*LN(2*resultados!C$2)-0.5*LN(S27)-0.5*((L27^2)/S27)</f>
        <v>3.6378231194044353</v>
      </c>
      <c r="Z27" s="31">
        <f>-0.5*LN(2*resultados!D$2)-0.5*LN(T27)-0.5*((M27^2)/T27)</f>
        <v>4.0140414317573931</v>
      </c>
      <c r="AA27" s="32">
        <f>K27/R27</f>
        <v>0</v>
      </c>
      <c r="AB27" s="32">
        <f>L27/S27</f>
        <v>0</v>
      </c>
      <c r="AC27" s="31">
        <f>M27/T27</f>
        <v>0</v>
      </c>
      <c r="AD27" s="32">
        <f>(1-resultados!$E$3)*(cálculos!AA26*cálculos!AA26)+resultados!$E$3*cálculos!AD26</f>
        <v>1628.3078771929895</v>
      </c>
      <c r="AE27" s="32">
        <f>(1-resultados!$E$3)*(cálculos!AA26*cálculos!AB26)+resultados!$E$3*cálculos!AE26</f>
        <v>774.81492134645248</v>
      </c>
      <c r="AF27" s="32">
        <f>(1-resultados!$E$3)*(cálculos!AA26*cálculos!AC26)+resultados!$E$3*cálculos!AF26</f>
        <v>917.63784967124491</v>
      </c>
      <c r="AG27" s="32">
        <f>(1-resultados!$E$3)*(cálculos!AB26*cálculos!AB26)+resultados!$E$3*cálculos!AG26</f>
        <v>1557.3472482746031</v>
      </c>
      <c r="AH27" s="32">
        <f>(1-resultados!$E$3)*(cálculos!AB26*cálculos!AC26)+resultados!$E$3*cálculos!AH26</f>
        <v>742.03213619815199</v>
      </c>
      <c r="AI27" s="31">
        <f>(1-resultados!$E$3)*(cálculos!AC26*cálculos!AC26)+resultados!$E$3*cálculos!AI26</f>
        <v>3327.4658562561153</v>
      </c>
      <c r="AJ27" s="32">
        <f t="shared" si="3"/>
        <v>1</v>
      </c>
      <c r="AK27" s="32">
        <f t="shared" si="4"/>
        <v>0.48656065104101121</v>
      </c>
      <c r="AL27" s="32">
        <f t="shared" si="5"/>
        <v>0.39422689796920229</v>
      </c>
      <c r="AM27" s="32">
        <f t="shared" si="6"/>
        <v>1</v>
      </c>
      <c r="AN27" s="32">
        <f t="shared" si="7"/>
        <v>0.32596665844559669</v>
      </c>
      <c r="AO27" s="31">
        <f t="shared" si="8"/>
        <v>1</v>
      </c>
      <c r="AP27" s="9">
        <f>H27*U27*(H27*U27*AJ27+I27*V27*AK27+J27*W27*AL27)</f>
        <v>3.2910052601511392E-5</v>
      </c>
      <c r="AQ27" s="9">
        <f>I27*V27*(H27*U27*AK27+I27*V27*AM27+J27*W27*AN27)</f>
        <v>2.4481550255269296E-5</v>
      </c>
      <c r="AR27" s="9">
        <f>J27*W27*(H27*U27*AL27+I27*V27*AN27+J27*W27*AO27)</f>
        <v>1.1283237804481444E-5</v>
      </c>
      <c r="AS27" s="40">
        <f t="shared" si="9"/>
        <v>6.8674840661262133E-5</v>
      </c>
      <c r="AT27" s="32">
        <f t="shared" si="13"/>
        <v>1.9278511035041798E-2</v>
      </c>
      <c r="AU27" s="31">
        <f>IF(N27&lt;-AT26,1,0)</f>
        <v>0</v>
      </c>
      <c r="AV27" s="37">
        <f>(resultados!$E$12^AU27)*(1-resultados!$E$12)^(1-AU27)</f>
        <v>0.97455470737913485</v>
      </c>
      <c r="AW27" s="37">
        <f>((1-resultados!$E$13)^AU27)*((resultados!$E$13)^(1-AU27))</f>
        <v>0.9</v>
      </c>
    </row>
    <row r="28" spans="1:49" s="37" customFormat="1">
      <c r="A28" s="33">
        <v>26</v>
      </c>
      <c r="B28" s="34">
        <v>39449</v>
      </c>
      <c r="C28" s="35">
        <v>3</v>
      </c>
      <c r="D28" s="36">
        <v>16600</v>
      </c>
      <c r="E28" s="32">
        <v>1982.08</v>
      </c>
      <c r="F28" s="32">
        <v>2025</v>
      </c>
      <c r="G28" s="40">
        <f>(resultados!$B$6*cálculos!D28)+(resultados!$C$6*cálculos!E28)+(resultados!$D$6*cálculos!F28)</f>
        <v>0.93496464123892609</v>
      </c>
      <c r="H28" s="36">
        <f>(resultados!B$6*cálculos!D28)/$G28</f>
        <v>0.34363900880240966</v>
      </c>
      <c r="I28" s="32">
        <f>(resultados!C$6*cálculos!E28)/$G28</f>
        <v>0.35554747633855316</v>
      </c>
      <c r="J28" s="31">
        <f>(resultados!D$6*cálculos!F28)/$G28</f>
        <v>0.30081351485903712</v>
      </c>
      <c r="K28" s="36">
        <f t="shared" si="0"/>
        <v>-1.7910926566528929E-2</v>
      </c>
      <c r="L28" s="32">
        <f t="shared" si="1"/>
        <v>-2.4791652070339509E-3</v>
      </c>
      <c r="M28" s="32">
        <f t="shared" si="2"/>
        <v>-1.713628224298791E-2</v>
      </c>
      <c r="N28" s="40">
        <f t="shared" si="2"/>
        <v>-1.2217208996132087E-2</v>
      </c>
      <c r="O28" s="55">
        <f>AVERAGE(K$4:K28)</f>
        <v>-2.7918304774216551E-3</v>
      </c>
      <c r="P28" s="56">
        <f>AVERAGE(L$4:L28)</f>
        <v>-5.9114623093758922E-4</v>
      </c>
      <c r="Q28" s="57">
        <f>AVERAGE(M$4:M28)</f>
        <v>-2.3027940728591288E-3</v>
      </c>
      <c r="R28" s="32">
        <f>resultados!B$7+resultados!B$8*cálculos!K27^2+resultados!B$9*cálculos!R27</f>
        <v>1.5434873497251656E-4</v>
      </c>
      <c r="S28" s="32">
        <f>resultados!C$7+resultados!C$8*cálculos!L27^2+resultados!C$9*cálculos!S27</f>
        <v>9.7973880579003451E-5</v>
      </c>
      <c r="T28" s="31">
        <f>resultados!D$7+resultados!D$8*cálculos!M27^2+resultados!D$9*cálculos!T27</f>
        <v>4.8725346095072027E-5</v>
      </c>
      <c r="U28" s="36">
        <f t="shared" si="10"/>
        <v>1.2423716632816308E-2</v>
      </c>
      <c r="V28" s="32">
        <f t="shared" si="11"/>
        <v>9.8981756187190104E-3</v>
      </c>
      <c r="W28" s="31">
        <f t="shared" si="12"/>
        <v>6.9803542958127868E-3</v>
      </c>
      <c r="X28" s="32">
        <f>-0.5*LN(2*resultados!B$2)-0.5*LN(R28)-0.5*((K28^2)/R28)</f>
        <v>2.4300001396728401</v>
      </c>
      <c r="Y28" s="32">
        <f>-0.5*LN(2*resultados!C$2)-0.5*LN(S28)-0.5*((L28^2)/S28)</f>
        <v>3.665099456501892</v>
      </c>
      <c r="Z28" s="31">
        <f>-0.5*LN(2*resultados!D$2)-0.5*LN(T28)-0.5*((M28^2)/T28)</f>
        <v>1.0323760422676762</v>
      </c>
      <c r="AA28" s="32">
        <f>K28/R28</f>
        <v>-116.04193950613305</v>
      </c>
      <c r="AB28" s="32">
        <f>L28/S28</f>
        <v>-25.304348387372695</v>
      </c>
      <c r="AC28" s="31">
        <f>M28/T28</f>
        <v>-351.69133964799147</v>
      </c>
      <c r="AD28" s="32">
        <f>(1-resultados!$E$3)*(cálculos!AA27*cálculos!AA27)+resultados!$E$3*cálculos!AD27</f>
        <v>1530.60940456141</v>
      </c>
      <c r="AE28" s="32">
        <f>(1-resultados!$E$3)*(cálculos!AA27*cálculos!AB27)+resultados!$E$3*cálculos!AE27</f>
        <v>728.32602606566525</v>
      </c>
      <c r="AF28" s="32">
        <f>(1-resultados!$E$3)*(cálculos!AA27*cálculos!AC27)+resultados!$E$3*cálculos!AF27</f>
        <v>862.57957869097015</v>
      </c>
      <c r="AG28" s="32">
        <f>(1-resultados!$E$3)*(cálculos!AB27*cálculos!AB27)+resultados!$E$3*cálculos!AG27</f>
        <v>1463.9064133781269</v>
      </c>
      <c r="AH28" s="32">
        <f>(1-resultados!$E$3)*(cálculos!AB27*cálculos!AC27)+resultados!$E$3*cálculos!AH27</f>
        <v>697.51020802626283</v>
      </c>
      <c r="AI28" s="31">
        <f>(1-resultados!$E$3)*(cálculos!AC27*cálculos!AC27)+resultados!$E$3*cálculos!AI27</f>
        <v>3127.8179048807483</v>
      </c>
      <c r="AJ28" s="32">
        <f t="shared" si="3"/>
        <v>1</v>
      </c>
      <c r="AK28" s="32">
        <f t="shared" si="4"/>
        <v>0.48656065104101126</v>
      </c>
      <c r="AL28" s="32">
        <f t="shared" si="5"/>
        <v>0.39422689796920235</v>
      </c>
      <c r="AM28" s="32">
        <f t="shared" si="6"/>
        <v>1</v>
      </c>
      <c r="AN28" s="32">
        <f t="shared" si="7"/>
        <v>0.32596665844559669</v>
      </c>
      <c r="AO28" s="31">
        <f t="shared" si="8"/>
        <v>1</v>
      </c>
      <c r="AP28" s="9">
        <f>H28*U28*(H28*U28*AJ28+I28*V28*AK28+J28*W28*AL28)</f>
        <v>2.9071210592777046E-5</v>
      </c>
      <c r="AQ28" s="9">
        <f>I28*V28*(H28*U28*AK28+I28*V28*AM28+J28*W28*AN28)</f>
        <v>2.2104514593725498E-5</v>
      </c>
      <c r="AR28" s="9">
        <f>J28*W28*(H28*U28*AL28+I28*V28*AN28+J28*W28*AO28)</f>
        <v>1.035196596582514E-5</v>
      </c>
      <c r="AS28" s="40">
        <f t="shared" si="9"/>
        <v>6.1527691152327694E-5</v>
      </c>
      <c r="AT28" s="32">
        <f t="shared" si="13"/>
        <v>1.8247777100318639E-2</v>
      </c>
      <c r="AU28" s="31">
        <f>IF(N28&lt;-AT27,1,0)</f>
        <v>0</v>
      </c>
      <c r="AV28" s="37">
        <f>(resultados!$E$12^AU28)*(1-resultados!$E$12)^(1-AU28)</f>
        <v>0.97455470737913485</v>
      </c>
      <c r="AW28" s="37">
        <f>((1-resultados!$E$13)^AU28)*((resultados!$E$13)^(1-AU28))</f>
        <v>0.9</v>
      </c>
    </row>
    <row r="29" spans="1:49" s="37" customFormat="1">
      <c r="A29" s="33">
        <v>27</v>
      </c>
      <c r="B29" s="34">
        <v>39450</v>
      </c>
      <c r="C29" s="35">
        <v>4</v>
      </c>
      <c r="D29" s="36">
        <v>16600</v>
      </c>
      <c r="E29" s="32">
        <v>1996.83</v>
      </c>
      <c r="F29" s="32">
        <v>2025</v>
      </c>
      <c r="G29" s="40">
        <f>(resultados!$B$6*cálculos!D29)+(resultados!$C$6*cálculos!E29)+(resultados!$D$6*cálculos!F29)</f>
        <v>0.9374384357881923</v>
      </c>
      <c r="H29" s="36">
        <f>(resultados!B$6*cálculos!D29)/$G29</f>
        <v>0.34273218412525003</v>
      </c>
      <c r="I29" s="32">
        <f>(resultados!C$6*cálculos!E29)/$G29</f>
        <v>0.35724811403318124</v>
      </c>
      <c r="J29" s="31">
        <f>(resultados!D$6*cálculos!F29)/$G29</f>
        <v>0.30001970184156868</v>
      </c>
      <c r="K29" s="36">
        <f t="shared" si="0"/>
        <v>0</v>
      </c>
      <c r="L29" s="32">
        <f t="shared" si="1"/>
        <v>7.4141247559271761E-3</v>
      </c>
      <c r="M29" s="32">
        <f t="shared" si="2"/>
        <v>0</v>
      </c>
      <c r="N29" s="40">
        <f t="shared" si="2"/>
        <v>2.6423754788530429E-3</v>
      </c>
      <c r="O29" s="55">
        <f>AVERAGE(K$4:K29)</f>
        <v>-2.6844523821362067E-3</v>
      </c>
      <c r="P29" s="56">
        <f>AVERAGE(L$4:L29)</f>
        <v>-2.8325119298125212E-4</v>
      </c>
      <c r="Q29" s="57">
        <f>AVERAGE(M$4:M29)</f>
        <v>-2.2142250700568546E-3</v>
      </c>
      <c r="R29" s="32">
        <f>resultados!B$7+resultados!B$8*cálculos!K28^2+resultados!B$9*cálculos!R28</f>
        <v>2.2604726251792588E-4</v>
      </c>
      <c r="S29" s="32">
        <f>resultados!C$7+resultados!C$8*cálculos!L28^2+resultados!C$9*cálculos!S28</f>
        <v>9.1972261287303486E-5</v>
      </c>
      <c r="T29" s="31">
        <f>resultados!D$7+resultados!D$8*cálculos!M28^2+resultados!D$9*cálculos!T28</f>
        <v>1.5522093466497456E-4</v>
      </c>
      <c r="U29" s="36">
        <f t="shared" si="10"/>
        <v>1.5034868224162322E-2</v>
      </c>
      <c r="V29" s="32">
        <f t="shared" si="11"/>
        <v>9.5902169572592826E-3</v>
      </c>
      <c r="W29" s="31">
        <f t="shared" si="12"/>
        <v>1.2458769388064559E-2</v>
      </c>
      <c r="X29" s="32">
        <f>-0.5*LN(2*resultados!B$2)-0.5*LN(R29)-0.5*((K29^2)/R29)</f>
        <v>3.278444693980481</v>
      </c>
      <c r="Y29" s="32">
        <f>-0.5*LN(2*resultados!C$2)-0.5*LN(S29)-0.5*((L29^2)/S29)</f>
        <v>3.4292372308765491</v>
      </c>
      <c r="Z29" s="31">
        <f>-0.5*LN(2*resultados!D$2)-0.5*LN(T29)-0.5*((M29^2)/T29)</f>
        <v>3.4663920022985857</v>
      </c>
      <c r="AA29" s="32">
        <f>K29/R29</f>
        <v>0</v>
      </c>
      <c r="AB29" s="32">
        <f>L29/S29</f>
        <v>80.612617893202497</v>
      </c>
      <c r="AC29" s="31">
        <f>M29/T29</f>
        <v>0</v>
      </c>
      <c r="AD29" s="32">
        <f>(1-resultados!$E$3)*(cálculos!AA28*cálculos!AA28)+resultados!$E$3*cálculos!AD28</f>
        <v>2246.7167437484286</v>
      </c>
      <c r="AE29" s="32">
        <f>(1-resultados!$E$3)*(cálculos!AA28*cálculos!AB28)+resultados!$E$3*cálculos!AE28</f>
        <v>860.80840439030248</v>
      </c>
      <c r="AF29" s="32">
        <f>(1-resultados!$E$3)*(cálculos!AA28*cálculos!AC28)+resultados!$E$3*cálculos!AF28</f>
        <v>3259.4815135853009</v>
      </c>
      <c r="AG29" s="32">
        <f>(1-resultados!$E$3)*(cálculos!AB28*cálculos!AB28)+resultados!$E$3*cálculos!AG28</f>
        <v>1414.490631414011</v>
      </c>
      <c r="AH29" s="32">
        <f>(1-resultados!$E$3)*(cálculos!AB28*cálculos!AC28)+resultados!$E$3*cálculos!AH28</f>
        <v>1189.6188065411634</v>
      </c>
      <c r="AI29" s="31">
        <f>(1-resultados!$E$3)*(cálculos!AC28*cálculos!AC28)+resultados!$E$3*cálculos!AI28</f>
        <v>10361.356733591843</v>
      </c>
      <c r="AJ29" s="32">
        <f t="shared" si="3"/>
        <v>1</v>
      </c>
      <c r="AK29" s="32">
        <f t="shared" si="4"/>
        <v>0.48287230790155095</v>
      </c>
      <c r="AL29" s="32">
        <f t="shared" si="5"/>
        <v>0.67556329940637205</v>
      </c>
      <c r="AM29" s="32">
        <f t="shared" si="6"/>
        <v>1</v>
      </c>
      <c r="AN29" s="32">
        <f t="shared" si="7"/>
        <v>0.31074165211391752</v>
      </c>
      <c r="AO29" s="31">
        <f t="shared" si="8"/>
        <v>1</v>
      </c>
      <c r="AP29" s="9">
        <f>H29*U29*(H29*U29*AJ29+I29*V29*AK29+J29*W29*AL29)</f>
        <v>4.8089583154810987E-5</v>
      </c>
      <c r="AQ29" s="9">
        <f>I29*V29*(H29*U29*AK29+I29*V29*AM29+J29*W29*AN29)</f>
        <v>2.4242338485491422E-5</v>
      </c>
      <c r="AR29" s="9">
        <f>J29*W29*(H29*U29*AL29+I29*V29*AN29+J29*W29*AO29)</f>
        <v>3.0963209326192781E-5</v>
      </c>
      <c r="AS29" s="40">
        <f t="shared" si="9"/>
        <v>1.0329513096649518E-4</v>
      </c>
      <c r="AT29" s="32">
        <f t="shared" si="13"/>
        <v>2.3643653356294231E-2</v>
      </c>
      <c r="AU29" s="31">
        <f>IF(N29&lt;-AT28,1,0)</f>
        <v>0</v>
      </c>
      <c r="AV29" s="37">
        <f>(resultados!$E$12^AU29)*(1-resultados!$E$12)^(1-AU29)</f>
        <v>0.97455470737913485</v>
      </c>
      <c r="AW29" s="37">
        <f>((1-resultados!$E$13)^AU29)*((resultados!$E$13)^(1-AU29))</f>
        <v>0.9</v>
      </c>
    </row>
    <row r="30" spans="1:49" s="37" customFormat="1">
      <c r="A30" s="33">
        <v>28</v>
      </c>
      <c r="B30" s="34">
        <v>39451</v>
      </c>
      <c r="C30" s="35">
        <v>5</v>
      </c>
      <c r="D30" s="36">
        <v>16560</v>
      </c>
      <c r="E30" s="32">
        <v>1991.91</v>
      </c>
      <c r="F30" s="32">
        <v>2060</v>
      </c>
      <c r="G30" s="40">
        <f>(resultados!$B$6*cálculos!D30)+(resultados!$C$6*cálculos!E30)+(resultados!$D$6*cálculos!F30)</f>
        <v>0.94070019611821187</v>
      </c>
      <c r="H30" s="36">
        <f>(resultados!B$6*cálculos!D30)/$G30</f>
        <v>0.34072080600691274</v>
      </c>
      <c r="I30" s="32">
        <f>(resultados!C$6*cálculos!E30)/$G30</f>
        <v>0.35513222741250705</v>
      </c>
      <c r="J30" s="31">
        <f>(resultados!D$6*cálculos!F30)/$G30</f>
        <v>0.30414696658058027</v>
      </c>
      <c r="K30" s="36">
        <f t="shared" si="0"/>
        <v>-2.4125464053845747E-3</v>
      </c>
      <c r="L30" s="32">
        <f t="shared" si="1"/>
        <v>-2.4669456997381545E-3</v>
      </c>
      <c r="M30" s="32">
        <f t="shared" si="2"/>
        <v>1.713628224298791E-2</v>
      </c>
      <c r="N30" s="40">
        <f t="shared" si="2"/>
        <v>3.4734002633265704E-3</v>
      </c>
      <c r="O30" s="55">
        <f>AVERAGE(K$4:K30)</f>
        <v>-2.6743817904046649E-3</v>
      </c>
      <c r="P30" s="56">
        <f>AVERAGE(L$4:L30)</f>
        <v>-3.6412876730558183E-4</v>
      </c>
      <c r="Q30" s="57">
        <f>AVERAGE(M$4:M30)</f>
        <v>-1.4975396140181599E-3</v>
      </c>
      <c r="R30" s="32">
        <f>resultados!B$7+resultados!B$8*cálculos!K29^2+resultados!B$9*cálculos!R29</f>
        <v>1.9234530146252727E-4</v>
      </c>
      <c r="S30" s="32">
        <f>resultados!C$7+resultados!C$8*cálculos!L29^2+resultados!C$9*cálculos!S29</f>
        <v>1.0447454636676245E-4</v>
      </c>
      <c r="T30" s="31">
        <f>resultados!D$7+resultados!D$8*cálculos!M29^2+resultados!D$9*cálculos!T29</f>
        <v>1.1385127721279995E-4</v>
      </c>
      <c r="U30" s="36">
        <f t="shared" si="10"/>
        <v>1.3868860856700787E-2</v>
      </c>
      <c r="V30" s="32">
        <f t="shared" si="11"/>
        <v>1.0221279096412662E-2</v>
      </c>
      <c r="W30" s="31">
        <f t="shared" si="12"/>
        <v>1.0670111396456924E-2</v>
      </c>
      <c r="X30" s="32">
        <f>-0.5*LN(2*resultados!B$2)-0.5*LN(R30)-0.5*((K30^2)/R30)</f>
        <v>3.3440406153704219</v>
      </c>
      <c r="Y30" s="32">
        <f>-0.5*LN(2*resultados!C$2)-0.5*LN(S30)-0.5*((L30^2)/S30)</f>
        <v>3.6352191571110901</v>
      </c>
      <c r="Z30" s="31">
        <f>-0.5*LN(2*resultados!D$2)-0.5*LN(T30)-0.5*((M30^2)/T30)</f>
        <v>2.3317396964628498</v>
      </c>
      <c r="AA30" s="32">
        <f>K30/R30</f>
        <v>-12.542788344921371</v>
      </c>
      <c r="AB30" s="32">
        <f>L30/S30</f>
        <v>-23.612887402045605</v>
      </c>
      <c r="AC30" s="31">
        <f>M30/T30</f>
        <v>150.51462453915565</v>
      </c>
      <c r="AD30" s="32">
        <f>(1-resultados!$E$3)*(cálculos!AA29*cálculos!AA29)+resultados!$E$3*cálculos!AD29</f>
        <v>2111.9137391235226</v>
      </c>
      <c r="AE30" s="32">
        <f>(1-resultados!$E$3)*(cálculos!AA29*cálculos!AB29)+resultados!$E$3*cálculos!AE29</f>
        <v>809.15990012688428</v>
      </c>
      <c r="AF30" s="32">
        <f>(1-resultados!$E$3)*(cálculos!AA29*cálculos!AC29)+resultados!$E$3*cálculos!AF29</f>
        <v>3063.9126227701827</v>
      </c>
      <c r="AG30" s="32">
        <f>(1-resultados!$E$3)*(cálculos!AB29*cálculos!AB29)+resultados!$E$3*cálculos!AG29</f>
        <v>1719.524843344899</v>
      </c>
      <c r="AH30" s="32">
        <f>(1-resultados!$E$3)*(cálculos!AB29*cálculos!AC29)+resultados!$E$3*cálculos!AH29</f>
        <v>1118.2416781486936</v>
      </c>
      <c r="AI30" s="31">
        <f>(1-resultados!$E$3)*(cálculos!AC29*cálculos!AC29)+resultados!$E$3*cálculos!AI29</f>
        <v>9739.6753295763319</v>
      </c>
      <c r="AJ30" s="32">
        <f t="shared" si="3"/>
        <v>1</v>
      </c>
      <c r="AK30" s="32">
        <f t="shared" si="4"/>
        <v>0.42461177837448882</v>
      </c>
      <c r="AL30" s="32">
        <f t="shared" si="5"/>
        <v>0.67556329940637216</v>
      </c>
      <c r="AM30" s="32">
        <f t="shared" si="6"/>
        <v>1</v>
      </c>
      <c r="AN30" s="32">
        <f t="shared" si="7"/>
        <v>0.27324939401167397</v>
      </c>
      <c r="AO30" s="31">
        <f t="shared" si="8"/>
        <v>1</v>
      </c>
      <c r="AP30" s="9">
        <f>H30*U30*(H30*U30*AJ30+I30*V30*AK30+J30*W30*AL30)</f>
        <v>3.9972727859070768E-5</v>
      </c>
      <c r="AQ30" s="9">
        <f>I30*V30*(H30*U30*AK30+I30*V30*AM30+J30*W30*AN30)</f>
        <v>2.3678387819445851E-5</v>
      </c>
      <c r="AR30" s="9">
        <f>J30*W30*(H30*U30*AL30+I30*V30*AN30+J30*W30*AO30)</f>
        <v>2.4110708238231155E-5</v>
      </c>
      <c r="AS30" s="40">
        <f t="shared" si="9"/>
        <v>8.7761823916747764E-5</v>
      </c>
      <c r="AT30" s="32">
        <f t="shared" si="13"/>
        <v>2.1793524866671254E-2</v>
      </c>
      <c r="AU30" s="31">
        <f>IF(N30&lt;-AT29,1,0)</f>
        <v>0</v>
      </c>
      <c r="AV30" s="37">
        <f>(resultados!$E$12^AU30)*(1-resultados!$E$12)^(1-AU30)</f>
        <v>0.97455470737913485</v>
      </c>
      <c r="AW30" s="37">
        <f>((1-resultados!$E$13)^AU30)*((resultados!$E$13)^(1-AU30))</f>
        <v>0.9</v>
      </c>
    </row>
    <row r="31" spans="1:49" s="37" customFormat="1">
      <c r="A31" s="33">
        <v>29</v>
      </c>
      <c r="B31" s="34">
        <v>39454</v>
      </c>
      <c r="C31" s="35">
        <v>1</v>
      </c>
      <c r="D31" s="36">
        <v>16560</v>
      </c>
      <c r="E31" s="32">
        <v>1991.91</v>
      </c>
      <c r="F31" s="32">
        <v>2060</v>
      </c>
      <c r="G31" s="40">
        <f>(resultados!$B$6*cálculos!D31)+(resultados!$C$6*cálculos!E31)+(resultados!$D$6*cálculos!F31)</f>
        <v>0.94070019611821187</v>
      </c>
      <c r="H31" s="36">
        <f>(resultados!B$6*cálculos!D31)/$G31</f>
        <v>0.34072080600691274</v>
      </c>
      <c r="I31" s="32">
        <f>(resultados!C$6*cálculos!E31)/$G31</f>
        <v>0.35513222741250705</v>
      </c>
      <c r="J31" s="31">
        <f>(resultados!D$6*cálculos!F31)/$G31</f>
        <v>0.30414696658058027</v>
      </c>
      <c r="K31" s="36">
        <f t="shared" si="0"/>
        <v>0</v>
      </c>
      <c r="L31" s="32">
        <f t="shared" si="1"/>
        <v>0</v>
      </c>
      <c r="M31" s="32">
        <f t="shared" si="2"/>
        <v>0</v>
      </c>
      <c r="N31" s="40">
        <f t="shared" si="2"/>
        <v>0</v>
      </c>
      <c r="O31" s="55">
        <f>AVERAGE(K$4:K31)</f>
        <v>-2.5788681550330699E-3</v>
      </c>
      <c r="P31" s="56">
        <f>AVERAGE(L$4:L31)</f>
        <v>-3.5112416847323961E-4</v>
      </c>
      <c r="Q31" s="57">
        <f>AVERAGE(M$4:M31)</f>
        <v>-1.4440560563746541E-3</v>
      </c>
      <c r="R31" s="32">
        <f>resultados!B$7+resultados!B$8*cálculos!K30^2+resultados!B$9*cálculos!R30</f>
        <v>1.6925653380091935E-4</v>
      </c>
      <c r="S31" s="32">
        <f>resultados!C$7+resultados!C$8*cálculos!L30^2+resultados!C$9*cálculos!S30</f>
        <v>9.6257904129685043E-5</v>
      </c>
      <c r="T31" s="31">
        <f>resultados!D$7+resultados!D$8*cálculos!M30^2+resultados!D$9*cálculos!T30</f>
        <v>1.9627632164159024E-4</v>
      </c>
      <c r="U31" s="36">
        <f t="shared" si="10"/>
        <v>1.3009862943202721E-2</v>
      </c>
      <c r="V31" s="32">
        <f t="shared" si="11"/>
        <v>9.8111112586538856E-3</v>
      </c>
      <c r="W31" s="31">
        <f t="shared" si="12"/>
        <v>1.4009865154297176E-2</v>
      </c>
      <c r="X31" s="32">
        <f>-0.5*LN(2*resultados!B$2)-0.5*LN(R31)-0.5*((K31^2)/R31)</f>
        <v>3.4231089880354646</v>
      </c>
      <c r="Y31" s="32">
        <f>-0.5*LN(2*resultados!C$2)-0.5*LN(S31)-0.5*((L31^2)/S31)</f>
        <v>3.7053012004654344</v>
      </c>
      <c r="Z31" s="31">
        <f>-0.5*LN(2*resultados!D$2)-0.5*LN(T31)-0.5*((M31^2)/T31)</f>
        <v>3.3490550104358126</v>
      </c>
      <c r="AA31" s="32">
        <f>K31/R31</f>
        <v>0</v>
      </c>
      <c r="AB31" s="32">
        <f>L31/S31</f>
        <v>0</v>
      </c>
      <c r="AC31" s="31">
        <f>M31/T31</f>
        <v>0</v>
      </c>
      <c r="AD31" s="32">
        <f>(1-resultados!$E$3)*(cálculos!AA30*cálculos!AA30)+resultados!$E$3*cálculos!AD30</f>
        <v>1994.638207144041</v>
      </c>
      <c r="AE31" s="32">
        <f>(1-resultados!$E$3)*(cálculos!AA30*cálculos!AB30)+resultados!$E$3*cálculos!AE30</f>
        <v>778.38059305305023</v>
      </c>
      <c r="AF31" s="32">
        <f>(1-resultados!$E$3)*(cálculos!AA30*cálculos!AC30)+resultados!$E$3*cálculos!AF30</f>
        <v>2766.805480699375</v>
      </c>
      <c r="AG31" s="32">
        <f>(1-resultados!$E$3)*(cálculos!AB30*cálculos!AB30)+resultados!$E$3*cálculos!AG30</f>
        <v>1649.8074598319058</v>
      </c>
      <c r="AH31" s="32">
        <f>(1-resultados!$E$3)*(cálculos!AB30*cálculos!AC30)+resultados!$E$3*cálculos!AH30</f>
        <v>837.90208456351661</v>
      </c>
      <c r="AI31" s="31">
        <f>(1-resultados!$E$3)*(cálculos!AC30*cálculos!AC30)+resultados!$E$3*cálculos!AI30</f>
        <v>10514.573941811532</v>
      </c>
      <c r="AJ31" s="32">
        <f t="shared" si="3"/>
        <v>1</v>
      </c>
      <c r="AK31" s="32">
        <f t="shared" si="4"/>
        <v>0.42908496873022905</v>
      </c>
      <c r="AL31" s="32">
        <f t="shared" si="5"/>
        <v>0.60415826450271781</v>
      </c>
      <c r="AM31" s="32">
        <f t="shared" si="6"/>
        <v>1</v>
      </c>
      <c r="AN31" s="32">
        <f t="shared" si="7"/>
        <v>0.20117814514556548</v>
      </c>
      <c r="AO31" s="31">
        <f t="shared" si="8"/>
        <v>1</v>
      </c>
      <c r="AP31" s="9">
        <f>H31*U31*(H31*U31*AJ31+I31*V31*AK31+J31*W31*AL31)</f>
        <v>3.7687611537557925E-5</v>
      </c>
      <c r="AQ31" s="9">
        <f>I31*V31*(H31*U31*AK31+I31*V31*AM31+J31*W31*AN31)</f>
        <v>2.1753834985908276E-5</v>
      </c>
      <c r="AR31" s="9">
        <f>J31*W31*(H31*U31*AL31+I31*V31*AN31+J31*W31*AO31)</f>
        <v>3.2554833937962164E-5</v>
      </c>
      <c r="AS31" s="40">
        <f t="shared" si="9"/>
        <v>9.1996280461428365E-5</v>
      </c>
      <c r="AT31" s="32">
        <f t="shared" si="13"/>
        <v>2.2313093866761665E-2</v>
      </c>
      <c r="AU31" s="31">
        <f>IF(N31&lt;-AT30,1,0)</f>
        <v>0</v>
      </c>
      <c r="AV31" s="37">
        <f>(resultados!$E$12^AU31)*(1-resultados!$E$12)^(1-AU31)</f>
        <v>0.97455470737913485</v>
      </c>
      <c r="AW31" s="37">
        <f>((1-resultados!$E$13)^AU31)*((resultados!$E$13)^(1-AU31))</f>
        <v>0.9</v>
      </c>
    </row>
    <row r="32" spans="1:49" s="37" customFormat="1">
      <c r="A32" s="33">
        <v>30</v>
      </c>
      <c r="B32" s="34">
        <v>39455</v>
      </c>
      <c r="C32" s="35">
        <v>2</v>
      </c>
      <c r="D32" s="36">
        <v>16300</v>
      </c>
      <c r="E32" s="32">
        <v>1972.24</v>
      </c>
      <c r="F32" s="32">
        <v>2030</v>
      </c>
      <c r="G32" s="40">
        <f>(resultados!$B$6*cálculos!D32)+(resultados!$C$6*cálculos!E32)+(resultados!$D$6*cálculos!F32)</f>
        <v>0.9282023196050585</v>
      </c>
      <c r="H32" s="36">
        <f>(resultados!B$6*cálculos!D32)/$G32</f>
        <v>0.33988696677894248</v>
      </c>
      <c r="I32" s="32">
        <f>(resultados!C$6*cálculos!E32)/$G32</f>
        <v>0.3563598120866725</v>
      </c>
      <c r="J32" s="31">
        <f>(resultados!D$6*cálculos!F32)/$G32</f>
        <v>0.30375322113438502</v>
      </c>
      <c r="K32" s="36">
        <f t="shared" si="0"/>
        <v>-1.5825041144397645E-2</v>
      </c>
      <c r="L32" s="32">
        <f t="shared" si="1"/>
        <v>-9.9240247897496303E-3</v>
      </c>
      <c r="M32" s="32">
        <f t="shared" si="2"/>
        <v>-1.4670189747794105E-2</v>
      </c>
      <c r="N32" s="40">
        <f t="shared" si="2"/>
        <v>-1.3374761619243683E-2</v>
      </c>
      <c r="O32" s="55">
        <f>AVERAGE(K$4:K32)</f>
        <v>-3.0356327408732277E-3</v>
      </c>
      <c r="P32" s="56">
        <f>AVERAGE(L$4:L32)</f>
        <v>-6.8122418989656345E-4</v>
      </c>
      <c r="Q32" s="57">
        <f>AVERAGE(M$4:M32)</f>
        <v>-1.9001296319408421E-3</v>
      </c>
      <c r="R32" s="32">
        <f>resultados!B$7+resultados!B$8*cálculos!K31^2+resultados!B$9*cálculos!R31</f>
        <v>1.5080496137880075E-4</v>
      </c>
      <c r="S32" s="32">
        <f>resultados!C$7+resultados!C$8*cálculos!L31^2+resultados!C$9*cálculos!S31</f>
        <v>8.876123569550337E-5</v>
      </c>
      <c r="T32" s="31">
        <f>resultados!D$7+resultados!D$8*cálculos!M31^2+resultados!D$9*cálculos!T31</f>
        <v>1.3973259316285848E-4</v>
      </c>
      <c r="U32" s="36">
        <f t="shared" si="10"/>
        <v>1.2280267154211294E-2</v>
      </c>
      <c r="V32" s="32">
        <f t="shared" si="11"/>
        <v>9.4213181506360016E-3</v>
      </c>
      <c r="W32" s="31">
        <f t="shared" si="12"/>
        <v>1.1820854163843595E-2</v>
      </c>
      <c r="X32" s="32">
        <f>-0.5*LN(2*resultados!B$2)-0.5*LN(R32)-0.5*((K32^2)/R32)</f>
        <v>2.6505057995486356</v>
      </c>
      <c r="Y32" s="32">
        <f>-0.5*LN(2*resultados!C$2)-0.5*LN(S32)-0.5*((L32^2)/S32)</f>
        <v>3.1910597567313363</v>
      </c>
      <c r="Z32" s="31">
        <f>-0.5*LN(2*resultados!D$2)-0.5*LN(T32)-0.5*((M32^2)/T32)</f>
        <v>2.7488574576769742</v>
      </c>
      <c r="AA32" s="32">
        <f>K32/R32</f>
        <v>-104.93713867044055</v>
      </c>
      <c r="AB32" s="32">
        <f>L32/S32</f>
        <v>-111.80584307990182</v>
      </c>
      <c r="AC32" s="31">
        <f>M32/T32</f>
        <v>-104.98760107239964</v>
      </c>
      <c r="AD32" s="32">
        <f>(1-resultados!$E$3)*(cálculos!AA31*cálculos!AA31)+resultados!$E$3*cálculos!AD31</f>
        <v>1874.9599147153983</v>
      </c>
      <c r="AE32" s="32">
        <f>(1-resultados!$E$3)*(cálculos!AA31*cálculos!AB31)+resultados!$E$3*cálculos!AE31</f>
        <v>731.67775746986717</v>
      </c>
      <c r="AF32" s="32">
        <f>(1-resultados!$E$3)*(cálculos!AA31*cálculos!AC31)+resultados!$E$3*cálculos!AF31</f>
        <v>2600.7971518574122</v>
      </c>
      <c r="AG32" s="32">
        <f>(1-resultados!$E$3)*(cálculos!AB31*cálculos!AB31)+resultados!$E$3*cálculos!AG31</f>
        <v>1550.8190122419915</v>
      </c>
      <c r="AH32" s="32">
        <f>(1-resultados!$E$3)*(cálculos!AB31*cálculos!AC31)+resultados!$E$3*cálculos!AH31</f>
        <v>787.62795948970552</v>
      </c>
      <c r="AI32" s="31">
        <f>(1-resultados!$E$3)*(cálculos!AC31*cálculos!AC31)+resultados!$E$3*cálculos!AI31</f>
        <v>9883.6995053028386</v>
      </c>
      <c r="AJ32" s="32">
        <f t="shared" si="3"/>
        <v>1</v>
      </c>
      <c r="AK32" s="32">
        <f t="shared" si="4"/>
        <v>0.42908496873022905</v>
      </c>
      <c r="AL32" s="32">
        <f t="shared" si="5"/>
        <v>0.60415826450271781</v>
      </c>
      <c r="AM32" s="32">
        <f t="shared" si="6"/>
        <v>1</v>
      </c>
      <c r="AN32" s="32">
        <f t="shared" si="7"/>
        <v>0.20117814514556542</v>
      </c>
      <c r="AO32" s="31">
        <f t="shared" si="8"/>
        <v>1</v>
      </c>
      <c r="AP32" s="9">
        <f>H32*U32*(H32*U32*AJ32+I32*V32*AK32+J32*W32*AL32)</f>
        <v>3.2488857500311437E-5</v>
      </c>
      <c r="AQ32" s="9">
        <f>I32*V32*(H32*U32*AK32+I32*V32*AM32+J32*W32*AN32)</f>
        <v>1.9710141960048174E-5</v>
      </c>
      <c r="AR32" s="9">
        <f>J32*W32*(H32*U32*AL32+I32*V32*AN32+J32*W32*AO32)</f>
        <v>2.4372254124469192E-5</v>
      </c>
      <c r="AS32" s="40">
        <f t="shared" si="9"/>
        <v>7.6571253584828804E-5</v>
      </c>
      <c r="AT32" s="32">
        <f t="shared" si="13"/>
        <v>2.0356707515081715E-2</v>
      </c>
      <c r="AU32" s="31">
        <f>IF(N32&lt;-AT31,1,0)</f>
        <v>0</v>
      </c>
      <c r="AV32" s="37">
        <f>(resultados!$E$12^AU32)*(1-resultados!$E$12)^(1-AU32)</f>
        <v>0.97455470737913485</v>
      </c>
      <c r="AW32" s="37">
        <f>((1-resultados!$E$13)^AU32)*((resultados!$E$13)^(1-AU32))</f>
        <v>0.9</v>
      </c>
    </row>
    <row r="33" spans="1:49" s="37" customFormat="1">
      <c r="A33" s="33">
        <v>31</v>
      </c>
      <c r="B33" s="34">
        <v>39456</v>
      </c>
      <c r="C33" s="35">
        <v>3</v>
      </c>
      <c r="D33" s="36">
        <v>16460</v>
      </c>
      <c r="E33" s="32">
        <v>1957.49</v>
      </c>
      <c r="F33" s="32">
        <v>2050</v>
      </c>
      <c r="G33" s="40">
        <f>(resultados!$B$6*cálculos!D33)+(resultados!$C$6*cálculos!E33)+(resultados!$D$6*cálculos!F33)</f>
        <v>0.93160307702711842</v>
      </c>
      <c r="H33" s="36">
        <f>(resultados!B$6*cálculos!D33)/$G33</f>
        <v>0.34197036593945968</v>
      </c>
      <c r="I33" s="32">
        <f>(resultados!C$6*cálculos!E33)/$G33</f>
        <v>0.35240352650107154</v>
      </c>
      <c r="J33" s="31">
        <f>(resultados!D$6*cálculos!F33)/$G33</f>
        <v>0.30562610755946884</v>
      </c>
      <c r="K33" s="36">
        <f t="shared" si="0"/>
        <v>9.7680874362069403E-3</v>
      </c>
      <c r="L33" s="32">
        <f t="shared" si="1"/>
        <v>-7.5069123161455309E-3</v>
      </c>
      <c r="M33" s="32">
        <f t="shared" si="2"/>
        <v>9.8040000966204133E-3</v>
      </c>
      <c r="N33" s="40">
        <f t="shared" si="2"/>
        <v>3.6571151137647084E-3</v>
      </c>
      <c r="O33" s="55">
        <f>AVERAGE(K$4:K33)</f>
        <v>-2.6088420683038887E-3</v>
      </c>
      <c r="P33" s="56">
        <f>AVERAGE(L$4:L33)</f>
        <v>-9.0874712743819564E-4</v>
      </c>
      <c r="Q33" s="57">
        <f>AVERAGE(M$4:M33)</f>
        <v>-1.5099919743221334E-3</v>
      </c>
      <c r="R33" s="32">
        <f>resultados!B$7+resultados!B$8*cálculos!K32^2+resultados!B$9*cálculos!R32</f>
        <v>2.0455838920857208E-4</v>
      </c>
      <c r="S33" s="32">
        <f>resultados!C$7+resultados!C$8*cálculos!L32^2+resultados!C$9*cálculos!S32</f>
        <v>1.170345579840047E-4</v>
      </c>
      <c r="T33" s="31">
        <f>resultados!D$7+resultados!D$8*cálculos!M32^2+resultados!D$9*cálculos!T32</f>
        <v>1.8360917237367262E-4</v>
      </c>
      <c r="U33" s="36">
        <f t="shared" si="10"/>
        <v>1.4302391031172798E-2</v>
      </c>
      <c r="V33" s="32">
        <f t="shared" si="11"/>
        <v>1.081825115182693E-2</v>
      </c>
      <c r="W33" s="31">
        <f t="shared" si="12"/>
        <v>1.3550246210813759E-2</v>
      </c>
      <c r="X33" s="32">
        <f>-0.5*LN(2*resultados!B$2)-0.5*LN(R33)-0.5*((K33^2)/R33)</f>
        <v>3.0951667981400783</v>
      </c>
      <c r="Y33" s="32">
        <f>-0.5*LN(2*resultados!C$2)-0.5*LN(S33)-0.5*((L33^2)/S33)</f>
        <v>3.3668253114383293</v>
      </c>
      <c r="Z33" s="31">
        <f>-0.5*LN(2*resultados!D$2)-0.5*LN(T33)-0.5*((M33^2)/T33)</f>
        <v>3.1206647072544604</v>
      </c>
      <c r="AA33" s="32">
        <f>K33/R33</f>
        <v>47.752074476139867</v>
      </c>
      <c r="AB33" s="32">
        <f>L33/S33</f>
        <v>-64.142698066766854</v>
      </c>
      <c r="AC33" s="31">
        <f>M33/T33</f>
        <v>53.396025753374566</v>
      </c>
      <c r="AD33" s="32">
        <f>(1-resultados!$E$3)*(cálculos!AA32*cálculos!AA32)+resultados!$E$3*cálculos!AD32</f>
        <v>2423.170504172831</v>
      </c>
      <c r="AE33" s="32">
        <f>(1-resultados!$E$3)*(cálculos!AA32*cálculos!AB32)+resultados!$E$3*cálculos!AE32</f>
        <v>1391.7322075881461</v>
      </c>
      <c r="AF33" s="32">
        <f>(1-resultados!$E$3)*(cálculos!AA32*cálculos!AC32)+resultados!$E$3*cálculos!AF32</f>
        <v>3105.7752298906453</v>
      </c>
      <c r="AG33" s="32">
        <f>(1-resultados!$E$3)*(cálculos!AB32*cálculos!AB32)+resultados!$E$3*cálculos!AG32</f>
        <v>2207.8026643159301</v>
      </c>
      <c r="AH33" s="32">
        <f>(1-resultados!$E$3)*(cálculos!AB32*cálculos!AC32)+resultados!$E$3*cálculos!AH32</f>
        <v>1444.6639169704865</v>
      </c>
      <c r="AI33" s="31">
        <f>(1-resultados!$E$3)*(cálculos!AC32*cálculos!AC32)+resultados!$E$3*cálculos!AI32</f>
        <v>9952.021317720908</v>
      </c>
      <c r="AJ33" s="32">
        <f t="shared" si="3"/>
        <v>1</v>
      </c>
      <c r="AK33" s="32">
        <f t="shared" si="4"/>
        <v>0.60170492232911577</v>
      </c>
      <c r="AL33" s="32">
        <f t="shared" si="5"/>
        <v>0.63244445049847786</v>
      </c>
      <c r="AM33" s="32">
        <f t="shared" si="6"/>
        <v>1</v>
      </c>
      <c r="AN33" s="32">
        <f t="shared" si="7"/>
        <v>0.3081988758380424</v>
      </c>
      <c r="AO33" s="31">
        <f t="shared" si="8"/>
        <v>1</v>
      </c>
      <c r="AP33" s="9">
        <f>H33*U33*(H33*U33*AJ33+I33*V33*AK33+J33*W33*AL33)</f>
        <v>4.7951673589113973E-5</v>
      </c>
      <c r="AQ33" s="9">
        <f>I33*V33*(H33*U33*AK33+I33*V33*AM33+J33*W33*AN33)</f>
        <v>3.0619863865030229E-5</v>
      </c>
      <c r="AR33" s="9">
        <f>J33*W33*(H33*U33*AL33+I33*V33*AN33+J33*W33*AO33)</f>
        <v>3.4826608181383105E-5</v>
      </c>
      <c r="AS33" s="40">
        <f t="shared" si="9"/>
        <v>1.1339814563552731E-4</v>
      </c>
      <c r="AT33" s="32">
        <f t="shared" si="13"/>
        <v>2.4772944775637771E-2</v>
      </c>
      <c r="AU33" s="31">
        <f>IF(N33&lt;-AT32,1,0)</f>
        <v>0</v>
      </c>
      <c r="AV33" s="37">
        <f>(resultados!$E$12^AU33)*(1-resultados!$E$12)^(1-AU33)</f>
        <v>0.97455470737913485</v>
      </c>
      <c r="AW33" s="37">
        <f>((1-resultados!$E$13)^AU33)*((resultados!$E$13)^(1-AU33))</f>
        <v>0.9</v>
      </c>
    </row>
    <row r="34" spans="1:49" s="37" customFormat="1">
      <c r="A34" s="33">
        <v>32</v>
      </c>
      <c r="B34" s="34">
        <v>39457</v>
      </c>
      <c r="C34" s="35">
        <v>4</v>
      </c>
      <c r="D34" s="36">
        <v>16400</v>
      </c>
      <c r="E34" s="32">
        <v>1957.49</v>
      </c>
      <c r="F34" s="32">
        <v>2050</v>
      </c>
      <c r="G34" s="40">
        <f>(resultados!$B$6*cálculos!D34)+(resultados!$C$6*cálculos!E34)+(resultados!$D$6*cálculos!F34)</f>
        <v>0.9304417867045377</v>
      </c>
      <c r="H34" s="36">
        <f>(resultados!B$6*cálculos!D34)/$G34</f>
        <v>0.34114907496035141</v>
      </c>
      <c r="I34" s="32">
        <f>(resultados!C$6*cálculos!E34)/$G34</f>
        <v>0.35284336358794449</v>
      </c>
      <c r="J34" s="31">
        <f>(resultados!D$6*cálculos!F34)/$G34</f>
        <v>0.30600756145170416</v>
      </c>
      <c r="K34" s="36">
        <f t="shared" si="0"/>
        <v>-3.651860418770525E-3</v>
      </c>
      <c r="L34" s="32">
        <f t="shared" si="1"/>
        <v>0</v>
      </c>
      <c r="M34" s="32">
        <f t="shared" si="2"/>
        <v>0</v>
      </c>
      <c r="N34" s="40">
        <f t="shared" si="2"/>
        <v>-1.2473281345298654E-3</v>
      </c>
      <c r="O34" s="55">
        <f>AVERAGE(K$4:K34)</f>
        <v>-2.6424878215447478E-3</v>
      </c>
      <c r="P34" s="56">
        <f>AVERAGE(L$4:L34)</f>
        <v>-8.7943270397244737E-4</v>
      </c>
      <c r="Q34" s="57">
        <f>AVERAGE(M$4:M34)</f>
        <v>-1.461282555795613E-3</v>
      </c>
      <c r="R34" s="32">
        <f>resultados!B$7+resultados!B$8*cálculos!K33^2+resultados!B$9*cálculos!R33</f>
        <v>2.022495165132748E-4</v>
      </c>
      <c r="S34" s="32">
        <f>resultados!C$7+resultados!C$8*cálculos!L33^2+resultados!C$9*cálculos!S33</f>
        <v>1.215430759348801E-4</v>
      </c>
      <c r="T34" s="31">
        <f>resultados!D$7+resultados!D$8*cálculos!M33^2+resultados!D$9*cálculos!T33</f>
        <v>1.6726297767639318E-4</v>
      </c>
      <c r="U34" s="36">
        <f t="shared" si="10"/>
        <v>1.4221445654829709E-2</v>
      </c>
      <c r="V34" s="32">
        <f t="shared" si="11"/>
        <v>1.1024657633454206E-2</v>
      </c>
      <c r="W34" s="31">
        <f t="shared" si="12"/>
        <v>1.2933018892601726E-2</v>
      </c>
      <c r="X34" s="32">
        <f>-0.5*LN(2*resultados!B$2)-0.5*LN(R34)-0.5*((K34^2)/R34)</f>
        <v>3.3010962776687327</v>
      </c>
      <c r="Y34" s="32">
        <f>-0.5*LN(2*resultados!C$2)-0.5*LN(S34)-0.5*((L34^2)/S34)</f>
        <v>3.588682378581677</v>
      </c>
      <c r="Z34" s="31">
        <f>-0.5*LN(2*resultados!D$2)-0.5*LN(T34)-0.5*((M34^2)/T34)</f>
        <v>3.4290331005395998</v>
      </c>
      <c r="AA34" s="32">
        <f>K34/R34</f>
        <v>-18.056213343436262</v>
      </c>
      <c r="AB34" s="32">
        <f>L34/S34</f>
        <v>0</v>
      </c>
      <c r="AC34" s="31">
        <f>M34/T34</f>
        <v>0</v>
      </c>
      <c r="AD34" s="32">
        <f>(1-resultados!$E$3)*(cálculos!AA33*cálculos!AA33)+resultados!$E$3*cálculos!AD33</f>
        <v>2414.5959109289497</v>
      </c>
      <c r="AE34" s="32">
        <f>(1-resultados!$E$3)*(cálculos!AA33*cálculos!AB33)+resultados!$E$3*cálculos!AE33</f>
        <v>1124.451461421769</v>
      </c>
      <c r="AF34" s="32">
        <f>(1-resultados!$E$3)*(cálculos!AA33*cálculos!AC33)+resultados!$E$3*cálculos!AF33</f>
        <v>3072.4149760075079</v>
      </c>
      <c r="AG34" s="32">
        <f>(1-resultados!$E$3)*(cálculos!AB33*cálculos!AB33)+resultados!$E$3*cálculos!AG33</f>
        <v>2322.1916473740393</v>
      </c>
      <c r="AH34" s="32">
        <f>(1-resultados!$E$3)*(cálculos!AB33*cálculos!AC33)+resultados!$E$3*cálculos!AH33</f>
        <v>1152.4861724804164</v>
      </c>
      <c r="AI34" s="31">
        <f>(1-resultados!$E$3)*(cálculos!AC33*cálculos!AC33)+resultados!$E$3*cálculos!AI33</f>
        <v>9525.9681726329563</v>
      </c>
      <c r="AJ34" s="32">
        <f t="shared" si="3"/>
        <v>1</v>
      </c>
      <c r="AK34" s="32">
        <f t="shared" si="4"/>
        <v>0.47486422638692671</v>
      </c>
      <c r="AL34" s="32">
        <f t="shared" si="5"/>
        <v>0.64062381567835158</v>
      </c>
      <c r="AM34" s="32">
        <f t="shared" si="6"/>
        <v>1</v>
      </c>
      <c r="AN34" s="32">
        <f t="shared" si="7"/>
        <v>0.24503726196770803</v>
      </c>
      <c r="AO34" s="31">
        <f t="shared" si="8"/>
        <v>1</v>
      </c>
      <c r="AP34" s="9">
        <f>H34*U34*(H34*U34*AJ34+I34*V34*AK34+J34*W34*AL34)</f>
        <v>4.4800842518171268E-5</v>
      </c>
      <c r="AQ34" s="9">
        <f>I34*V34*(H34*U34*AK34+I34*V34*AM34+J34*W34*AN34)</f>
        <v>2.7866257207540145E-5</v>
      </c>
      <c r="AR34" s="9">
        <f>J34*W34*(H34*U34*AL34+I34*V34*AN34+J34*W34*AO34)</f>
        <v>3.1735463321149933E-5</v>
      </c>
      <c r="AS34" s="40">
        <f t="shared" si="9"/>
        <v>1.0440256304686135E-4</v>
      </c>
      <c r="AT34" s="32">
        <f t="shared" si="13"/>
        <v>2.3770057836301282E-2</v>
      </c>
      <c r="AU34" s="31">
        <f>IF(N34&lt;-AT33,1,0)</f>
        <v>0</v>
      </c>
      <c r="AV34" s="37">
        <f>(resultados!$E$12^AU34)*(1-resultados!$E$12)^(1-AU34)</f>
        <v>0.97455470737913485</v>
      </c>
      <c r="AW34" s="37">
        <f>((1-resultados!$E$13)^AU34)*((resultados!$E$13)^(1-AU34))</f>
        <v>0.9</v>
      </c>
    </row>
    <row r="35" spans="1:49" s="37" customFormat="1">
      <c r="A35" s="33">
        <v>33</v>
      </c>
      <c r="B35" s="34">
        <v>39458</v>
      </c>
      <c r="C35" s="35">
        <v>5</v>
      </c>
      <c r="D35" s="36">
        <v>16120</v>
      </c>
      <c r="E35" s="32">
        <v>1962.4</v>
      </c>
      <c r="F35" s="32">
        <v>2030</v>
      </c>
      <c r="G35" s="40">
        <f>(resultados!$B$6*cálculos!D35)+(resultados!$C$6*cálculos!E35)+(resultados!$D$6*cálculos!F35)</f>
        <v>0.92306813417190769</v>
      </c>
      <c r="H35" s="36">
        <f>(resultados!B$6*cálculos!D35)/$G35</f>
        <v>0.33800321823469487</v>
      </c>
      <c r="I35" s="32">
        <f>(resultados!C$6*cálculos!E35)/$G35</f>
        <v>0.35655405873448665</v>
      </c>
      <c r="J35" s="31">
        <f>(resultados!D$6*cálculos!F35)/$G35</f>
        <v>0.30544272303081854</v>
      </c>
      <c r="K35" s="36">
        <f t="shared" si="0"/>
        <v>-1.7220597751670397E-2</v>
      </c>
      <c r="L35" s="32">
        <f t="shared" si="1"/>
        <v>2.5051736492027743E-3</v>
      </c>
      <c r="M35" s="32">
        <f t="shared" si="2"/>
        <v>-9.8040000966204133E-3</v>
      </c>
      <c r="N35" s="40">
        <f t="shared" si="2"/>
        <v>-7.9564628695129036E-3</v>
      </c>
      <c r="O35" s="55">
        <f>AVERAGE(K$4:K35)</f>
        <v>-3.0980537568611743E-3</v>
      </c>
      <c r="P35" s="56">
        <f>AVERAGE(L$4:L35)</f>
        <v>-7.7366375543572175E-4</v>
      </c>
      <c r="Q35" s="57">
        <f>AVERAGE(M$4:M35)</f>
        <v>-1.7219924789463881E-3</v>
      </c>
      <c r="R35" s="32">
        <f>resultados!B$7+resultados!B$8*cálculos!K34^2+resultados!B$9*cálculos!R34</f>
        <v>1.7851934459948038E-4</v>
      </c>
      <c r="S35" s="32">
        <f>resultados!C$7+resultados!C$8*cálculos!L34^2+resultados!C$9*cálculos!S34</f>
        <v>1.0551013349926458E-4</v>
      </c>
      <c r="T35" s="31">
        <f>resultados!D$7+resultados!D$8*cálculos!M34^2+resultados!D$9*cálculos!T34</f>
        <v>1.2144258112719825E-4</v>
      </c>
      <c r="U35" s="36">
        <f t="shared" si="10"/>
        <v>1.3361113149714748E-2</v>
      </c>
      <c r="V35" s="32">
        <f t="shared" si="11"/>
        <v>1.0271812571268257E-2</v>
      </c>
      <c r="W35" s="31">
        <f t="shared" si="12"/>
        <v>1.1020098961769729E-2</v>
      </c>
      <c r="X35" s="32">
        <f>-0.5*LN(2*resultados!B$2)-0.5*LN(R35)-0.5*((K35^2)/R35)</f>
        <v>2.5658888428600766</v>
      </c>
      <c r="Y35" s="32">
        <f>-0.5*LN(2*resultados!C$2)-0.5*LN(S35)-0.5*((L35^2)/S35)</f>
        <v>3.6296725239633725</v>
      </c>
      <c r="Z35" s="31">
        <f>-0.5*LN(2*resultados!D$2)-0.5*LN(T35)-0.5*((M35^2)/T35)</f>
        <v>3.1933598988020013</v>
      </c>
      <c r="AA35" s="32">
        <f>K35/R35</f>
        <v>-96.463482936854348</v>
      </c>
      <c r="AB35" s="32">
        <f>L35/S35</f>
        <v>23.743441185393209</v>
      </c>
      <c r="AC35" s="31">
        <f>M35/T35</f>
        <v>-80.729510239507846</v>
      </c>
      <c r="AD35" s="32">
        <f>(1-resultados!$E$3)*(cálculos!AA34*cálculos!AA34)+resultados!$E$3*cálculos!AD34</f>
        <v>2289.2817666914339</v>
      </c>
      <c r="AE35" s="32">
        <f>(1-resultados!$E$3)*(cálculos!AA34*cálculos!AB34)+resultados!$E$3*cálculos!AE34</f>
        <v>1056.9843737364627</v>
      </c>
      <c r="AF35" s="32">
        <f>(1-resultados!$E$3)*(cálculos!AA34*cálculos!AC34)+resultados!$E$3*cálculos!AF34</f>
        <v>2888.0700774470574</v>
      </c>
      <c r="AG35" s="32">
        <f>(1-resultados!$E$3)*(cálculos!AB34*cálculos!AB34)+resultados!$E$3*cálculos!AG34</f>
        <v>2182.8601485315967</v>
      </c>
      <c r="AH35" s="32">
        <f>(1-resultados!$E$3)*(cálculos!AB34*cálculos!AC34)+resultados!$E$3*cálculos!AH34</f>
        <v>1083.3370021315914</v>
      </c>
      <c r="AI35" s="31">
        <f>(1-resultados!$E$3)*(cálculos!AC34*cálculos!AC34)+resultados!$E$3*cálculos!AI34</f>
        <v>8954.4100822749788</v>
      </c>
      <c r="AJ35" s="32">
        <f t="shared" si="3"/>
        <v>1</v>
      </c>
      <c r="AK35" s="32">
        <f t="shared" si="4"/>
        <v>0.47283104770140977</v>
      </c>
      <c r="AL35" s="32">
        <f t="shared" si="5"/>
        <v>0.63788092073050062</v>
      </c>
      <c r="AM35" s="32">
        <f t="shared" si="6"/>
        <v>1</v>
      </c>
      <c r="AN35" s="32">
        <f t="shared" si="7"/>
        <v>0.24503726196770806</v>
      </c>
      <c r="AO35" s="31">
        <f t="shared" si="8"/>
        <v>1</v>
      </c>
      <c r="AP35" s="9">
        <f>H35*U35*(H35*U35*AJ35+I35*V35*AK35+J35*W35*AL35)</f>
        <v>3.7912361017410599E-5</v>
      </c>
      <c r="AQ35" s="9">
        <f>I35*V35*(H35*U35*AK35+I35*V35*AM35+J35*W35*AN35)</f>
        <v>2.4255006282918773E-5</v>
      </c>
      <c r="AR35" s="9">
        <f>J35*W35*(H35*U35*AL35+I35*V35*AN35+J35*W35*AO35)</f>
        <v>2.4047377397591299E-5</v>
      </c>
      <c r="AS35" s="40">
        <f t="shared" si="9"/>
        <v>8.6214744697920664E-5</v>
      </c>
      <c r="AT35" s="32">
        <f t="shared" si="13"/>
        <v>2.1600580934443597E-2</v>
      </c>
      <c r="AU35" s="31">
        <f>IF(N35&lt;-AT34,1,0)</f>
        <v>0</v>
      </c>
      <c r="AV35" s="37">
        <f>(resultados!$E$12^AU35)*(1-resultados!$E$12)^(1-AU35)</f>
        <v>0.97455470737913485</v>
      </c>
      <c r="AW35" s="37">
        <f>((1-resultados!$E$13)^AU35)*((resultados!$E$13)^(1-AU35))</f>
        <v>0.9</v>
      </c>
    </row>
    <row r="36" spans="1:49" s="37" customFormat="1">
      <c r="A36" s="33">
        <v>34</v>
      </c>
      <c r="B36" s="34">
        <v>39461</v>
      </c>
      <c r="C36" s="35">
        <v>1</v>
      </c>
      <c r="D36" s="36">
        <v>15720</v>
      </c>
      <c r="E36" s="32">
        <v>1927.98</v>
      </c>
      <c r="F36" s="32">
        <v>1985</v>
      </c>
      <c r="G36" s="40">
        <f>(resultados!$B$6*cálculos!D36)+(resultados!$C$6*cálculos!E36)+(resultados!$D$6*cálculos!F36)</f>
        <v>0.90330345235679999</v>
      </c>
      <c r="H36" s="36">
        <f>(resultados!B$6*cálculos!D36)/$G36</f>
        <v>0.33682818738519416</v>
      </c>
      <c r="I36" s="32">
        <f>(resultados!C$6*cálculos!E36)/$G36</f>
        <v>0.35796491483850168</v>
      </c>
      <c r="J36" s="31">
        <f>(resultados!D$6*cálculos!F36)/$G36</f>
        <v>0.30520689777630411</v>
      </c>
      <c r="K36" s="36">
        <f t="shared" si="0"/>
        <v>-2.5126950077421384E-2</v>
      </c>
      <c r="L36" s="32">
        <f t="shared" si="1"/>
        <v>-1.769539127157671E-2</v>
      </c>
      <c r="M36" s="32">
        <f t="shared" si="2"/>
        <v>-2.2416878914542693E-2</v>
      </c>
      <c r="N36" s="40">
        <f t="shared" si="2"/>
        <v>-2.1644503862785228E-2</v>
      </c>
      <c r="O36" s="55">
        <f>AVERAGE(K$4:K36)</f>
        <v>-3.7655960696054229E-3</v>
      </c>
      <c r="P36" s="56">
        <f>AVERAGE(L$4:L36)</f>
        <v>-1.2864433771369638E-3</v>
      </c>
      <c r="Q36" s="57">
        <f>AVERAGE(M$4:M36)</f>
        <v>-2.3491102497220336E-3</v>
      </c>
      <c r="R36" s="32">
        <f>resultados!B$7+resultados!B$8*cálculos!K35^2+resultados!B$9*cálculos!R35</f>
        <v>2.3721455376563493E-4</v>
      </c>
      <c r="S36" s="32">
        <f>resultados!C$7+resultados!C$8*cálculos!L35^2+resultados!C$9*cálculos!S35</f>
        <v>9.7008026996685585E-5</v>
      </c>
      <c r="T36" s="31">
        <f>resultados!D$7+resultados!D$8*cálculos!M35^2+resultados!D$9*cálculos!T35</f>
        <v>1.2807315855461573E-4</v>
      </c>
      <c r="U36" s="36">
        <f t="shared" si="10"/>
        <v>1.5401771124310182E-2</v>
      </c>
      <c r="V36" s="32">
        <f t="shared" si="11"/>
        <v>9.8492653023809634E-3</v>
      </c>
      <c r="W36" s="31">
        <f t="shared" si="12"/>
        <v>1.1316941219013896E-2</v>
      </c>
      <c r="X36" s="32">
        <f>-0.5*LN(2*resultados!B$2)-0.5*LN(R36)-0.5*((K36^2)/R36)</f>
        <v>1.9235482224666804</v>
      </c>
      <c r="Y36" s="32">
        <f>-0.5*LN(2*resultados!C$2)-0.5*LN(S36)-0.5*((L36^2)/S36)</f>
        <v>2.0874973956089051</v>
      </c>
      <c r="Z36" s="31">
        <f>-0.5*LN(2*resultados!D$2)-0.5*LN(T36)-0.5*((M36^2)/T36)</f>
        <v>1.6006822853070395</v>
      </c>
      <c r="AA36" s="32">
        <f>K36/R36</f>
        <v>-105.92499354928493</v>
      </c>
      <c r="AB36" s="32">
        <f>L36/S36</f>
        <v>-182.41161911458417</v>
      </c>
      <c r="AC36" s="31">
        <f>M36/T36</f>
        <v>-175.03182686779135</v>
      </c>
      <c r="AD36" s="32">
        <f>(1-resultados!$E$3)*(cálculos!AA35*cálculos!AA35)+resultados!$E$3*cálculos!AD35</f>
        <v>2710.2370731084757</v>
      </c>
      <c r="AE36" s="32">
        <f>(1-resultados!$E$3)*(cálculos!AA35*cálculos!AB35)+resultados!$E$3*cálculos!AE35</f>
        <v>856.14280929331176</v>
      </c>
      <c r="AF36" s="32">
        <f>(1-resultados!$E$3)*(cálculos!AA35*cálculos!AC35)+resultados!$E$3*cálculos!AF35</f>
        <v>3182.0328568095965</v>
      </c>
      <c r="AG36" s="32">
        <f>(1-resultados!$E$3)*(cálculos!AB35*cálculos!AB35)+resultados!$E$3*cálculos!AG35</f>
        <v>2085.7135995791541</v>
      </c>
      <c r="AH36" s="32">
        <f>(1-resultados!$E$3)*(cálculos!AB35*cálculos!AC35)+resultados!$E$3*cálculos!AH35</f>
        <v>903.3289993058545</v>
      </c>
      <c r="AI36" s="31">
        <f>(1-resultados!$E$3)*(cálculos!AC35*cálculos!AC35)+resultados!$E$3*cálculos!AI35</f>
        <v>8808.1807067491281</v>
      </c>
      <c r="AJ36" s="32">
        <f t="shared" si="3"/>
        <v>1</v>
      </c>
      <c r="AK36" s="32">
        <f t="shared" si="4"/>
        <v>0.36009346192341796</v>
      </c>
      <c r="AL36" s="32">
        <f t="shared" si="5"/>
        <v>0.65126525762837617</v>
      </c>
      <c r="AM36" s="32">
        <f t="shared" si="6"/>
        <v>1</v>
      </c>
      <c r="AN36" s="32">
        <f t="shared" si="7"/>
        <v>0.21075384568357508</v>
      </c>
      <c r="AO36" s="31">
        <f t="shared" si="8"/>
        <v>1</v>
      </c>
      <c r="AP36" s="9">
        <f>H36*U36*(H36*U36*AJ36+I36*V36*AK36+J36*W36*AL36)</f>
        <v>4.5168732405966074E-5</v>
      </c>
      <c r="AQ36" s="9">
        <f>I36*V36*(H36*U36*AK36+I36*V36*AM36+J36*W36*AN36)</f>
        <v>2.1583267745913978E-5</v>
      </c>
      <c r="AR36" s="9">
        <f>J36*W36*(H36*U36*AL36+I36*V36*AN36+J36*W36*AO36)</f>
        <v>2.6166405630853532E-5</v>
      </c>
      <c r="AS36" s="40">
        <f t="shared" si="9"/>
        <v>9.291840578273358E-5</v>
      </c>
      <c r="AT36" s="32">
        <f t="shared" si="13"/>
        <v>2.2424642757422533E-2</v>
      </c>
      <c r="AU36" s="31">
        <f>IF(N36&lt;-AT35,1,0)</f>
        <v>1</v>
      </c>
      <c r="AV36" s="37">
        <f>(resultados!$E$12^AU36)*(1-resultados!$E$12)^(1-AU36)</f>
        <v>2.5445292620865138E-2</v>
      </c>
      <c r="AW36" s="37">
        <f>((1-resultados!$E$13)^AU36)*((resultados!$E$13)^(1-AU36))</f>
        <v>9.9999999999999978E-2</v>
      </c>
    </row>
    <row r="37" spans="1:49" s="37" customFormat="1">
      <c r="A37" s="33">
        <v>35</v>
      </c>
      <c r="B37" s="34">
        <v>39462</v>
      </c>
      <c r="C37" s="35">
        <v>2</v>
      </c>
      <c r="D37" s="36">
        <v>15200</v>
      </c>
      <c r="E37" s="32">
        <v>1873.87</v>
      </c>
      <c r="F37" s="32">
        <v>1970</v>
      </c>
      <c r="G37" s="40">
        <f>(resultados!$B$6*cálculos!D37)+(resultados!$C$6*cálculos!E37)+(resultados!$D$6*cálculos!F37)</f>
        <v>0.88208055048353284</v>
      </c>
      <c r="H37" s="36">
        <f>(resultados!B$6*cálculos!D37)/$G37</f>
        <v>0.33352231633021245</v>
      </c>
      <c r="I37" s="32">
        <f>(resultados!C$6*cálculos!E37)/$G37</f>
        <v>0.35628933300144461</v>
      </c>
      <c r="J37" s="31">
        <f>(resultados!D$6*cálculos!F37)/$G37</f>
        <v>0.31018835066834305</v>
      </c>
      <c r="K37" s="36">
        <f t="shared" si="0"/>
        <v>-3.3638359148829622E-2</v>
      </c>
      <c r="L37" s="32">
        <f t="shared" si="1"/>
        <v>-2.8467011611411408E-2</v>
      </c>
      <c r="M37" s="32">
        <f t="shared" si="2"/>
        <v>-7.5853713892559682E-3</v>
      </c>
      <c r="N37" s="40">
        <f t="shared" si="2"/>
        <v>-2.3775167171157796E-2</v>
      </c>
      <c r="O37" s="55">
        <f>AVERAGE(K$4:K37)</f>
        <v>-4.6442067484061345E-3</v>
      </c>
      <c r="P37" s="56">
        <f>AVERAGE(L$4:L37)</f>
        <v>-2.0858718546156239E-3</v>
      </c>
      <c r="Q37" s="57">
        <f>AVERAGE(M$4:M37)</f>
        <v>-2.5031179302965612E-3</v>
      </c>
      <c r="R37" s="32">
        <f>resultados!B$7+resultados!B$8*cálculos!K36^2+resultados!B$9*cálculos!R36</f>
        <v>3.7005785417078757E-4</v>
      </c>
      <c r="S37" s="32">
        <f>resultados!C$7+resultados!C$8*cálculos!L36^2+resultados!C$9*cálculos!S36</f>
        <v>1.9493843646839476E-4</v>
      </c>
      <c r="T37" s="31">
        <f>resultados!D$7+resultados!D$8*cálculos!M36^2+resultados!D$9*cálculos!T36</f>
        <v>2.8241715122232457E-4</v>
      </c>
      <c r="U37" s="36">
        <f t="shared" si="10"/>
        <v>1.9236887850449916E-2</v>
      </c>
      <c r="V37" s="32">
        <f t="shared" si="11"/>
        <v>1.3962035541725095E-2</v>
      </c>
      <c r="W37" s="31">
        <f t="shared" si="12"/>
        <v>1.6805271530752623E-2</v>
      </c>
      <c r="X37" s="32">
        <f>-0.5*LN(2*resultados!B$2)-0.5*LN(R37)-0.5*((K37^2)/R37)</f>
        <v>1.5031190901264178</v>
      </c>
      <c r="Y37" s="32">
        <f>-0.5*LN(2*resultados!C$2)-0.5*LN(S37)-0.5*((L37^2)/S37)</f>
        <v>1.2739449149090674</v>
      </c>
      <c r="Z37" s="31">
        <f>-0.5*LN(2*resultados!D$2)-0.5*LN(T37)-0.5*((M37^2)/T37)</f>
        <v>3.0652573337355875</v>
      </c>
      <c r="AA37" s="32">
        <f>K37/R37</f>
        <v>-90.900270781187061</v>
      </c>
      <c r="AB37" s="32">
        <f>L37/S37</f>
        <v>-146.0307783684658</v>
      </c>
      <c r="AC37" s="31">
        <f>M37/T37</f>
        <v>-26.858749039942722</v>
      </c>
      <c r="AD37" s="32">
        <f>(1-resultados!$E$3)*(cálculos!AA36*cálculos!AA36)+resultados!$E$3*cálculos!AD36</f>
        <v>3220.8291042269307</v>
      </c>
      <c r="AE37" s="32">
        <f>(1-resultados!$E$3)*(cálculos!AA36*cálculos!AB36)+resultados!$E$3*cálculos!AE36</f>
        <v>1964.0912154173309</v>
      </c>
      <c r="AF37" s="32">
        <f>(1-resultados!$E$3)*(cálculos!AA36*cálculos!AC36)+resultados!$E$3*cálculos!AF36</f>
        <v>4103.5255933144426</v>
      </c>
      <c r="AG37" s="32">
        <f>(1-resultados!$E$3)*(cálculos!AB36*cálculos!AB36)+resultados!$E$3*cálculos!AG36</f>
        <v>3957.0107108846541</v>
      </c>
      <c r="AH37" s="32">
        <f>(1-resultados!$E$3)*(cálculos!AB36*cálculos!AC36)+resultados!$E$3*cálculos!AH36</f>
        <v>2764.7995954797489</v>
      </c>
      <c r="AI37" s="31">
        <f>(1-resultados!$E$3)*(cálculos!AC36*cálculos!AC36)+resultados!$E$3*cálculos!AI36</f>
        <v>10117.858289344771</v>
      </c>
      <c r="AJ37" s="32">
        <f t="shared" si="3"/>
        <v>1</v>
      </c>
      <c r="AK37" s="32">
        <f t="shared" si="4"/>
        <v>0.55016657214681852</v>
      </c>
      <c r="AL37" s="32">
        <f t="shared" si="5"/>
        <v>0.71883465993586448</v>
      </c>
      <c r="AM37" s="32">
        <f t="shared" si="6"/>
        <v>1</v>
      </c>
      <c r="AN37" s="32">
        <f t="shared" si="7"/>
        <v>0.43695402897219643</v>
      </c>
      <c r="AO37" s="31">
        <f t="shared" si="8"/>
        <v>1</v>
      </c>
      <c r="AP37" s="9">
        <f>H37*U37*(H37*U37*AJ37+I37*V37*AK37+J37*W37*AL37)</f>
        <v>8.2764804878613285E-5</v>
      </c>
      <c r="AQ37" s="9">
        <f>I37*V37*(H37*U37*AK37+I37*V37*AM37+J37*W37*AN37)</f>
        <v>5.3635863747809717E-5</v>
      </c>
      <c r="AR37" s="9">
        <f>J37*W37*(H37*U37*AL37+I37*V37*AN37+J37*W37*AO37)</f>
        <v>6.2545418632752614E-5</v>
      </c>
      <c r="AS37" s="40">
        <f t="shared" si="9"/>
        <v>1.9894608725917561E-4</v>
      </c>
      <c r="AT37" s="32">
        <f t="shared" si="13"/>
        <v>3.2812729568232848E-2</v>
      </c>
      <c r="AU37" s="31">
        <f>IF(N37&lt;-AT36,1,0)</f>
        <v>1</v>
      </c>
      <c r="AV37" s="37">
        <f>(resultados!$E$12^AU37)*(1-resultados!$E$12)^(1-AU37)</f>
        <v>2.5445292620865138E-2</v>
      </c>
      <c r="AW37" s="37">
        <f>((1-resultados!$E$13)^AU37)*((resultados!$E$13)^(1-AU37))</f>
        <v>9.9999999999999978E-2</v>
      </c>
    </row>
    <row r="38" spans="1:49" s="37" customFormat="1">
      <c r="A38" s="33">
        <v>36</v>
      </c>
      <c r="B38" s="34">
        <v>39463</v>
      </c>
      <c r="C38" s="35">
        <v>3</v>
      </c>
      <c r="D38" s="36">
        <v>15000</v>
      </c>
      <c r="E38" s="32">
        <v>1829.61</v>
      </c>
      <c r="F38" s="32">
        <v>1950</v>
      </c>
      <c r="G38" s="40">
        <f>(resultados!$B$6*cálculos!D38)+(resultados!$C$6*cálculos!E38)+(resultados!$D$6*cálculos!F38)</f>
        <v>0.86800874416717377</v>
      </c>
      <c r="H38" s="36">
        <f>(resultados!B$6*cálculos!D38)/$G38</f>
        <v>0.33446964975418114</v>
      </c>
      <c r="I38" s="32">
        <f>(resultados!C$6*cálculos!E38)/$G38</f>
        <v>0.35351352420198784</v>
      </c>
      <c r="J38" s="31">
        <f>(resultados!D$6*cálculos!F38)/$G38</f>
        <v>0.31201682604383107</v>
      </c>
      <c r="K38" s="36">
        <f t="shared" si="0"/>
        <v>-1.3245226750020933E-2</v>
      </c>
      <c r="L38" s="32">
        <f t="shared" si="1"/>
        <v>-2.3902981692099701E-2</v>
      </c>
      <c r="M38" s="32">
        <f t="shared" si="2"/>
        <v>-1.0204170174241689E-2</v>
      </c>
      <c r="N38" s="40">
        <f t="shared" si="2"/>
        <v>-1.6081590380639027E-2</v>
      </c>
      <c r="O38" s="55">
        <f>AVERAGE(K$4:K38)</f>
        <v>-4.8899501770237009E-3</v>
      </c>
      <c r="P38" s="56">
        <f>AVERAGE(L$4:L38)</f>
        <v>-2.709217849972312E-3</v>
      </c>
      <c r="Q38" s="57">
        <f>AVERAGE(M$4:M38)</f>
        <v>-2.7231479944092793E-3</v>
      </c>
      <c r="R38" s="32">
        <f>resultados!B$7+resultados!B$8*cálculos!K37^2+resultados!B$9*cálculos!R37</f>
        <v>6.0154319841463299E-4</v>
      </c>
      <c r="S38" s="32">
        <f>resultados!C$7+resultados!C$8*cálculos!L37^2+resultados!C$9*cálculos!S37</f>
        <v>4.2762734847009298E-4</v>
      </c>
      <c r="T38" s="31">
        <f>resultados!D$7+resultados!D$8*cálculos!M37^2+resultados!D$9*cálculos!T37</f>
        <v>2.1529601107278583E-4</v>
      </c>
      <c r="U38" s="36">
        <f t="shared" si="10"/>
        <v>2.4526377604828498E-2</v>
      </c>
      <c r="V38" s="32">
        <f t="shared" si="11"/>
        <v>2.0679152508507038E-2</v>
      </c>
      <c r="W38" s="31">
        <f t="shared" si="12"/>
        <v>1.4672968720500491E-2</v>
      </c>
      <c r="X38" s="32">
        <f>-0.5*LN(2*resultados!B$2)-0.5*LN(R38)-0.5*((K38^2)/R38)</f>
        <v>2.6432459302765645</v>
      </c>
      <c r="Y38" s="32">
        <f>-0.5*LN(2*resultados!C$2)-0.5*LN(S38)-0.5*((L38^2)/S38)</f>
        <v>2.2916411067387878</v>
      </c>
      <c r="Z38" s="31">
        <f>-0.5*LN(2*resultados!D$2)-0.5*LN(T38)-0.5*((M38^2)/T38)</f>
        <v>3.0609913722662725</v>
      </c>
      <c r="AA38" s="32">
        <f>K38/R38</f>
        <v>-22.018745760784473</v>
      </c>
      <c r="AB38" s="32">
        <f>L38/S38</f>
        <v>-55.896756317425769</v>
      </c>
      <c r="AC38" s="31">
        <f>M38/T38</f>
        <v>-47.396002013209298</v>
      </c>
      <c r="AD38" s="32">
        <f>(1-resultados!$E$3)*(cálculos!AA37*cálculos!AA37)+resultados!$E$3*cálculos!AD37</f>
        <v>3523.3509116589025</v>
      </c>
      <c r="AE38" s="32">
        <f>(1-resultados!$E$3)*(cálculos!AA37*cálculos!AB37)+resultados!$E$3*cálculos!AE37</f>
        <v>2642.6999802571549</v>
      </c>
      <c r="AF38" s="32">
        <f>(1-resultados!$E$3)*(cálculos!AA37*cálculos!AC37)+resultados!$E$3*cálculos!AF37</f>
        <v>4003.8021113500604</v>
      </c>
      <c r="AG38" s="32">
        <f>(1-resultados!$E$3)*(cálculos!AB37*cálculos!AB37)+resultados!$E$3*cálculos!AG37</f>
        <v>4999.089362085575</v>
      </c>
      <c r="AH38" s="32">
        <f>(1-resultados!$E$3)*(cálculos!AB37*cálculos!AC37)+resultados!$E$3*cálculos!AH37</f>
        <v>2834.2438614493312</v>
      </c>
      <c r="AI38" s="31">
        <f>(1-resultados!$E$3)*(cálculos!AC37*cálculos!AC37)+resultados!$E$3*cálculos!AI37</f>
        <v>9554.0703359835225</v>
      </c>
      <c r="AJ38" s="32">
        <f t="shared" si="3"/>
        <v>1</v>
      </c>
      <c r="AK38" s="32">
        <f t="shared" si="4"/>
        <v>0.62968661494102107</v>
      </c>
      <c r="AL38" s="32">
        <f t="shared" si="5"/>
        <v>0.6900815837174239</v>
      </c>
      <c r="AM38" s="32">
        <f t="shared" si="6"/>
        <v>1</v>
      </c>
      <c r="AN38" s="32">
        <f t="shared" si="7"/>
        <v>0.41010734498875756</v>
      </c>
      <c r="AO38" s="31">
        <f t="shared" si="8"/>
        <v>1</v>
      </c>
      <c r="AP38" s="9">
        <f>H38*U38*(H38*U38*AJ38+I38*V38*AK38+J38*W38*AL38)</f>
        <v>1.3097357351073935E-4</v>
      </c>
      <c r="AQ38" s="9">
        <f>I38*V38*(H38*U38*AK38+I38*V38*AM38+J38*W38*AN38)</f>
        <v>1.0492885380083164E-4</v>
      </c>
      <c r="AR38" s="9">
        <f>J38*W38*(H38*U38*AL38+I38*V38*AN38+J38*W38*AO38)</f>
        <v>6.0602776440998932E-5</v>
      </c>
      <c r="AS38" s="40">
        <f t="shared" si="9"/>
        <v>2.965052037525699E-4</v>
      </c>
      <c r="AT38" s="32">
        <f t="shared" si="13"/>
        <v>4.0058143503751691E-2</v>
      </c>
      <c r="AU38" s="31">
        <f>IF(N38&lt;-AT37,1,0)</f>
        <v>0</v>
      </c>
      <c r="AV38" s="37">
        <f>(resultados!$E$12^AU38)*(1-resultados!$E$12)^(1-AU38)</f>
        <v>0.97455470737913485</v>
      </c>
      <c r="AW38" s="37">
        <f>((1-resultados!$E$13)^AU38)*((resultados!$E$13)^(1-AU38))</f>
        <v>0.9</v>
      </c>
    </row>
    <row r="39" spans="1:49" s="37" customFormat="1">
      <c r="A39" s="33">
        <v>37</v>
      </c>
      <c r="B39" s="34">
        <v>39464</v>
      </c>
      <c r="C39" s="35">
        <v>4</v>
      </c>
      <c r="D39" s="36">
        <v>14600</v>
      </c>
      <c r="E39" s="32">
        <v>1726.33</v>
      </c>
      <c r="F39" s="32">
        <v>1900</v>
      </c>
      <c r="G39" s="40">
        <f>(resultados!$B$6*cálculos!D39)+(resultados!$C$6*cálculos!E39)+(resultados!$D$6*cálculos!F39)</f>
        <v>0.83600077094745373</v>
      </c>
      <c r="H39" s="36">
        <f>(resultados!B$6*cálculos!D39)/$G39</f>
        <v>0.33801481407850481</v>
      </c>
      <c r="I39" s="32">
        <f>(resultados!C$6*cálculos!E39)/$G39</f>
        <v>0.34632891135871091</v>
      </c>
      <c r="J39" s="31">
        <f>(resultados!D$6*cálculos!F39)/$G39</f>
        <v>0.31565627456278439</v>
      </c>
      <c r="K39" s="36">
        <f t="shared" si="0"/>
        <v>-2.7028672387919173E-2</v>
      </c>
      <c r="L39" s="32">
        <f t="shared" si="1"/>
        <v>-5.8105061489960974E-2</v>
      </c>
      <c r="M39" s="32">
        <f t="shared" si="2"/>
        <v>-2.5975486403260639E-2</v>
      </c>
      <c r="N39" s="40">
        <f t="shared" si="2"/>
        <v>-3.7572253264698069E-2</v>
      </c>
      <c r="O39" s="55">
        <f>AVERAGE(K$4:K39)</f>
        <v>-5.5049146828819078E-3</v>
      </c>
      <c r="P39" s="56">
        <f>AVERAGE(L$4:L39)</f>
        <v>-4.2479912844164414E-3</v>
      </c>
      <c r="Q39" s="57">
        <f>AVERAGE(M$4:M39)</f>
        <v>-3.369046283544039E-3</v>
      </c>
      <c r="R39" s="32">
        <f>resultados!B$7+resultados!B$8*cálculos!K38^2+resultados!B$9*cálculos!R38</f>
        <v>5.1411779235391688E-4</v>
      </c>
      <c r="S39" s="32">
        <f>resultados!C$7+resultados!C$8*cálculos!L38^2+resultados!C$9*cálculos!S38</f>
        <v>5.0109183577492762E-4</v>
      </c>
      <c r="T39" s="31">
        <f>resultados!D$7+resultados!D$8*cálculos!M38^2+resultados!D$9*cálculos!T38</f>
        <v>1.9019682574541872E-4</v>
      </c>
      <c r="U39" s="36">
        <f t="shared" si="10"/>
        <v>2.2674165747694375E-2</v>
      </c>
      <c r="V39" s="32">
        <f t="shared" si="11"/>
        <v>2.2385080651517154E-2</v>
      </c>
      <c r="W39" s="31">
        <f t="shared" si="12"/>
        <v>1.3791186524205187E-2</v>
      </c>
      <c r="X39" s="32">
        <f>-0.5*LN(2*resultados!B$2)-0.5*LN(R39)-0.5*((K39^2)/R39)</f>
        <v>2.1571024576174853</v>
      </c>
      <c r="Y39" s="32">
        <f>-0.5*LN(2*resultados!C$2)-0.5*LN(S39)-0.5*((L39^2)/S39)</f>
        <v>-0.48841967575291845</v>
      </c>
      <c r="Z39" s="31">
        <f>-0.5*LN(2*resultados!D$2)-0.5*LN(T39)-0.5*((M39^2)/T39)</f>
        <v>1.591030036869719</v>
      </c>
      <c r="AA39" s="32">
        <f>K39/R39</f>
        <v>-52.572917704650706</v>
      </c>
      <c r="AB39" s="32">
        <f>L39/S39</f>
        <v>-115.95691117198659</v>
      </c>
      <c r="AC39" s="31">
        <f>M39/T39</f>
        <v>-136.57160839281943</v>
      </c>
      <c r="AD39" s="32">
        <f>(1-resultados!$E$3)*(cálculos!AA38*cálculos!AA38)+resultados!$E$3*cálculos!AD38</f>
        <v>3341.0393668520524</v>
      </c>
      <c r="AE39" s="32">
        <f>(1-resultados!$E$3)*(cálculos!AA38*cálculos!AB38)+resultados!$E$3*cálculos!AE38</f>
        <v>2557.9845694140809</v>
      </c>
      <c r="AF39" s="32">
        <f>(1-resultados!$E$3)*(cálculos!AA38*cálculos!AC38)+resultados!$E$3*cálculos!AF38</f>
        <v>3826.1900157734458</v>
      </c>
      <c r="AG39" s="32">
        <f>(1-resultados!$E$3)*(cálculos!AB38*cálculos!AB38)+resultados!$E$3*cálculos!AG38</f>
        <v>4886.6108423690212</v>
      </c>
      <c r="AH39" s="32">
        <f>(1-resultados!$E$3)*(cálculos!AB38*cálculos!AC38)+resultados!$E$3*cálculos!AH38</f>
        <v>2823.1461962595263</v>
      </c>
      <c r="AI39" s="31">
        <f>(1-resultados!$E$3)*(cálculos!AC38*cálculos!AC38)+resultados!$E$3*cálculos!AI38</f>
        <v>9115.6089762346801</v>
      </c>
      <c r="AJ39" s="32">
        <f t="shared" si="3"/>
        <v>1</v>
      </c>
      <c r="AK39" s="32">
        <f t="shared" si="4"/>
        <v>0.63307220574242651</v>
      </c>
      <c r="AL39" s="32">
        <f t="shared" si="5"/>
        <v>0.69331866798617936</v>
      </c>
      <c r="AM39" s="32">
        <f t="shared" si="6"/>
        <v>1</v>
      </c>
      <c r="AN39" s="32">
        <f t="shared" si="7"/>
        <v>0.422996377162901</v>
      </c>
      <c r="AO39" s="31">
        <f t="shared" si="8"/>
        <v>1</v>
      </c>
      <c r="AP39" s="9">
        <f>H39*U39*(H39*U39*AJ39+I39*V39*AK39+J39*W39*AL39)</f>
        <v>1.1948774734022367E-4</v>
      </c>
      <c r="AQ39" s="9">
        <f>I39*V39*(H39*U39*AK39+I39*V39*AM39+J39*W39*AN39)</f>
        <v>1.1199418056198631E-4</v>
      </c>
      <c r="AR39" s="9">
        <f>J39*W39*(H39*U39*AL39+I39*V39*AN39+J39*W39*AO39)</f>
        <v>5.6358938548880444E-5</v>
      </c>
      <c r="AS39" s="40">
        <f t="shared" si="9"/>
        <v>2.8784086645109044E-4</v>
      </c>
      <c r="AT39" s="32">
        <f t="shared" si="13"/>
        <v>3.9468523942206291E-2</v>
      </c>
      <c r="AU39" s="31">
        <f>IF(N39&lt;-AT38,1,0)</f>
        <v>0</v>
      </c>
      <c r="AV39" s="37">
        <f>(resultados!$E$12^AU39)*(1-resultados!$E$12)^(1-AU39)</f>
        <v>0.97455470737913485</v>
      </c>
      <c r="AW39" s="37">
        <f>((1-resultados!$E$13)^AU39)*((resultados!$E$13)^(1-AU39))</f>
        <v>0.9</v>
      </c>
    </row>
    <row r="40" spans="1:49" s="37" customFormat="1">
      <c r="A40" s="33">
        <v>38</v>
      </c>
      <c r="B40" s="34">
        <v>39465</v>
      </c>
      <c r="C40" s="35">
        <v>5</v>
      </c>
      <c r="D40" s="36">
        <v>14100</v>
      </c>
      <c r="E40" s="32">
        <v>1696.82</v>
      </c>
      <c r="F40" s="32">
        <v>1890</v>
      </c>
      <c r="G40" s="40">
        <f>(resultados!$B$6*cálculos!D40)+(resultados!$C$6*cálculos!E40)+(resultados!$D$6*cálculos!F40)</f>
        <v>0.81998519645634671</v>
      </c>
      <c r="H40" s="36">
        <f>(resultados!B$6*cálculos!D40)/$G40</f>
        <v>0.33281482029899068</v>
      </c>
      <c r="I40" s="32">
        <f>(resultados!C$6*cálculos!E40)/$G40</f>
        <v>0.34705744918291997</v>
      </c>
      <c r="J40" s="31">
        <f>(resultados!D$6*cálculos!F40)/$G40</f>
        <v>0.32012773051808946</v>
      </c>
      <c r="K40" s="36">
        <f t="shared" si="0"/>
        <v>-3.4846731330167913E-2</v>
      </c>
      <c r="L40" s="32">
        <f t="shared" si="1"/>
        <v>-1.7241856805248368E-2</v>
      </c>
      <c r="M40" s="32">
        <f t="shared" si="2"/>
        <v>-5.2770571008435851E-3</v>
      </c>
      <c r="N40" s="40">
        <f t="shared" si="2"/>
        <v>-1.934324827690248E-2</v>
      </c>
      <c r="O40" s="55">
        <f>AVERAGE(K$4:K40)</f>
        <v>-6.2979367544301786E-3</v>
      </c>
      <c r="P40" s="56">
        <f>AVERAGE(L$4:L40)</f>
        <v>-4.5991768390335206E-3</v>
      </c>
      <c r="Q40" s="57">
        <f>AVERAGE(M$4:M40)</f>
        <v>-3.4206141434710538E-3</v>
      </c>
      <c r="R40" s="32">
        <f>resultados!B$7+resultados!B$8*cálculos!K39^2+resultados!B$9*cálculos!R39</f>
        <v>5.9923735726057916E-4</v>
      </c>
      <c r="S40" s="32">
        <f>resultados!C$7+resultados!C$8*cálculos!L39^2+resultados!C$9*cálculos!S39</f>
        <v>1.4963901146461615E-3</v>
      </c>
      <c r="T40" s="31">
        <f>resultados!D$7+resultados!D$8*cálculos!M39^2+resultados!D$9*cálculos!T39</f>
        <v>3.8521129674078098E-4</v>
      </c>
      <c r="U40" s="36">
        <f t="shared" si="10"/>
        <v>2.4479325098143108E-2</v>
      </c>
      <c r="V40" s="32">
        <f t="shared" si="11"/>
        <v>3.8683201969926966E-2</v>
      </c>
      <c r="W40" s="31">
        <f t="shared" si="12"/>
        <v>1.9626800471314241E-2</v>
      </c>
      <c r="X40" s="32">
        <f>-0.5*LN(2*resultados!B$2)-0.5*LN(R40)-0.5*((K40^2)/R40)</f>
        <v>1.7777877715537038</v>
      </c>
      <c r="Y40" s="32">
        <f>-0.5*LN(2*resultados!C$2)-0.5*LN(S40)-0.5*((L40^2)/S40)</f>
        <v>2.2340783685753189</v>
      </c>
      <c r="Z40" s="31">
        <f>-0.5*LN(2*resultados!D$2)-0.5*LN(T40)-0.5*((M40^2)/T40)</f>
        <v>2.9757752142690466</v>
      </c>
      <c r="AA40" s="32">
        <f>K40/R40</f>
        <v>-58.151800631172542</v>
      </c>
      <c r="AB40" s="32">
        <f>L40/S40</f>
        <v>-11.52230065976171</v>
      </c>
      <c r="AC40" s="31">
        <f>M40/T40</f>
        <v>-13.699123430418654</v>
      </c>
      <c r="AD40" s="32">
        <f>(1-resultados!$E$3)*(cálculos!AA39*cálculos!AA39)+resultados!$E$3*cálculos!AD39</f>
        <v>3306.4117053997279</v>
      </c>
      <c r="AE40" s="32">
        <f>(1-resultados!$E$3)*(cálculos!AA39*cálculos!AB39)+resultados!$E$3*cálculos!AE39</f>
        <v>2770.2770841490569</v>
      </c>
      <c r="AF40" s="32">
        <f>(1-resultados!$E$3)*(cálculos!AA39*cálculos!AC39)+resultados!$E$3*cálculos!AF39</f>
        <v>4027.4166905566881</v>
      </c>
      <c r="AG40" s="32">
        <f>(1-resultados!$E$3)*(cálculos!AB39*cálculos!AB39)+resultados!$E$3*cálculos!AG39</f>
        <v>5400.1745067397596</v>
      </c>
      <c r="AH40" s="32">
        <f>(1-resultados!$E$3)*(cálculos!AB39*cálculos!AC39)+resultados!$E$3*cálculos!AH39</f>
        <v>3603.9427362652455</v>
      </c>
      <c r="AI40" s="31">
        <f>(1-resultados!$E$3)*(cálculos!AC39*cálculos!AC39)+resultados!$E$3*cálculos!AI39</f>
        <v>9687.7806908006969</v>
      </c>
      <c r="AJ40" s="32">
        <f t="shared" si="3"/>
        <v>1</v>
      </c>
      <c r="AK40" s="32">
        <f t="shared" si="4"/>
        <v>0.65560287213429713</v>
      </c>
      <c r="AL40" s="32">
        <f t="shared" si="5"/>
        <v>0.71160001941321249</v>
      </c>
      <c r="AM40" s="32">
        <f t="shared" si="6"/>
        <v>1</v>
      </c>
      <c r="AN40" s="32">
        <f t="shared" si="7"/>
        <v>0.49826666754744364</v>
      </c>
      <c r="AO40" s="31">
        <f t="shared" si="8"/>
        <v>1</v>
      </c>
      <c r="AP40" s="9">
        <f>H40*U40*(H40*U40*AJ40+I40*V40*AK40+J40*W40*AL40)</f>
        <v>1.7450874995137845E-4</v>
      </c>
      <c r="AQ40" s="9">
        <f>I40*V40*(H40*U40*AK40+I40*V40*AM40+J40*W40*AN40)</f>
        <v>2.9397626426814143E-4</v>
      </c>
      <c r="AR40" s="9">
        <f>J40*W40*(H40*U40*AL40+I40*V40*AN40+J40*W40*AO40)</f>
        <v>1.1793298670061796E-4</v>
      </c>
      <c r="AS40" s="40">
        <f t="shared" si="9"/>
        <v>5.8641800092013789E-4</v>
      </c>
      <c r="AT40" s="32">
        <f t="shared" si="13"/>
        <v>5.6335000785033368E-2</v>
      </c>
      <c r="AU40" s="31">
        <f>IF(N40&lt;-AT39,1,0)</f>
        <v>0</v>
      </c>
      <c r="AV40" s="37">
        <f>(resultados!$E$12^AU40)*(1-resultados!$E$12)^(1-AU40)</f>
        <v>0.97455470737913485</v>
      </c>
      <c r="AW40" s="37">
        <f>((1-resultados!$E$13)^AU40)*((resultados!$E$13)^(1-AU40))</f>
        <v>0.9</v>
      </c>
    </row>
    <row r="41" spans="1:49" s="37" customFormat="1">
      <c r="A41" s="33">
        <v>39</v>
      </c>
      <c r="B41" s="34">
        <v>39468</v>
      </c>
      <c r="C41" s="35">
        <v>1</v>
      </c>
      <c r="D41" s="36">
        <v>13040</v>
      </c>
      <c r="E41" s="32">
        <v>1549.27</v>
      </c>
      <c r="F41" s="32">
        <v>1750</v>
      </c>
      <c r="G41" s="40">
        <f>(resultados!$B$6*cálculos!D41)+(resultados!$C$6*cálculos!E41)+(resultados!$D$6*cálculos!F41)</f>
        <v>0.75527829174274697</v>
      </c>
      <c r="H41" s="36">
        <f>(resultados!B$6*cálculos!D41)/$G41</f>
        <v>0.33416437296487045</v>
      </c>
      <c r="I41" s="32">
        <f>(resultados!C$6*cálculos!E41)/$G41</f>
        <v>0.34402635724303293</v>
      </c>
      <c r="J41" s="31">
        <f>(resultados!D$6*cálculos!F41)/$G41</f>
        <v>0.32180926979209667</v>
      </c>
      <c r="K41" s="36">
        <f t="shared" si="0"/>
        <v>-7.8153240885615816E-2</v>
      </c>
      <c r="L41" s="32">
        <f t="shared" si="1"/>
        <v>-9.0972058842766934E-2</v>
      </c>
      <c r="M41" s="32">
        <f t="shared" si="2"/>
        <v>-7.6961041136129005E-2</v>
      </c>
      <c r="N41" s="40">
        <f t="shared" si="2"/>
        <v>-8.2200007325212099E-2</v>
      </c>
      <c r="O41" s="55">
        <f>AVERAGE(K$4:K41)</f>
        <v>-8.1888658105140118E-3</v>
      </c>
      <c r="P41" s="56">
        <f>AVERAGE(L$4:L41)</f>
        <v>-6.8721474180791367E-3</v>
      </c>
      <c r="Q41" s="57">
        <f>AVERAGE(M$4:M41)</f>
        <v>-5.3558885380146845E-3</v>
      </c>
      <c r="R41" s="32">
        <f>resultados!B$7+resultados!B$8*cálculos!K40^2+resultados!B$9*cálculos!R40</f>
        <v>7.9140247404221073E-4</v>
      </c>
      <c r="S41" s="32">
        <f>resultados!C$7+resultados!C$8*cálculos!L40^2+resultados!C$9*cálculos!S40</f>
        <v>1.1165413607479001E-3</v>
      </c>
      <c r="T41" s="31">
        <f>resultados!D$7+resultados!D$8*cálculos!M40^2+resultados!D$9*cálculos!T40</f>
        <v>2.6912679050842409E-4</v>
      </c>
      <c r="U41" s="36">
        <f t="shared" si="10"/>
        <v>2.8131876475667433E-2</v>
      </c>
      <c r="V41" s="32">
        <f t="shared" si="11"/>
        <v>3.3414687799647326E-2</v>
      </c>
      <c r="W41" s="31">
        <f t="shared" si="12"/>
        <v>1.6405084288366949E-2</v>
      </c>
      <c r="X41" s="32">
        <f>-0.5*LN(2*resultados!B$2)-0.5*LN(R41)-0.5*((K41^2)/R41)</f>
        <v>-1.2070137782798818</v>
      </c>
      <c r="Y41" s="32">
        <f>-0.5*LN(2*resultados!C$2)-0.5*LN(S41)-0.5*((L41^2)/S41)</f>
        <v>-1.2262284851609815</v>
      </c>
      <c r="Z41" s="31">
        <f>-0.5*LN(2*resultados!D$2)-0.5*LN(T41)-0.5*((M41^2)/T41)</f>
        <v>-7.812885003276147</v>
      </c>
      <c r="AA41" s="32">
        <f>K41/R41</f>
        <v>-98.752838724948674</v>
      </c>
      <c r="AB41" s="32">
        <f>L41/S41</f>
        <v>-81.476658224134695</v>
      </c>
      <c r="AC41" s="31">
        <f>M41/T41</f>
        <v>-285.96573752742023</v>
      </c>
      <c r="AD41" s="32">
        <f>(1-resultados!$E$3)*(cálculos!AA40*cálculos!AA40)+resultados!$E$3*cálculos!AD40</f>
        <v>3310.9249180746028</v>
      </c>
      <c r="AE41" s="32">
        <f>(1-resultados!$E$3)*(cálculos!AA40*cálculos!AB40)+resultados!$E$3*cálculos!AE40</f>
        <v>2644.2630109468469</v>
      </c>
      <c r="AF41" s="32">
        <f>(1-resultados!$E$3)*(cálculos!AA40*cálculos!AC40)+resultados!$E$3*cálculos!AF40</f>
        <v>3833.5694107961385</v>
      </c>
      <c r="AG41" s="32">
        <f>(1-resultados!$E$3)*(cálculos!AB40*cálculos!AB40)+resultados!$E$3*cálculos!AG40</f>
        <v>5084.1298410850104</v>
      </c>
      <c r="AH41" s="32">
        <f>(1-resultados!$E$3)*(cálculos!AB40*cálculos!AC40)+resultados!$E$3*cálculos!AH40</f>
        <v>3397.1768972257591</v>
      </c>
      <c r="AI41" s="31">
        <f>(1-resultados!$E$3)*(cálculos!AC40*cálculos!AC40)+resultados!$E$3*cálculos!AI40</f>
        <v>9117.7738083183649</v>
      </c>
      <c r="AJ41" s="32">
        <f t="shared" si="3"/>
        <v>1</v>
      </c>
      <c r="AK41" s="32">
        <f t="shared" si="4"/>
        <v>0.64449813823913382</v>
      </c>
      <c r="AL41" s="32">
        <f t="shared" si="5"/>
        <v>0.69772495731907858</v>
      </c>
      <c r="AM41" s="32">
        <f t="shared" si="6"/>
        <v>1</v>
      </c>
      <c r="AN41" s="32">
        <f t="shared" si="7"/>
        <v>0.49895966364557059</v>
      </c>
      <c r="AO41" s="31">
        <f t="shared" si="8"/>
        <v>1</v>
      </c>
      <c r="AP41" s="9">
        <f>H41*U41*(H41*U41*AJ41+I41*V41*AK41+J41*W41*AL41)</f>
        <v>1.9264819027071291E-4</v>
      </c>
      <c r="AQ41" s="9">
        <f>I41*V41*(H41*U41*AK41+I41*V41*AM41+J41*W41*AN41)</f>
        <v>2.3207654025539549E-4</v>
      </c>
      <c r="AR41" s="9">
        <f>J41*W41*(H41*U41*AL41+I41*V41*AN41+J41*W41*AO41)</f>
        <v>9.2779609182127798E-5</v>
      </c>
      <c r="AS41" s="40">
        <f t="shared" si="9"/>
        <v>5.1750433970823616E-4</v>
      </c>
      <c r="AT41" s="32">
        <f t="shared" si="13"/>
        <v>5.2921440400970327E-2</v>
      </c>
      <c r="AU41" s="31">
        <f>IF(N41&lt;-AT40,1,0)</f>
        <v>1</v>
      </c>
      <c r="AV41" s="37">
        <f>(resultados!$E$12^AU41)*(1-resultados!$E$12)^(1-AU41)</f>
        <v>2.5445292620865138E-2</v>
      </c>
      <c r="AW41" s="37">
        <f>((1-resultados!$E$13)^AU41)*((resultados!$E$13)^(1-AU41))</f>
        <v>9.9999999999999978E-2</v>
      </c>
    </row>
    <row r="42" spans="1:49" s="37" customFormat="1">
      <c r="A42" s="33">
        <v>40</v>
      </c>
      <c r="B42" s="34">
        <v>39469</v>
      </c>
      <c r="C42" s="35">
        <v>2</v>
      </c>
      <c r="D42" s="36">
        <v>13600</v>
      </c>
      <c r="E42" s="32">
        <v>1711.57</v>
      </c>
      <c r="F42" s="32">
        <v>1900</v>
      </c>
      <c r="G42" s="40">
        <f>(resultados!$B$6*cálculos!D42)+(resultados!$C$6*cálculos!E42)+(resultados!$D$6*cálculos!F42)</f>
        <v>0.81417046053966313</v>
      </c>
      <c r="H42" s="36">
        <f>(resultados!B$6*cálculos!D42)/$G42</f>
        <v>0.32330552287187719</v>
      </c>
      <c r="I42" s="32">
        <f>(resultados!C$6*cálculos!E42)/$G42</f>
        <v>0.35257452721742072</v>
      </c>
      <c r="J42" s="31">
        <f>(resultados!D$6*cálculos!F42)/$G42</f>
        <v>0.32411994991070214</v>
      </c>
      <c r="K42" s="36">
        <f t="shared" si="0"/>
        <v>4.2048236243498849E-2</v>
      </c>
      <c r="L42" s="32">
        <f t="shared" si="1"/>
        <v>9.9627225698151634E-2</v>
      </c>
      <c r="M42" s="32">
        <f t="shared" si="2"/>
        <v>8.223809823697259E-2</v>
      </c>
      <c r="N42" s="40">
        <f t="shared" si="2"/>
        <v>7.508347539339702E-2</v>
      </c>
      <c r="O42" s="55">
        <f>AVERAGE(K$4:K42)</f>
        <v>-6.9007349886162457E-3</v>
      </c>
      <c r="P42" s="56">
        <f>AVERAGE(L$4:L42)</f>
        <v>-4.1413942612527066E-3</v>
      </c>
      <c r="Q42" s="57">
        <f>AVERAGE(M$4:M42)</f>
        <v>-3.1098888771175746E-3</v>
      </c>
      <c r="R42" s="32">
        <f>resultados!B$7+resultados!B$8*cálculos!K41^2+resultados!B$9*cálculos!R41</f>
        <v>2.2460829833964649E-3</v>
      </c>
      <c r="S42" s="32">
        <f>resultados!C$7+resultados!C$8*cálculos!L41^2+resultados!C$9*cálculos!S41</f>
        <v>3.5577184752654078E-3</v>
      </c>
      <c r="T42" s="31">
        <f>resultados!D$7+resultados!D$8*cálculos!M41^2+resultados!D$9*cálculos!T41</f>
        <v>2.3742067133302003E-3</v>
      </c>
      <c r="U42" s="36">
        <f t="shared" si="10"/>
        <v>4.7392857936575897E-2</v>
      </c>
      <c r="V42" s="32">
        <f t="shared" si="11"/>
        <v>5.9646613275737691E-2</v>
      </c>
      <c r="W42" s="31">
        <f t="shared" si="12"/>
        <v>4.8725832094795467E-2</v>
      </c>
      <c r="X42" s="32">
        <f>-0.5*LN(2*resultados!B$2)-0.5*LN(R42)-0.5*((K42^2)/R42)</f>
        <v>1.7367590853351735</v>
      </c>
      <c r="Y42" s="32">
        <f>-0.5*LN(2*resultados!C$2)-0.5*LN(S42)-0.5*((L42^2)/S42)</f>
        <v>0.50544268086033628</v>
      </c>
      <c r="Z42" s="31">
        <f>-0.5*LN(2*resultados!D$2)-0.5*LN(T42)-0.5*((M42^2)/T42)</f>
        <v>0.67832015203531526</v>
      </c>
      <c r="AA42" s="32">
        <f>K42/R42</f>
        <v>18.720695786544209</v>
      </c>
      <c r="AB42" s="32">
        <f>L42/S42</f>
        <v>28.003122335507275</v>
      </c>
      <c r="AC42" s="31">
        <f>M42/T42</f>
        <v>34.638137351410592</v>
      </c>
      <c r="AD42" s="32">
        <f>(1-resultados!$E$3)*(cálculos!AA41*cálculos!AA41)+resultados!$E$3*cálculos!AD41</f>
        <v>3697.3968123642699</v>
      </c>
      <c r="AE42" s="32">
        <f>(1-resultados!$E$3)*(cálculos!AA41*cálculos!AB41)+resultados!$E$3*cálculos!AE41</f>
        <v>2968.3703076573806</v>
      </c>
      <c r="AF42" s="32">
        <f>(1-resultados!$E$3)*(cálculos!AA41*cálculos!AC41)+resultados!$E$3*cálculos!AF41</f>
        <v>5297.9509476827516</v>
      </c>
      <c r="AG42" s="32">
        <f>(1-resultados!$E$3)*(cálculos!AB41*cálculos!AB41)+resultados!$E$3*cálculos!AG41</f>
        <v>5177.3888007422574</v>
      </c>
      <c r="AH42" s="32">
        <f>(1-resultados!$E$3)*(cálculos!AB41*cálculos!AC41)+resultados!$E$3*cálculos!AH41</f>
        <v>4591.3182430122688</v>
      </c>
      <c r="AI42" s="31">
        <f>(1-resultados!$E$3)*(cálculos!AC41*cálculos!AC41)+resultados!$E$3*cálculos!AI41</f>
        <v>13477.291562195351</v>
      </c>
      <c r="AJ42" s="32">
        <f t="shared" si="3"/>
        <v>1</v>
      </c>
      <c r="AK42" s="32">
        <f t="shared" si="4"/>
        <v>0.67844501776201049</v>
      </c>
      <c r="AL42" s="32">
        <f t="shared" si="5"/>
        <v>0.75051364035551638</v>
      </c>
      <c r="AM42" s="32">
        <f t="shared" si="6"/>
        <v>1</v>
      </c>
      <c r="AN42" s="32">
        <f t="shared" si="7"/>
        <v>0.54964299150006835</v>
      </c>
      <c r="AO42" s="31">
        <f t="shared" si="8"/>
        <v>1</v>
      </c>
      <c r="AP42" s="9">
        <f>H42*U42*(H42*U42*AJ42+I42*V42*AK42+J42*W42*AL42)</f>
        <v>6.3500295126719627E-4</v>
      </c>
      <c r="AQ42" s="9">
        <f>I42*V42*(H42*U42*AK42+I42*V42*AM42+J42*W42*AN42)</f>
        <v>8.4341967310777707E-4</v>
      </c>
      <c r="AR42" s="9">
        <f>J42*W42*(H42*U42*AL42+I42*V42*AN42+J42*W42*AO42)</f>
        <v>6.1358368639527971E-4</v>
      </c>
      <c r="AS42" s="40">
        <f t="shared" si="9"/>
        <v>2.0920063107702528E-3</v>
      </c>
      <c r="AT42" s="32">
        <f t="shared" si="13"/>
        <v>0.10640355869513038</v>
      </c>
      <c r="AU42" s="31">
        <f>IF(N42&lt;-AT41,1,0)</f>
        <v>0</v>
      </c>
      <c r="AV42" s="37">
        <f>(resultados!$E$12^AU42)*(1-resultados!$E$12)^(1-AU42)</f>
        <v>0.97455470737913485</v>
      </c>
      <c r="AW42" s="37">
        <f>((1-resultados!$E$13)^AU42)*((resultados!$E$13)^(1-AU42))</f>
        <v>0.9</v>
      </c>
    </row>
    <row r="43" spans="1:49" s="37" customFormat="1">
      <c r="A43" s="33">
        <v>41</v>
      </c>
      <c r="B43" s="34">
        <v>39470</v>
      </c>
      <c r="C43" s="35">
        <v>3</v>
      </c>
      <c r="D43" s="36">
        <v>13900</v>
      </c>
      <c r="E43" s="32">
        <v>1672.22</v>
      </c>
      <c r="F43" s="32">
        <v>1900</v>
      </c>
      <c r="G43" s="40">
        <f>(resultados!$B$6*cálculos!D43)+(resultados!$C$6*cálculos!E43)+(resultados!$D$6*cálculos!F43)</f>
        <v>0.81337733143977808</v>
      </c>
      <c r="H43" s="36">
        <f>(resultados!B$6*cálculos!D43)/$G43</f>
        <v>0.33075947369752223</v>
      </c>
      <c r="I43" s="32">
        <f>(resultados!C$6*cálculos!E43)/$G43</f>
        <v>0.3448045250903799</v>
      </c>
      <c r="J43" s="31">
        <f>(resultados!D$6*cálculos!F43)/$G43</f>
        <v>0.32443600121209804</v>
      </c>
      <c r="K43" s="36">
        <f t="shared" si="0"/>
        <v>2.1819047394640023E-2</v>
      </c>
      <c r="L43" s="32">
        <f t="shared" si="1"/>
        <v>-2.325899299310219E-2</v>
      </c>
      <c r="M43" s="32">
        <f t="shared" si="2"/>
        <v>0</v>
      </c>
      <c r="N43" s="40">
        <f t="shared" si="2"/>
        <v>-9.7463087299398676E-4</v>
      </c>
      <c r="O43" s="55">
        <f>AVERAGE(K$4:K43)</f>
        <v>-6.1827404290348388E-3</v>
      </c>
      <c r="P43" s="56">
        <f>AVERAGE(L$4:L43)</f>
        <v>-4.6193342295489433E-3</v>
      </c>
      <c r="Q43" s="57">
        <f>AVERAGE(M$4:M43)</f>
        <v>-3.0321416551896351E-3</v>
      </c>
      <c r="R43" s="32">
        <f>resultados!B$7+resultados!B$8*cálculos!K42^2+resultados!B$9*cálculos!R42</f>
        <v>2.1447143478240324E-3</v>
      </c>
      <c r="S43" s="32">
        <f>resultados!C$7+resultados!C$8*cálculos!L42^2+resultados!C$9*cálculos!S42</f>
        <v>5.7315173518705815E-3</v>
      </c>
      <c r="T43" s="31">
        <f>resultados!D$7+resultados!D$8*cálculos!M42^2+resultados!D$9*cálculos!T42</f>
        <v>4.011667136287104E-3</v>
      </c>
      <c r="U43" s="36">
        <f t="shared" si="10"/>
        <v>4.6311060750365375E-2</v>
      </c>
      <c r="V43" s="32">
        <f t="shared" si="11"/>
        <v>7.570678537535841E-2</v>
      </c>
      <c r="W43" s="31">
        <f t="shared" si="12"/>
        <v>6.3337722853660475E-2</v>
      </c>
      <c r="X43" s="32">
        <f>-0.5*LN(2*resultados!B$2)-0.5*LN(R43)-0.5*((K43^2)/R43)</f>
        <v>2.0424489185885837</v>
      </c>
      <c r="Y43" s="32">
        <f>-0.5*LN(2*resultados!C$2)-0.5*LN(S43)-0.5*((L43^2)/S43)</f>
        <v>1.6147554519390055</v>
      </c>
      <c r="Z43" s="31">
        <f>-0.5*LN(2*resultados!D$2)-0.5*LN(T43)-0.5*((M43^2)/T43)</f>
        <v>1.8403356564710998</v>
      </c>
      <c r="AA43" s="32">
        <f>K43/R43</f>
        <v>10.173404871738292</v>
      </c>
      <c r="AB43" s="32">
        <f>L43/S43</f>
        <v>-4.058086465621745</v>
      </c>
      <c r="AC43" s="31">
        <f>M43/T43</f>
        <v>0</v>
      </c>
      <c r="AD43" s="32">
        <f>(1-resultados!$E$3)*(cálculos!AA42*cálculos!AA42)+resultados!$E$3*cálculos!AD42</f>
        <v>3496.5808706663538</v>
      </c>
      <c r="AE43" s="32">
        <f>(1-resultados!$E$3)*(cálculos!AA42*cálculos!AB42)+resultados!$E$3*cálculos!AE42</f>
        <v>2821.7223652569223</v>
      </c>
      <c r="AF43" s="32">
        <f>(1-resultados!$E$3)*(cálculos!AA42*cálculos!AC42)+resultados!$E$3*cálculos!AF42</f>
        <v>5018.9808927398835</v>
      </c>
      <c r="AG43" s="32">
        <f>(1-resultados!$E$3)*(cálculos!AB42*cálculos!AB42)+resultados!$E$3*cálculos!AG42</f>
        <v>4913.7959643299655</v>
      </c>
      <c r="AH43" s="32">
        <f>(1-resultados!$E$3)*(cálculos!AB42*cálculos!AC42)+resultados!$E$3*cálculos!AH42</f>
        <v>4374.0377082950718</v>
      </c>
      <c r="AI43" s="31">
        <f>(1-resultados!$E$3)*(cálculos!AC42*cálculos!AC42)+resultados!$E$3*cálculos!AI42</f>
        <v>12740.642102014141</v>
      </c>
      <c r="AJ43" s="32">
        <f t="shared" si="3"/>
        <v>1</v>
      </c>
      <c r="AK43" s="32">
        <f t="shared" si="4"/>
        <v>0.68074417234532913</v>
      </c>
      <c r="AL43" s="32">
        <f t="shared" si="5"/>
        <v>0.75196581152984687</v>
      </c>
      <c r="AM43" s="32">
        <f t="shared" si="6"/>
        <v>1</v>
      </c>
      <c r="AN43" s="32">
        <f t="shared" si="7"/>
        <v>0.55281307338490504</v>
      </c>
      <c r="AO43" s="31">
        <f t="shared" si="8"/>
        <v>1</v>
      </c>
      <c r="AP43" s="9">
        <f>H43*U43*(H43*U43*AJ43+I43*V43*AK43+J43*W43*AL43)</f>
        <v>7.4352969313808452E-4</v>
      </c>
      <c r="AQ43" s="9">
        <f>I43*V43*(H43*U43*AK43+I43*V43*AM43+J43*W43*AN43)</f>
        <v>1.2501574779242451E-3</v>
      </c>
      <c r="AR43" s="9">
        <f>J43*W43*(H43*U43*AL43+I43*V43*AN43+J43*W43*AO43)</f>
        <v>9.5549267781489542E-4</v>
      </c>
      <c r="AS43" s="40">
        <f t="shared" si="9"/>
        <v>2.9491798488772251E-3</v>
      </c>
      <c r="AT43" s="32">
        <f t="shared" si="13"/>
        <v>0.126335466122211</v>
      </c>
      <c r="AU43" s="31">
        <f>IF(N43&lt;-AT42,1,0)</f>
        <v>0</v>
      </c>
      <c r="AV43" s="37">
        <f>(resultados!$E$12^AU43)*(1-resultados!$E$12)^(1-AU43)</f>
        <v>0.97455470737913485</v>
      </c>
      <c r="AW43" s="37">
        <f>((1-resultados!$E$13)^AU43)*((resultados!$E$13)^(1-AU43))</f>
        <v>0.9</v>
      </c>
    </row>
    <row r="44" spans="1:49" s="37" customFormat="1">
      <c r="A44" s="33">
        <v>42</v>
      </c>
      <c r="B44" s="34">
        <v>39471</v>
      </c>
      <c r="C44" s="35">
        <v>4</v>
      </c>
      <c r="D44" s="36">
        <v>14740</v>
      </c>
      <c r="E44" s="32">
        <v>1770.59</v>
      </c>
      <c r="F44" s="32">
        <v>1950</v>
      </c>
      <c r="G44" s="40">
        <f>(resultados!$B$6*cálculos!D44)+(resultados!$C$6*cálculos!E44)+(resultados!$D$6*cálculos!F44)</f>
        <v>0.85307795360789873</v>
      </c>
      <c r="H44" s="36">
        <f>(resultados!B$6*cálculos!D44)/$G44</f>
        <v>0.33442468109048507</v>
      </c>
      <c r="I44" s="32">
        <f>(resultados!C$6*cálculos!E44)/$G44</f>
        <v>0.34809749383162447</v>
      </c>
      <c r="J44" s="31">
        <f>(resultados!D$6*cálculos!F44)/$G44</f>
        <v>0.31747782507789057</v>
      </c>
      <c r="K44" s="36">
        <f t="shared" si="0"/>
        <v>5.8676046624544398E-2</v>
      </c>
      <c r="L44" s="32">
        <f t="shared" si="1"/>
        <v>5.7160739421729723E-2</v>
      </c>
      <c r="M44" s="32">
        <f t="shared" si="2"/>
        <v>2.5975486403260639E-2</v>
      </c>
      <c r="N44" s="40">
        <f t="shared" si="2"/>
        <v>4.7655806710104831E-2</v>
      </c>
      <c r="O44" s="55">
        <f>AVERAGE(K$4:K44)</f>
        <v>-4.6008187935816869E-3</v>
      </c>
      <c r="P44" s="56">
        <f>AVERAGE(L$4:L44)</f>
        <v>-3.1125031648836102E-3</v>
      </c>
      <c r="Q44" s="57">
        <f>AVERAGE(M$4:M44)</f>
        <v>-2.3246385318127991E-3</v>
      </c>
      <c r="R44" s="32">
        <f>resultados!B$7+resultados!B$8*cálculos!K43^2+resultados!B$9*cálculos!R43</f>
        <v>1.7236223974373358E-3</v>
      </c>
      <c r="S44" s="32">
        <f>resultados!C$7+resultados!C$8*cálculos!L43^2+resultados!C$9*cálculos!S43</f>
        <v>4.0041380987095206E-3</v>
      </c>
      <c r="T44" s="31">
        <f>resultados!D$7+resultados!D$8*cálculos!M43^2+resultados!D$9*cálculos!T43</f>
        <v>2.5449549627153904E-3</v>
      </c>
      <c r="U44" s="36">
        <f t="shared" si="10"/>
        <v>4.1516531616180748E-2</v>
      </c>
      <c r="V44" s="32">
        <f t="shared" si="11"/>
        <v>6.3278259289502592E-2</v>
      </c>
      <c r="W44" s="31">
        <f t="shared" si="12"/>
        <v>5.044754664714024E-2</v>
      </c>
      <c r="X44" s="32">
        <f>-0.5*LN(2*resultados!B$2)-0.5*LN(R44)-0.5*((K44^2)/R44)</f>
        <v>1.2639916651388949</v>
      </c>
      <c r="Y44" s="32">
        <f>-0.5*LN(2*resultados!C$2)-0.5*LN(S44)-0.5*((L44^2)/S44)</f>
        <v>1.4332782469964844</v>
      </c>
      <c r="Z44" s="31">
        <f>-0.5*LN(2*resultados!D$2)-0.5*LN(T44)-0.5*((M44^2)/T44)</f>
        <v>1.9353211689827323</v>
      </c>
      <c r="AA44" s="32">
        <f>K44/R44</f>
        <v>34.042286008689224</v>
      </c>
      <c r="AB44" s="32">
        <f>L44/S44</f>
        <v>14.275416584695682</v>
      </c>
      <c r="AC44" s="31">
        <f>M44/T44</f>
        <v>10.206658578957946</v>
      </c>
      <c r="AD44" s="32">
        <f>(1-resultados!$E$3)*(cálculos!AA43*cálculos!AA43)+resultados!$E$3*cálculos!AD43</f>
        <v>3292.9959084274305</v>
      </c>
      <c r="AE44" s="32">
        <f>(1-resultados!$E$3)*(cálculos!AA43*cálculos!AB43)+resultados!$E$3*cálculos!AE43</f>
        <v>2649.9419499443493</v>
      </c>
      <c r="AF44" s="32">
        <f>(1-resultados!$E$3)*(cálculos!AA43*cálculos!AC43)+resultados!$E$3*cálculos!AF43</f>
        <v>4717.8420391754898</v>
      </c>
      <c r="AG44" s="32">
        <f>(1-resultados!$E$3)*(cálculos!AB43*cálculos!AB43)+resultados!$E$3*cálculos!AG43</f>
        <v>4619.9562904159147</v>
      </c>
      <c r="AH44" s="32">
        <f>(1-resultados!$E$3)*(cálculos!AB43*cálculos!AC43)+resultados!$E$3*cálculos!AH43</f>
        <v>4111.5954457973676</v>
      </c>
      <c r="AI44" s="31">
        <f>(1-resultados!$E$3)*(cálculos!AC43*cálculos!AC43)+resultados!$E$3*cálculos!AI43</f>
        <v>11976.203575893291</v>
      </c>
      <c r="AJ44" s="32">
        <f t="shared" si="3"/>
        <v>1</v>
      </c>
      <c r="AK44" s="32">
        <f t="shared" si="4"/>
        <v>0.67939419444229587</v>
      </c>
      <c r="AL44" s="32">
        <f t="shared" si="5"/>
        <v>0.75125645314280332</v>
      </c>
      <c r="AM44" s="32">
        <f t="shared" si="6"/>
        <v>1</v>
      </c>
      <c r="AN44" s="32">
        <f t="shared" si="7"/>
        <v>0.55275395432648433</v>
      </c>
      <c r="AO44" s="31">
        <f t="shared" si="8"/>
        <v>1</v>
      </c>
      <c r="AP44" s="9">
        <f>H44*U44*(H44*U44*AJ44+I44*V44*AK44+J44*W44*AL44)</f>
        <v>5.6760190525104507E-4</v>
      </c>
      <c r="AQ44" s="9">
        <f>I44*V44*(H44*U44*AK44+I44*V44*AM44+J44*W44*AN44)</f>
        <v>8.8796822839804098E-4</v>
      </c>
      <c r="AR44" s="9">
        <f>J44*W44*(H44*U44*AL44+I44*V44*AN44+J44*W44*AO44)</f>
        <v>6.1856988089182912E-4</v>
      </c>
      <c r="AS44" s="40">
        <f t="shared" si="9"/>
        <v>2.0741400145409148E-3</v>
      </c>
      <c r="AT44" s="32">
        <f t="shared" si="13"/>
        <v>0.10594822695034087</v>
      </c>
      <c r="AU44" s="31">
        <f>IF(N44&lt;-AT43,1,0)</f>
        <v>0</v>
      </c>
      <c r="AV44" s="37">
        <f>(resultados!$E$12^AU44)*(1-resultados!$E$12)^(1-AU44)</f>
        <v>0.97455470737913485</v>
      </c>
      <c r="AW44" s="37">
        <f>((1-resultados!$E$13)^AU44)*((resultados!$E$13)^(1-AU44))</f>
        <v>0.9</v>
      </c>
    </row>
    <row r="45" spans="1:49" s="37" customFormat="1">
      <c r="A45" s="33">
        <v>43</v>
      </c>
      <c r="B45" s="34">
        <v>39472</v>
      </c>
      <c r="C45" s="35">
        <v>5</v>
      </c>
      <c r="D45" s="36">
        <v>15040</v>
      </c>
      <c r="E45" s="32">
        <v>1760.75</v>
      </c>
      <c r="F45" s="32">
        <v>1960</v>
      </c>
      <c r="G45" s="40">
        <f>(resultados!$B$6*cálculos!D45)+(resultados!$C$6*cálculos!E45)+(resultados!$D$6*cálculos!F45)</f>
        <v>0.85862297964428214</v>
      </c>
      <c r="H45" s="36">
        <f>(resultados!B$6*cálculos!D45)/$G45</f>
        <v>0.33902746734561712</v>
      </c>
      <c r="I45" s="32">
        <f>(resultados!C$6*cálculos!E45)/$G45</f>
        <v>0.34392741660705695</v>
      </c>
      <c r="J45" s="31">
        <f>(resultados!D$6*cálculos!F45)/$G45</f>
        <v>0.31704511604732594</v>
      </c>
      <c r="K45" s="36">
        <f t="shared" si="0"/>
        <v>2.0148431760503627E-2</v>
      </c>
      <c r="L45" s="32">
        <f t="shared" si="1"/>
        <v>-5.5729697324755634E-3</v>
      </c>
      <c r="M45" s="32">
        <f t="shared" si="2"/>
        <v>5.1151006667700116E-3</v>
      </c>
      <c r="N45" s="40">
        <f t="shared" si="2"/>
        <v>6.4789886197388624E-3</v>
      </c>
      <c r="O45" s="55">
        <f>AVERAGE(K$4:K45)</f>
        <v>-4.0115509232463223E-3</v>
      </c>
      <c r="P45" s="56">
        <f>AVERAGE(L$4:L45)</f>
        <v>-3.1710857022072283E-3</v>
      </c>
      <c r="Q45" s="57">
        <f>AVERAGE(M$4:M45)</f>
        <v>-2.1475018842274942E-3</v>
      </c>
      <c r="R45" s="32">
        <f>resultados!B$7+resultados!B$8*cálculos!K44^2+resultados!B$9*cálculos!R44</f>
        <v>2.2123047591492738E-3</v>
      </c>
      <c r="S45" s="32">
        <f>resultados!C$7+resultados!C$8*cálculos!L44^2+resultados!C$9*cálculos!S44</f>
        <v>3.7800717458783108E-3</v>
      </c>
      <c r="T45" s="31">
        <f>resultados!D$7+resultados!D$8*cálculos!M44^2+resultados!D$9*cálculos!T44</f>
        <v>1.8696508262866509E-3</v>
      </c>
      <c r="U45" s="36">
        <f t="shared" si="10"/>
        <v>4.7035143872951782E-2</v>
      </c>
      <c r="V45" s="32">
        <f t="shared" si="11"/>
        <v>6.1482288066387954E-2</v>
      </c>
      <c r="W45" s="31">
        <f t="shared" si="12"/>
        <v>4.3239459134992088E-2</v>
      </c>
      <c r="X45" s="32">
        <f>-0.5*LN(2*resultados!B$2)-0.5*LN(R45)-0.5*((K45^2)/R45)</f>
        <v>2.0461713698200845</v>
      </c>
      <c r="Y45" s="32">
        <f>-0.5*LN(2*resultados!C$2)-0.5*LN(S45)-0.5*((L45^2)/S45)</f>
        <v>1.865959489386668</v>
      </c>
      <c r="Z45" s="31">
        <f>-0.5*LN(2*resultados!D$2)-0.5*LN(T45)-0.5*((M45^2)/T45)</f>
        <v>2.2150661649390737</v>
      </c>
      <c r="AA45" s="32">
        <f>K45/R45</f>
        <v>9.1074395049674646</v>
      </c>
      <c r="AB45" s="32">
        <f>L45/S45</f>
        <v>-1.4743026342164485</v>
      </c>
      <c r="AC45" s="31">
        <f>M45/T45</f>
        <v>2.7358588003992224</v>
      </c>
      <c r="AD45" s="32">
        <f>(1-resultados!$E$3)*(cálculos!AA44*cálculos!AA44)+resultados!$E$3*cálculos!AD44</f>
        <v>3164.9487881236282</v>
      </c>
      <c r="AE45" s="32">
        <f>(1-resultados!$E$3)*(cálculos!AA44*cálculos!AB44)+resultados!$E$3*cálculos!AE44</f>
        <v>2520.1035018038519</v>
      </c>
      <c r="AF45" s="32">
        <f>(1-resultados!$E$3)*(cálculos!AA44*cálculos!AC44)+resultados!$E$3*cálculos!AF44</f>
        <v>4455.6189962572362</v>
      </c>
      <c r="AG45" s="32">
        <f>(1-resultados!$E$3)*(cálculos!AB44*cálculos!AB44)+resultados!$E$3*cálculos!AG44</f>
        <v>4354.9861641109555</v>
      </c>
      <c r="AH45" s="32">
        <f>(1-resultados!$E$3)*(cálculos!AB44*cálculos!AC44)+resultados!$E$3*cálculos!AH44</f>
        <v>3873.641977238668</v>
      </c>
      <c r="AI45" s="31">
        <f>(1-resultados!$E$3)*(cálculos!AC44*cálculos!AC44)+resultados!$E$3*cálculos!AI44</f>
        <v>11263.881914100537</v>
      </c>
      <c r="AJ45" s="32">
        <f t="shared" si="3"/>
        <v>1</v>
      </c>
      <c r="AK45" s="32">
        <f t="shared" si="4"/>
        <v>0.67879970432431769</v>
      </c>
      <c r="AL45" s="32">
        <f t="shared" si="5"/>
        <v>0.74624366763422378</v>
      </c>
      <c r="AM45" s="32">
        <f t="shared" si="6"/>
        <v>1</v>
      </c>
      <c r="AN45" s="32">
        <f t="shared" si="7"/>
        <v>0.55307247361187728</v>
      </c>
      <c r="AO45" s="31">
        <f t="shared" si="8"/>
        <v>1</v>
      </c>
      <c r="AP45" s="9">
        <f>H45*U45*(H45*U45*AJ45+I45*V45*AK45+J45*W45*AL45)</f>
        <v>6.4629775022180861E-4</v>
      </c>
      <c r="AQ45" s="9">
        <f>I45*V45*(H45*U45*AK45+I45*V45*AM45+J45*W45*AN45)</f>
        <v>8.3633863600230535E-4</v>
      </c>
      <c r="AR45" s="9">
        <f>J45*W45*(H45*U45*AL45+I45*V45*AN45+J45*W45*AO45)</f>
        <v>5.1138949905453696E-4</v>
      </c>
      <c r="AS45" s="40">
        <f t="shared" si="9"/>
        <v>1.9940258852786507E-3</v>
      </c>
      <c r="AT45" s="32">
        <f t="shared" si="13"/>
        <v>0.10388194060527423</v>
      </c>
      <c r="AU45" s="31">
        <f>IF(N45&lt;-AT44,1,0)</f>
        <v>0</v>
      </c>
      <c r="AV45" s="37">
        <f>(resultados!$E$12^AU45)*(1-resultados!$E$12)^(1-AU45)</f>
        <v>0.97455470737913485</v>
      </c>
      <c r="AW45" s="37">
        <f>((1-resultados!$E$13)^AU45)*((resultados!$E$13)^(1-AU45))</f>
        <v>0.9</v>
      </c>
    </row>
    <row r="46" spans="1:49" s="37" customFormat="1">
      <c r="A46" s="33">
        <v>44</v>
      </c>
      <c r="B46" s="34">
        <v>39475</v>
      </c>
      <c r="C46" s="35">
        <v>1</v>
      </c>
      <c r="D46" s="36">
        <v>15080</v>
      </c>
      <c r="E46" s="32">
        <v>1706.65</v>
      </c>
      <c r="F46" s="32">
        <v>2060</v>
      </c>
      <c r="G46" s="40">
        <f>(resultados!$B$6*cálculos!D46)+(resultados!$C$6*cálculos!E46)+(resultados!$D$6*cálculos!F46)</f>
        <v>0.86421268681950358</v>
      </c>
      <c r="H46" s="36">
        <f>(resultados!B$6*cálculos!D46)/$G46</f>
        <v>0.33773048254601079</v>
      </c>
      <c r="I46" s="32">
        <f>(resultados!C$6*cálculos!E46)/$G46</f>
        <v>0.33120389498081759</v>
      </c>
      <c r="J46" s="31">
        <f>(resultados!D$6*cálculos!F46)/$G46</f>
        <v>0.33106562247317162</v>
      </c>
      <c r="K46" s="36">
        <f t="shared" si="0"/>
        <v>2.6560440581153699E-3</v>
      </c>
      <c r="L46" s="32">
        <f t="shared" si="1"/>
        <v>-3.1207469932759579E-2</v>
      </c>
      <c r="M46" s="32">
        <f t="shared" si="2"/>
        <v>4.9761509559064443E-2</v>
      </c>
      <c r="N46" s="40">
        <f t="shared" si="2"/>
        <v>6.4889842923428476E-3</v>
      </c>
      <c r="O46" s="55">
        <f>AVERAGE(K$4:K46)</f>
        <v>-3.8564905748425618E-3</v>
      </c>
      <c r="P46" s="56">
        <f>AVERAGE(L$4:L46)</f>
        <v>-3.8230946378014692E-3</v>
      </c>
      <c r="Q46" s="57">
        <f>AVERAGE(M$4:M46)</f>
        <v>-9.4031557159279799E-4</v>
      </c>
      <c r="R46" s="32">
        <f>resultados!B$7+resultados!B$8*cálculos!K45^2+resultados!B$9*cálculos!R45</f>
        <v>1.7542348160572926E-3</v>
      </c>
      <c r="S46" s="32">
        <f>resultados!C$7+resultados!C$8*cálculos!L45^2+resultados!C$9*cálculos!S45</f>
        <v>2.5394015966479855E-3</v>
      </c>
      <c r="T46" s="31">
        <f>resultados!D$7+resultados!D$8*cálculos!M45^2+resultados!D$9*cálculos!T45</f>
        <v>1.2042955730512297E-3</v>
      </c>
      <c r="U46" s="36">
        <f t="shared" si="10"/>
        <v>4.1883586475578861E-2</v>
      </c>
      <c r="V46" s="32">
        <f t="shared" si="11"/>
        <v>5.0392475595548838E-2</v>
      </c>
      <c r="W46" s="31">
        <f t="shared" si="12"/>
        <v>3.4702962021291923E-2</v>
      </c>
      <c r="X46" s="32">
        <f>-0.5*LN(2*resultados!B$2)-0.5*LN(R46)-0.5*((K46^2)/R46)</f>
        <v>2.2519120007942872</v>
      </c>
      <c r="Y46" s="32">
        <f>-0.5*LN(2*resultados!C$2)-0.5*LN(S46)-0.5*((L46^2)/S46)</f>
        <v>1.8772158838423547</v>
      </c>
      <c r="Z46" s="31">
        <f>-0.5*LN(2*resultados!D$2)-0.5*LN(T46)-0.5*((M46^2)/T46)</f>
        <v>1.4139185736442081</v>
      </c>
      <c r="AA46" s="32">
        <f>K46/R46</f>
        <v>1.5140755580743328</v>
      </c>
      <c r="AB46" s="32">
        <f>L46/S46</f>
        <v>-12.289300744692566</v>
      </c>
      <c r="AC46" s="31">
        <f>M46/T46</f>
        <v>41.320013684836184</v>
      </c>
      <c r="AD46" s="32">
        <f>(1-resultados!$E$3)*(cálculos!AA45*cálculos!AA45)+resultados!$E$3*cálculos!AD45</f>
        <v>2980.0285880964088</v>
      </c>
      <c r="AE46" s="32">
        <f>(1-resultados!$E$3)*(cálculos!AA45*cálculos!AB45)+resultados!$E$3*cálculos!AE45</f>
        <v>2368.0916643724327</v>
      </c>
      <c r="AF46" s="32">
        <f>(1-resultados!$E$3)*(cálculos!AA45*cálculos!AC45)+resultados!$E$3*cálculos!AF45</f>
        <v>4189.7768565929282</v>
      </c>
      <c r="AG46" s="32">
        <f>(1-resultados!$E$3)*(cálculos!AB45*cálculos!AB45)+resultados!$E$3*cálculos!AG45</f>
        <v>4093.8174083597332</v>
      </c>
      <c r="AH46" s="32">
        <f>(1-resultados!$E$3)*(cálculos!AB45*cálculos!AC45)+resultados!$E$3*cálculos!AH45</f>
        <v>3640.9814495741716</v>
      </c>
      <c r="AI46" s="31">
        <f>(1-resultados!$E$3)*(cálculos!AC45*cálculos!AC45)+resultados!$E$3*cálculos!AI45</f>
        <v>10588.498094657049</v>
      </c>
      <c r="AJ46" s="32">
        <f t="shared" si="3"/>
        <v>1</v>
      </c>
      <c r="AK46" s="32">
        <f t="shared" si="4"/>
        <v>0.67799120424093673</v>
      </c>
      <c r="AL46" s="32">
        <f t="shared" si="5"/>
        <v>0.74587061373692509</v>
      </c>
      <c r="AM46" s="32">
        <f t="shared" si="6"/>
        <v>1</v>
      </c>
      <c r="AN46" s="32">
        <f t="shared" si="7"/>
        <v>0.55301517744008422</v>
      </c>
      <c r="AO46" s="31">
        <f t="shared" si="8"/>
        <v>1</v>
      </c>
      <c r="AP46" s="9">
        <f>H46*U46*(H46*U46*AJ46+I46*V46*AK46+J46*W46*AL46)</f>
        <v>4.8137292680068582E-4</v>
      </c>
      <c r="AQ46" s="9">
        <f>I46*V46*(H46*U46*AK46+I46*V46*AM46+J46*W46*AN46)</f>
        <v>5.4467054992912028E-4</v>
      </c>
      <c r="AR46" s="9">
        <f>J46*W46*(H46*U46*AL46+I46*V46*AN46+J46*W46*AO46)</f>
        <v>3.592538960803194E-4</v>
      </c>
      <c r="AS46" s="40">
        <f t="shared" si="9"/>
        <v>1.3852973728101256E-3</v>
      </c>
      <c r="AT46" s="32">
        <f t="shared" si="13"/>
        <v>8.6585698225892474E-2</v>
      </c>
      <c r="AU46" s="31">
        <f>IF(N46&lt;-AT45,1,0)</f>
        <v>0</v>
      </c>
      <c r="AV46" s="37">
        <f>(resultados!$E$12^AU46)*(1-resultados!$E$12)^(1-AU46)</f>
        <v>0.97455470737913485</v>
      </c>
      <c r="AW46" s="37">
        <f>((1-resultados!$E$13)^AU46)*((resultados!$E$13)^(1-AU46))</f>
        <v>0.9</v>
      </c>
    </row>
    <row r="47" spans="1:49" s="37" customFormat="1">
      <c r="A47" s="33">
        <v>45</v>
      </c>
      <c r="B47" s="34">
        <v>39476</v>
      </c>
      <c r="C47" s="35">
        <v>2</v>
      </c>
      <c r="D47" s="36">
        <v>15200</v>
      </c>
      <c r="E47" s="32">
        <v>1731.24</v>
      </c>
      <c r="F47" s="32">
        <v>2170</v>
      </c>
      <c r="G47" s="40">
        <f>(resultados!$B$6*cálculos!D47)+(resultados!$C$6*cálculos!E47)+(resultados!$D$6*cálculos!F47)</f>
        <v>0.88593715425711772</v>
      </c>
      <c r="H47" s="36">
        <f>(resultados!B$6*cálculos!D47)/$G47</f>
        <v>0.33207044875974978</v>
      </c>
      <c r="I47" s="32">
        <f>(resultados!C$6*cálculos!E47)/$G47</f>
        <v>0.32773737458228897</v>
      </c>
      <c r="J47" s="31">
        <f>(resultados!D$6*cálculos!F47)/$G47</f>
        <v>0.34019217665796125</v>
      </c>
      <c r="K47" s="36">
        <f t="shared" si="0"/>
        <v>7.9260652724215674E-3</v>
      </c>
      <c r="L47" s="32">
        <f t="shared" si="1"/>
        <v>1.4305530052921789E-2</v>
      </c>
      <c r="M47" s="32">
        <f t="shared" si="2"/>
        <v>5.2021184750878469E-2</v>
      </c>
      <c r="N47" s="40">
        <f t="shared" si="2"/>
        <v>2.4827112288878433E-2</v>
      </c>
      <c r="O47" s="55">
        <f>AVERAGE(K$4:K47)</f>
        <v>-3.5887052146774678E-3</v>
      </c>
      <c r="P47" s="56">
        <f>AVERAGE(L$4:L47)</f>
        <v>-3.4110804402850315E-3</v>
      </c>
      <c r="Q47" s="57">
        <f>AVERAGE(M$4:M47)</f>
        <v>2.6335489028154899E-4</v>
      </c>
      <c r="R47" s="32">
        <f>resultados!B$7+resultados!B$8*cálculos!K46^2+resultados!B$9*cálculos!R46</f>
        <v>1.3120529890464797E-3</v>
      </c>
      <c r="S47" s="32">
        <f>resultados!C$7+resultados!C$8*cálculos!L46^2+resultados!C$9*cálculos!S46</f>
        <v>2.0357929532360073E-3</v>
      </c>
      <c r="T47" s="31">
        <f>resultados!D$7+resultados!D$8*cálculos!M46^2+resultados!D$9*cálculos!T46</f>
        <v>1.6901467237655356E-3</v>
      </c>
      <c r="U47" s="36">
        <f t="shared" si="10"/>
        <v>3.622227200282279E-2</v>
      </c>
      <c r="V47" s="32">
        <f t="shared" si="11"/>
        <v>4.5119762335765992E-2</v>
      </c>
      <c r="W47" s="31">
        <f t="shared" si="12"/>
        <v>4.1111394086865205E-2</v>
      </c>
      <c r="X47" s="32">
        <f>-0.5*LN(2*resultados!B$2)-0.5*LN(R47)-0.5*((K47^2)/R47)</f>
        <v>2.3752020287440065</v>
      </c>
      <c r="Y47" s="32">
        <f>-0.5*LN(2*resultados!C$2)-0.5*LN(S47)-0.5*((L47^2)/S47)</f>
        <v>2.1292338805696591</v>
      </c>
      <c r="Z47" s="31">
        <f>-0.5*LN(2*resultados!D$2)-0.5*LN(T47)-0.5*((M47^2)/T47)</f>
        <v>1.4719489686432312</v>
      </c>
      <c r="AA47" s="32">
        <f>K47/R47</f>
        <v>6.0409643044841888</v>
      </c>
      <c r="AB47" s="32">
        <f>L47/S47</f>
        <v>7.0270063712433748</v>
      </c>
      <c r="AC47" s="31">
        <f>M47/T47</f>
        <v>30.779093920898593</v>
      </c>
      <c r="AD47" s="32">
        <f>(1-resultados!$E$3)*(cálculos!AA46*cálculos!AA46)+resultados!$E$3*cálculos!AD46</f>
        <v>2801.3644182983576</v>
      </c>
      <c r="AE47" s="32">
        <f>(1-resultados!$E$3)*(cálculos!AA46*cálculos!AB46)+resultados!$E$3*cálculos!AE46</f>
        <v>2224.8897487170843</v>
      </c>
      <c r="AF47" s="32">
        <f>(1-resultados!$E$3)*(cálculos!AA46*cálculos!AC46)+resultados!$E$3*cálculos!AF46</f>
        <v>3942.1439425641229</v>
      </c>
      <c r="AG47" s="32">
        <f>(1-resultados!$E$3)*(cálculos!AB46*cálculos!AB46)+resultados!$E$3*cálculos!AG46</f>
        <v>3857.249978625759</v>
      </c>
      <c r="AH47" s="32">
        <f>(1-resultados!$E$3)*(cálculos!AB46*cálculos!AC46)+resultados!$E$3*cálculos!AH46</f>
        <v>3392.054918102855</v>
      </c>
      <c r="AI47" s="31">
        <f>(1-resultados!$E$3)*(cálculos!AC46*cálculos!AC46)+resultados!$E$3*cálculos!AI46</f>
        <v>10055.628820832528</v>
      </c>
      <c r="AJ47" s="32">
        <f t="shared" si="3"/>
        <v>1</v>
      </c>
      <c r="AK47" s="32">
        <f t="shared" si="4"/>
        <v>0.67683810096753605</v>
      </c>
      <c r="AL47" s="32">
        <f t="shared" si="5"/>
        <v>0.74275067794233052</v>
      </c>
      <c r="AM47" s="32">
        <f t="shared" si="6"/>
        <v>1</v>
      </c>
      <c r="AN47" s="32">
        <f t="shared" si="7"/>
        <v>0.54465232927395513</v>
      </c>
      <c r="AO47" s="31">
        <f t="shared" si="8"/>
        <v>1</v>
      </c>
      <c r="AP47" s="9">
        <f>H47*U47*(H47*U47*AJ47+I47*V47*AK47+J47*W47*AL47)</f>
        <v>3.9001897149598062E-4</v>
      </c>
      <c r="AQ47" s="9">
        <f>I47*V47*(H47*U47*AK47+I47*V47*AM47+J47*W47*AN47)</f>
        <v>4.5169780076227618E-4</v>
      </c>
      <c r="AR47" s="9">
        <f>J47*W47*(H47*U47*AL47+I47*V47*AN47+J47*W47*AO47)</f>
        <v>4.3319323550827977E-4</v>
      </c>
      <c r="AS47" s="40">
        <f t="shared" si="9"/>
        <v>1.2749100077665367E-3</v>
      </c>
      <c r="AT47" s="32">
        <f t="shared" si="13"/>
        <v>8.3064302628308148E-2</v>
      </c>
      <c r="AU47" s="31">
        <f>IF(N47&lt;-AT46,1,0)</f>
        <v>0</v>
      </c>
      <c r="AV47" s="37">
        <f>(resultados!$E$12^AU47)*(1-resultados!$E$12)^(1-AU47)</f>
        <v>0.97455470737913485</v>
      </c>
      <c r="AW47" s="37">
        <f>((1-resultados!$E$13)^AU47)*((resultados!$E$13)^(1-AU47))</f>
        <v>0.9</v>
      </c>
    </row>
    <row r="48" spans="1:49" s="37" customFormat="1">
      <c r="A48" s="33">
        <v>46</v>
      </c>
      <c r="B48" s="34">
        <v>39477</v>
      </c>
      <c r="C48" s="35">
        <v>3</v>
      </c>
      <c r="D48" s="36">
        <v>15100</v>
      </c>
      <c r="E48" s="32">
        <v>1721.41</v>
      </c>
      <c r="F48" s="32">
        <v>2130</v>
      </c>
      <c r="G48" s="40">
        <f>(resultados!$B$6*cálculos!D48)+(resultados!$C$6*cálculos!E48)+(resultados!$D$6*cálculos!F48)</f>
        <v>0.87679747751403259</v>
      </c>
      <c r="H48" s="36">
        <f>(resultados!B$6*cálculos!D48)/$G48</f>
        <v>0.33332448143528287</v>
      </c>
      <c r="I48" s="32">
        <f>(resultados!C$6*cálculos!E48)/$G48</f>
        <v>0.32927339216706375</v>
      </c>
      <c r="J48" s="31">
        <f>(resultados!D$6*cálculos!F48)/$G48</f>
        <v>0.33740212639765343</v>
      </c>
      <c r="K48" s="36">
        <f t="shared" si="0"/>
        <v>-6.6006840313530546E-3</v>
      </c>
      <c r="L48" s="32">
        <f t="shared" si="1"/>
        <v>-5.6941923221316415E-3</v>
      </c>
      <c r="M48" s="32">
        <f t="shared" si="2"/>
        <v>-1.8605187831035153E-2</v>
      </c>
      <c r="N48" s="40">
        <f t="shared" si="2"/>
        <v>-1.0369976832830835E-2</v>
      </c>
      <c r="O48" s="55">
        <f>AVERAGE(K$4:K48)</f>
        <v>-3.6556380772702585E-3</v>
      </c>
      <c r="P48" s="56">
        <f>AVERAGE(L$4:L48)</f>
        <v>-3.4618162598816227E-3</v>
      </c>
      <c r="Q48" s="57">
        <f>AVERAGE(M$4:M48)</f>
        <v>-1.5594605908104441E-4</v>
      </c>
      <c r="R48" s="32">
        <f>resultados!B$7+resultados!B$8*cálculos!K47^2+resultados!B$9*cálculos!R47</f>
        <v>1.0035888817559689E-3</v>
      </c>
      <c r="S48" s="32">
        <f>resultados!C$7+resultados!C$8*cálculos!L47^2+resultados!C$9*cálculos!S47</f>
        <v>1.4425780163806101E-3</v>
      </c>
      <c r="T48" s="31">
        <f>resultados!D$7+resultados!D$8*cálculos!M47^2+resultados!D$9*cálculos!T47</f>
        <v>2.0814107480978125E-3</v>
      </c>
      <c r="U48" s="36">
        <f t="shared" si="10"/>
        <v>3.167947098289315E-2</v>
      </c>
      <c r="V48" s="32">
        <f t="shared" si="11"/>
        <v>3.7981285080689542E-2</v>
      </c>
      <c r="W48" s="31">
        <f t="shared" si="12"/>
        <v>4.5622480731518894E-2</v>
      </c>
      <c r="X48" s="32">
        <f>-0.5*LN(2*resultados!B$2)-0.5*LN(R48)-0.5*((K48^2)/R48)</f>
        <v>2.5114412653672371</v>
      </c>
      <c r="Y48" s="32">
        <f>-0.5*LN(2*resultados!C$2)-0.5*LN(S48)-0.5*((L48^2)/S48)</f>
        <v>2.3404850518021871</v>
      </c>
      <c r="Z48" s="31">
        <f>-0.5*LN(2*resultados!D$2)-0.5*LN(T48)-0.5*((M48^2)/T48)</f>
        <v>2.0852626914122765</v>
      </c>
      <c r="AA48" s="32">
        <f>K48/R48</f>
        <v>-6.5770796701174161</v>
      </c>
      <c r="AB48" s="32">
        <f>L48/S48</f>
        <v>-3.9472335343208811</v>
      </c>
      <c r="AC48" s="31">
        <f>M48/T48</f>
        <v>-8.9387391931353815</v>
      </c>
      <c r="AD48" s="32">
        <f>(1-resultados!$E$3)*(cálculos!AA47*cálculos!AA47)+resultados!$E$3*cálculos!AD47</f>
        <v>2635.4721481841389</v>
      </c>
      <c r="AE48" s="32">
        <f>(1-resultados!$E$3)*(cálculos!AA47*cálculos!AB47)+resultados!$E$3*cálculos!AE47</f>
        <v>2093.943357473423</v>
      </c>
      <c r="AF48" s="32">
        <f>(1-resultados!$E$3)*(cálculos!AA47*cálculos!AC47)+resultados!$E$3*cálculos!AF47</f>
        <v>3716.7714304723058</v>
      </c>
      <c r="AG48" s="32">
        <f>(1-resultados!$E$3)*(cálculos!AB47*cálculos!AB47)+resultados!$E$3*cálculos!AG47</f>
        <v>3628.7777090207032</v>
      </c>
      <c r="AH48" s="32">
        <f>(1-resultados!$E$3)*(cálculos!AB47*cálculos!AC47)+resultados!$E$3*cálculos!AH47</f>
        <v>3201.5087163616786</v>
      </c>
      <c r="AI48" s="31">
        <f>(1-resultados!$E$3)*(cálculos!AC47*cálculos!AC47)+resultados!$E$3*cálculos!AI47</f>
        <v>9509.1322489380655</v>
      </c>
      <c r="AJ48" s="32">
        <f t="shared" si="3"/>
        <v>1</v>
      </c>
      <c r="AK48" s="32">
        <f t="shared" si="4"/>
        <v>0.67710423720422019</v>
      </c>
      <c r="AL48" s="32">
        <f t="shared" si="5"/>
        <v>0.742448262136153</v>
      </c>
      <c r="AM48" s="32">
        <f t="shared" si="6"/>
        <v>1</v>
      </c>
      <c r="AN48" s="32">
        <f t="shared" si="7"/>
        <v>0.54500948723430831</v>
      </c>
      <c r="AO48" s="31">
        <f t="shared" si="8"/>
        <v>1</v>
      </c>
      <c r="AP48" s="9">
        <f>H48*U48*(H48*U48*AJ48+I48*V48*AK48+J48*W48*AL48)</f>
        <v>3.2160312706931991E-4</v>
      </c>
      <c r="AQ48" s="9">
        <f>I48*V48*(H48*U48*AK48+I48*V48*AM48+J48*W48*AN48)</f>
        <v>3.5074382245057464E-4</v>
      </c>
      <c r="AR48" s="9">
        <f>J48*W48*(H48*U48*AL48+I48*V48*AN48+J48*W48*AO48)</f>
        <v>4.6254867247491681E-4</v>
      </c>
      <c r="AS48" s="40">
        <f t="shared" si="9"/>
        <v>1.1348956219948115E-3</v>
      </c>
      <c r="AT48" s="32">
        <f t="shared" si="13"/>
        <v>7.8370500167484355E-2</v>
      </c>
      <c r="AU48" s="31">
        <f>IF(N48&lt;-AT47,1,0)</f>
        <v>0</v>
      </c>
      <c r="AV48" s="37">
        <f>(resultados!$E$12^AU48)*(1-resultados!$E$12)^(1-AU48)</f>
        <v>0.97455470737913485</v>
      </c>
      <c r="AW48" s="37">
        <f>((1-resultados!$E$13)^AU48)*((resultados!$E$13)^(1-AU48))</f>
        <v>0.9</v>
      </c>
    </row>
    <row r="49" spans="1:49" s="37" customFormat="1">
      <c r="A49" s="33">
        <v>47</v>
      </c>
      <c r="B49" s="34">
        <v>39478</v>
      </c>
      <c r="C49" s="35">
        <v>4</v>
      </c>
      <c r="D49" s="36">
        <v>14800</v>
      </c>
      <c r="E49" s="32">
        <v>1736.16</v>
      </c>
      <c r="F49" s="32">
        <v>2140</v>
      </c>
      <c r="G49" s="40">
        <f>(resultados!$B$6*cálculos!D49)+(resultados!$C$6*cálculos!E49)+(resultados!$D$6*cálculos!F49)</f>
        <v>0.87485370933928452</v>
      </c>
      <c r="H49" s="36">
        <f>(resultados!B$6*cálculos!D49)/$G49</f>
        <v>0.32742801435860924</v>
      </c>
      <c r="I49" s="32">
        <f>(resultados!C$6*cálculos!E49)/$G49</f>
        <v>0.33283264516732081</v>
      </c>
      <c r="J49" s="31">
        <f>(resultados!D$6*cálculos!F49)/$G49</f>
        <v>0.33973934047406995</v>
      </c>
      <c r="K49" s="36">
        <f t="shared" si="0"/>
        <v>-2.0067563050808701E-2</v>
      </c>
      <c r="L49" s="32">
        <f t="shared" si="1"/>
        <v>8.5320554483478972E-3</v>
      </c>
      <c r="M49" s="32">
        <f t="shared" si="2"/>
        <v>4.6838493124266023E-3</v>
      </c>
      <c r="N49" s="40">
        <f t="shared" si="2"/>
        <v>-2.2193562133594191E-3</v>
      </c>
      <c r="O49" s="55">
        <f>AVERAGE(K$4:K49)</f>
        <v>-4.0124190549558772E-3</v>
      </c>
      <c r="P49" s="56">
        <f>AVERAGE(L$4:L49)</f>
        <v>-3.2010799183983724E-3</v>
      </c>
      <c r="Q49" s="57">
        <f>AVERAGE(M$4:M49)</f>
        <v>-5.073311622218251E-5</v>
      </c>
      <c r="R49" s="32">
        <f>resultados!B$7+resultados!B$8*cálculos!K48^2+resultados!B$9*cálculos!R48</f>
        <v>7.7278841428321044E-4</v>
      </c>
      <c r="S49" s="32">
        <f>resultados!C$7+resultados!C$8*cálculos!L48^2+resultados!C$9*cálculos!S48</f>
        <v>9.9150671939349645E-4</v>
      </c>
      <c r="T49" s="31">
        <f>resultados!D$7+resultados!D$8*cálculos!M48^2+resultados!D$9*cálculos!T48</f>
        <v>1.4560248743581434E-3</v>
      </c>
      <c r="U49" s="36">
        <f t="shared" si="10"/>
        <v>2.7799072183855533E-2</v>
      </c>
      <c r="V49" s="32">
        <f t="shared" si="11"/>
        <v>3.1488199684858081E-2</v>
      </c>
      <c r="W49" s="31">
        <f t="shared" si="12"/>
        <v>3.8157893997941547E-2</v>
      </c>
      <c r="X49" s="32">
        <f>-0.5*LN(2*resultados!B$2)-0.5*LN(R49)-0.5*((K49^2)/R49)</f>
        <v>2.4032595427229975</v>
      </c>
      <c r="Y49" s="32">
        <f>-0.5*LN(2*resultados!C$2)-0.5*LN(S49)-0.5*((L49^2)/S49)</f>
        <v>2.5024941118330353</v>
      </c>
      <c r="Z49" s="31">
        <f>-0.5*LN(2*resultados!D$2)-0.5*LN(T49)-0.5*((M49^2)/T49)</f>
        <v>2.3395504117094541</v>
      </c>
      <c r="AA49" s="32">
        <f>K49/R49</f>
        <v>-25.967732797109932</v>
      </c>
      <c r="AB49" s="32">
        <f>L49/S49</f>
        <v>8.6051413283078357</v>
      </c>
      <c r="AC49" s="31">
        <f>M49/T49</f>
        <v>3.2168745156166199</v>
      </c>
      <c r="AD49" s="32">
        <f>(1-resultados!$E$3)*(cálculos!AA48*cálculos!AA48)+resultados!$E$3*cálculos!AD48</f>
        <v>2479.9392979123145</v>
      </c>
      <c r="AE49" s="32">
        <f>(1-resultados!$E$3)*(cálculos!AA48*cálculos!AB48)+resultados!$E$3*cálculos!AE48</f>
        <v>1969.8644321909246</v>
      </c>
      <c r="AF49" s="32">
        <f>(1-resultados!$E$3)*(cálculos!AA48*cálculos!AC48)+resultados!$E$3*cálculos!AF48</f>
        <v>3497.2925926333864</v>
      </c>
      <c r="AG49" s="32">
        <f>(1-resultados!$E$3)*(cálculos!AB48*cálculos!AB48)+resultados!$E$3*cálculos!AG48</f>
        <v>3411.9858856339288</v>
      </c>
      <c r="AH49" s="32">
        <f>(1-resultados!$E$3)*(cálculos!AB48*cálculos!AC48)+resultados!$E$3*cálculos!AH48</f>
        <v>3011.5351908458392</v>
      </c>
      <c r="AI49" s="31">
        <f>(1-resultados!$E$3)*(cálculos!AC48*cálculos!AC48)+resultados!$E$3*cálculos!AI48</f>
        <v>8943.3783775035536</v>
      </c>
      <c r="AJ49" s="32">
        <f t="shared" si="3"/>
        <v>1</v>
      </c>
      <c r="AK49" s="32">
        <f t="shared" si="4"/>
        <v>0.6771925947741364</v>
      </c>
      <c r="AL49" s="32">
        <f t="shared" si="5"/>
        <v>0.74260973824513365</v>
      </c>
      <c r="AM49" s="32">
        <f t="shared" si="6"/>
        <v>1</v>
      </c>
      <c r="AN49" s="32">
        <f t="shared" si="7"/>
        <v>0.54517198039720138</v>
      </c>
      <c r="AO49" s="31">
        <f t="shared" si="8"/>
        <v>1</v>
      </c>
      <c r="AP49" s="9">
        <f>H49*U49*(H49*U49*AJ49+I49*V49*AK49+J49*W49*AL49)</f>
        <v>2.3507670140962E-4</v>
      </c>
      <c r="AQ49" s="9">
        <f>I49*V49*(H49*U49*AK49+I49*V49*AM49+J49*W49*AN49)</f>
        <v>2.4850581563627211E-4</v>
      </c>
      <c r="AR49" s="9">
        <f>J49*W49*(H49*U49*AL49+I49*V49*AN49+J49*W49*AO49)</f>
        <v>3.2975448390647758E-4</v>
      </c>
      <c r="AS49" s="40">
        <f t="shared" si="9"/>
        <v>8.1333700095236961E-4</v>
      </c>
      <c r="AT49" s="32">
        <f t="shared" si="13"/>
        <v>6.6345263478447075E-2</v>
      </c>
      <c r="AU49" s="31">
        <f>IF(N49&lt;-AT48,1,0)</f>
        <v>0</v>
      </c>
      <c r="AV49" s="37">
        <f>(resultados!$E$12^AU49)*(1-resultados!$E$12)^(1-AU49)</f>
        <v>0.97455470737913485</v>
      </c>
      <c r="AW49" s="37">
        <f>((1-resultados!$E$13)^AU49)*((resultados!$E$13)^(1-AU49))</f>
        <v>0.9</v>
      </c>
    </row>
    <row r="50" spans="1:49" s="37" customFormat="1">
      <c r="A50" s="33">
        <v>48</v>
      </c>
      <c r="B50" s="34">
        <v>39479</v>
      </c>
      <c r="C50" s="35">
        <v>5</v>
      </c>
      <c r="D50" s="36">
        <v>15200</v>
      </c>
      <c r="E50" s="32">
        <v>1731.24</v>
      </c>
      <c r="F50" s="32">
        <v>2150</v>
      </c>
      <c r="G50" s="40">
        <f>(resultados!$B$6*cálculos!D50)+(resultados!$C$6*cálculos!E50)+(resultados!$D$6*cálculos!F50)</f>
        <v>0.88315937647933995</v>
      </c>
      <c r="H50" s="36">
        <f>(resultados!B$6*cálculos!D50)/$G50</f>
        <v>0.33311490114035941</v>
      </c>
      <c r="I50" s="32">
        <f>(resultados!C$6*cálculos!E50)/$G50</f>
        <v>0.32876819825954084</v>
      </c>
      <c r="J50" s="31">
        <f>(resultados!D$6*cálculos!F50)/$G50</f>
        <v>0.3381169006000998</v>
      </c>
      <c r="K50" s="36">
        <f t="shared" si="0"/>
        <v>2.6668247082161756E-2</v>
      </c>
      <c r="L50" s="32">
        <f t="shared" si="1"/>
        <v>-2.8378631262162557E-3</v>
      </c>
      <c r="M50" s="32">
        <f t="shared" si="2"/>
        <v>4.662013105811269E-3</v>
      </c>
      <c r="N50" s="40">
        <f t="shared" si="2"/>
        <v>9.4489955775203527E-3</v>
      </c>
      <c r="O50" s="55">
        <f>AVERAGE(K$4:K50)</f>
        <v>-3.3596389243789062E-3</v>
      </c>
      <c r="P50" s="56">
        <f>AVERAGE(L$4:L50)</f>
        <v>-3.1933519015434337E-3</v>
      </c>
      <c r="Q50" s="57">
        <f>AVERAGE(M$4:M50)</f>
        <v>4.9538079991295183E-5</v>
      </c>
      <c r="R50" s="32">
        <f>resultados!B$7+resultados!B$8*cálculos!K49^2+resultados!B$9*cálculos!R49</f>
        <v>7.0040794355237079E-4</v>
      </c>
      <c r="S50" s="32">
        <f>resultados!C$7+resultados!C$8*cálculos!L49^2+resultados!C$9*cálculos!S49</f>
        <v>7.0634269085987017E-4</v>
      </c>
      <c r="T50" s="31">
        <f>resultados!D$7+resultados!D$8*cálculos!M49^2+resultados!D$9*cálculos!T49</f>
        <v>9.4198433599434485E-4</v>
      </c>
      <c r="U50" s="36">
        <f t="shared" si="10"/>
        <v>2.6465221396247015E-2</v>
      </c>
      <c r="V50" s="32">
        <f t="shared" si="11"/>
        <v>2.6577108399144369E-2</v>
      </c>
      <c r="W50" s="31">
        <f t="shared" si="12"/>
        <v>3.0691763324943468E-2</v>
      </c>
      <c r="X50" s="32">
        <f>-0.5*LN(2*resultados!B$2)-0.5*LN(R50)-0.5*((K50^2)/R50)</f>
        <v>2.205284434973291</v>
      </c>
      <c r="Y50" s="32">
        <f>-0.5*LN(2*resultados!C$2)-0.5*LN(S50)-0.5*((L50^2)/S50)</f>
        <v>2.7030656655574679</v>
      </c>
      <c r="Z50" s="31">
        <f>-0.5*LN(2*resultados!D$2)-0.5*LN(T50)-0.5*((M50^2)/T50)</f>
        <v>2.5532859431613479</v>
      </c>
      <c r="AA50" s="32">
        <f>K50/R50</f>
        <v>38.075306437708498</v>
      </c>
      <c r="AB50" s="32">
        <f>L50/S50</f>
        <v>-4.0176859801034643</v>
      </c>
      <c r="AC50" s="31">
        <f>M50/T50</f>
        <v>4.9491407953085718</v>
      </c>
      <c r="AD50" s="32">
        <f>(1-resultados!$E$3)*(cálculos!AA49*cálculos!AA49)+resultados!$E$3*cálculos!AD49</f>
        <v>2371.6023288349015</v>
      </c>
      <c r="AE50" s="32">
        <f>(1-resultados!$E$3)*(cálculos!AA49*cálculos!AB49)+resultados!$E$3*cálculos!AE49</f>
        <v>1838.2652056177772</v>
      </c>
      <c r="AF50" s="32">
        <f>(1-resultados!$E$3)*(cálculos!AA49*cálculos!AC49)+resultados!$E$3*cálculos!AF49</f>
        <v>3282.4429408035812</v>
      </c>
      <c r="AG50" s="32">
        <f>(1-resultados!$E$3)*(cálculos!AB49*cálculos!AB49)+resultados!$E$3*cálculos!AG49</f>
        <v>3211.709639932702</v>
      </c>
      <c r="AH50" s="32">
        <f>(1-resultados!$E$3)*(cálculos!AB49*cálculos!AC49)+resultados!$E$3*cálculos!AH49</f>
        <v>2832.5039789856278</v>
      </c>
      <c r="AI50" s="31">
        <f>(1-resultados!$E$3)*(cálculos!AC49*cálculos!AC49)+resultados!$E$3*cálculos!AI49</f>
        <v>8407.3965717522933</v>
      </c>
      <c r="AJ50" s="32">
        <f t="shared" si="3"/>
        <v>1</v>
      </c>
      <c r="AK50" s="32">
        <f t="shared" si="4"/>
        <v>0.66606880677968083</v>
      </c>
      <c r="AL50" s="32">
        <f t="shared" si="5"/>
        <v>0.73509841223155048</v>
      </c>
      <c r="AM50" s="32">
        <f t="shared" si="6"/>
        <v>1</v>
      </c>
      <c r="AN50" s="32">
        <f t="shared" si="7"/>
        <v>0.5450942794939706</v>
      </c>
      <c r="AO50" s="31">
        <f t="shared" si="8"/>
        <v>1</v>
      </c>
      <c r="AP50" s="9">
        <f>H50*U50*(H50*U50*AJ50+I50*V50*AK50+J50*W50*AL50)</f>
        <v>1.9628105933925419E-4</v>
      </c>
      <c r="AQ50" s="9">
        <f>I50*V50*(H50*U50*AK50+I50*V50*AM50+J50*W50*AN50)</f>
        <v>1.7708194952306905E-4</v>
      </c>
      <c r="AR50" s="9">
        <f>J50*W50*(H50*U50*AL50+I50*V50*AN50+J50*W50*AO50)</f>
        <v>2.2436856757801116E-4</v>
      </c>
      <c r="AS50" s="40">
        <f t="shared" si="9"/>
        <v>5.9773157644033438E-4</v>
      </c>
      <c r="AT50" s="32">
        <f t="shared" si="13"/>
        <v>5.6875831332849756E-2</v>
      </c>
      <c r="AU50" s="31">
        <f>IF(N50&lt;-AT49,1,0)</f>
        <v>0</v>
      </c>
      <c r="AV50" s="37">
        <f>(resultados!$E$12^AU50)*(1-resultados!$E$12)^(1-AU50)</f>
        <v>0.97455470737913485</v>
      </c>
      <c r="AW50" s="37">
        <f>((1-resultados!$E$13)^AU50)*((resultados!$E$13)^(1-AU50))</f>
        <v>0.9</v>
      </c>
    </row>
    <row r="51" spans="1:49" s="37" customFormat="1">
      <c r="A51" s="33">
        <v>49</v>
      </c>
      <c r="B51" s="34">
        <v>39482</v>
      </c>
      <c r="C51" s="35">
        <v>1</v>
      </c>
      <c r="D51" s="36">
        <v>15200</v>
      </c>
      <c r="E51" s="32">
        <v>1775.51</v>
      </c>
      <c r="F51" s="32">
        <v>2200</v>
      </c>
      <c r="G51" s="40">
        <f>(resultados!$B$6*cálculos!D51)+(resultados!$C$6*cálculos!E51)+(resultados!$D$6*cálculos!F51)</f>
        <v>0.89752855886927718</v>
      </c>
      <c r="H51" s="36">
        <f>(resultados!B$6*cálculos!D51)/$G51</f>
        <v>0.32778182429952663</v>
      </c>
      <c r="I51" s="32">
        <f>(resultados!C$6*cálculos!E51)/$G51</f>
        <v>0.33177713620809207</v>
      </c>
      <c r="J51" s="31">
        <f>(resultados!D$6*cálculos!F51)/$G51</f>
        <v>0.34044103949238119</v>
      </c>
      <c r="K51" s="36">
        <f t="shared" si="0"/>
        <v>0</v>
      </c>
      <c r="L51" s="32">
        <f t="shared" si="1"/>
        <v>2.5249790837877484E-2</v>
      </c>
      <c r="M51" s="32">
        <f t="shared" si="2"/>
        <v>2.2989518224698635E-2</v>
      </c>
      <c r="N51" s="40">
        <f t="shared" si="2"/>
        <v>1.6139261692425438E-2</v>
      </c>
      <c r="O51" s="55">
        <f>AVERAGE(K$4:K51)</f>
        <v>-3.2896464467876787E-3</v>
      </c>
      <c r="P51" s="56">
        <f>AVERAGE(L$4:L51)</f>
        <v>-2.600786427805498E-3</v>
      </c>
      <c r="Q51" s="57">
        <f>AVERAGE(M$4:M51)</f>
        <v>5.274543330060314E-4</v>
      </c>
      <c r="R51" s="32">
        <f>resultados!B$7+resultados!B$8*cálculos!K50^2+resultados!B$9*cálculos!R50</f>
        <v>7.3030460668940084E-4</v>
      </c>
      <c r="S51" s="32">
        <f>resultados!C$7+resultados!C$8*cálculos!L50^2+resultados!C$9*cálculos!S50</f>
        <v>4.9559944357963699E-4</v>
      </c>
      <c r="T51" s="31">
        <f>resultados!D$7+resultados!D$8*cálculos!M50^2+resultados!D$9*cálculos!T50</f>
        <v>6.1785777372127529E-4</v>
      </c>
      <c r="U51" s="36">
        <f t="shared" si="10"/>
        <v>2.7024148583986895E-2</v>
      </c>
      <c r="V51" s="32">
        <f t="shared" si="11"/>
        <v>2.2262062877901431E-2</v>
      </c>
      <c r="W51" s="31">
        <f t="shared" si="12"/>
        <v>2.485674503472398E-2</v>
      </c>
      <c r="X51" s="32">
        <f>-0.5*LN(2*resultados!B$2)-0.5*LN(R51)-0.5*((K51^2)/R51)</f>
        <v>2.6920858875038194</v>
      </c>
      <c r="Y51" s="32">
        <f>-0.5*LN(2*resultados!C$2)-0.5*LN(S51)-0.5*((L51^2)/S51)</f>
        <v>2.2427198053537367</v>
      </c>
      <c r="Z51" s="31">
        <f>-0.5*LN(2*resultados!D$2)-0.5*LN(T51)-0.5*((M51^2)/T51)</f>
        <v>2.3479856509727139</v>
      </c>
      <c r="AA51" s="32">
        <f>K51/R51</f>
        <v>0</v>
      </c>
      <c r="AB51" s="32">
        <f>L51/S51</f>
        <v>50.947980602040644</v>
      </c>
      <c r="AC51" s="31">
        <f>M51/T51</f>
        <v>37.208430811246124</v>
      </c>
      <c r="AD51" s="32">
        <f>(1-resultados!$E$3)*(cálculos!AA50*cálculos!AA50)+resultados!$E$3*cálculos!AD50</f>
        <v>2316.289926724332</v>
      </c>
      <c r="AE51" s="32">
        <f>(1-resultados!$E$3)*(cálculos!AA50*cálculos!AB50)+resultados!$E$3*cálculos!AE50</f>
        <v>1718.7908157889349</v>
      </c>
      <c r="AF51" s="32">
        <f>(1-resultados!$E$3)*(cálculos!AA50*cálculos!AC50)+resultados!$E$3*cálculos!AF50</f>
        <v>3096.8027674984505</v>
      </c>
      <c r="AG51" s="32">
        <f>(1-resultados!$E$3)*(cálculos!AB50*cálculos!AB50)+resultados!$E$3*cálculos!AG50</f>
        <v>3019.9755695748231</v>
      </c>
      <c r="AH51" s="32">
        <f>(1-resultados!$E$3)*(cálculos!AB50*cálculos!AC50)+resultados!$E$3*cálculos!AH50</f>
        <v>2661.360694631278</v>
      </c>
      <c r="AI51" s="31">
        <f>(1-resultados!$E$3)*(cálculos!AC50*cálculos!AC50)+resultados!$E$3*cálculos!AI50</f>
        <v>7904.4224171238629</v>
      </c>
      <c r="AJ51" s="32">
        <f t="shared" si="3"/>
        <v>1</v>
      </c>
      <c r="AK51" s="32">
        <f t="shared" si="4"/>
        <v>0.64986754781515721</v>
      </c>
      <c r="AL51" s="32">
        <f t="shared" si="5"/>
        <v>0.72373906764830931</v>
      </c>
      <c r="AM51" s="32">
        <f t="shared" si="6"/>
        <v>1</v>
      </c>
      <c r="AN51" s="32">
        <f t="shared" si="7"/>
        <v>0.54471201282921788</v>
      </c>
      <c r="AO51" s="31">
        <f t="shared" si="8"/>
        <v>1</v>
      </c>
      <c r="AP51" s="9">
        <f>H51*U51*(H51*U51*AJ51+I51*V51*AK51+J51*W51*AL51)</f>
        <v>1.7523334288895522E-4</v>
      </c>
      <c r="AQ51" s="9">
        <f>I51*V51*(H51*U51*AK51+I51*V51*AM51+J51*W51*AN51)</f>
        <v>1.3111762592543094E-4</v>
      </c>
      <c r="AR51" s="9">
        <f>J51*W51*(H51*U51*AL51+I51*V51*AN51+J51*W51*AO51)</f>
        <v>1.5990635655480038E-4</v>
      </c>
      <c r="AS51" s="40">
        <f t="shared" si="9"/>
        <v>4.6625732536918654E-4</v>
      </c>
      <c r="AT51" s="32">
        <f t="shared" si="13"/>
        <v>5.0232812210783004E-2</v>
      </c>
      <c r="AU51" s="31">
        <f>IF(N51&lt;-AT50,1,0)</f>
        <v>0</v>
      </c>
      <c r="AV51" s="37">
        <f>(resultados!$E$12^AU51)*(1-resultados!$E$12)^(1-AU51)</f>
        <v>0.97455470737913485</v>
      </c>
      <c r="AW51" s="37">
        <f>((1-resultados!$E$13)^AU51)*((resultados!$E$13)^(1-AU51))</f>
        <v>0.9</v>
      </c>
    </row>
    <row r="52" spans="1:49" s="37" customFormat="1">
      <c r="A52" s="33">
        <v>50</v>
      </c>
      <c r="B52" s="34">
        <v>39483</v>
      </c>
      <c r="C52" s="35">
        <v>2</v>
      </c>
      <c r="D52" s="36">
        <v>14880</v>
      </c>
      <c r="E52" s="32">
        <v>1731.24</v>
      </c>
      <c r="F52" s="32">
        <v>2090</v>
      </c>
      <c r="G52" s="40">
        <f>(resultados!$B$6*cálculos!D52)+(resultados!$C$6*cálculos!E52)+(resultados!$D$6*cálculos!F52)</f>
        <v>0.86863249475890991</v>
      </c>
      <c r="H52" s="36">
        <f>(resultados!B$6*cálculos!D52)/$G52</f>
        <v>0.33155563686336043</v>
      </c>
      <c r="I52" s="32">
        <f>(resultados!C$6*cálculos!E52)/$G52</f>
        <v>0.33426646911444463</v>
      </c>
      <c r="J52" s="31">
        <f>(resultados!D$6*cálculos!F52)/$G52</f>
        <v>0.33417789402219494</v>
      </c>
      <c r="K52" s="36">
        <f t="shared" si="0"/>
        <v>-2.1277398447285378E-2</v>
      </c>
      <c r="L52" s="32">
        <f t="shared" si="1"/>
        <v>-2.5249790837877484E-2</v>
      </c>
      <c r="M52" s="32">
        <f t="shared" si="2"/>
        <v>-5.1293294387550148E-2</v>
      </c>
      <c r="N52" s="40">
        <f t="shared" si="2"/>
        <v>-3.2724810423968936E-2</v>
      </c>
      <c r="O52" s="55">
        <f>AVERAGE(K$4:K52)</f>
        <v>-3.6567434263896728E-3</v>
      </c>
      <c r="P52" s="56">
        <f>AVERAGE(L$4:L52)</f>
        <v>-3.0630110076028854E-3</v>
      </c>
      <c r="Q52" s="57">
        <f>AVERAGE(M$4:M52)</f>
        <v>-5.3011196741348243E-4</v>
      </c>
      <c r="R52" s="32">
        <f>resultados!B$7+resultados!B$8*cálculos!K51^2+resultados!B$9*cálculos!R51</f>
        <v>5.6119109794773797E-4</v>
      </c>
      <c r="S52" s="32">
        <f>resultados!C$7+resultados!C$8*cálculos!L51^2+resultados!C$9*cálculos!S51</f>
        <v>5.6845885028499116E-4</v>
      </c>
      <c r="T52" s="31">
        <f>resultados!D$7+resultados!D$8*cálculos!M51^2+resultados!D$9*cálculos!T51</f>
        <v>6.0078492241517781E-4</v>
      </c>
      <c r="U52" s="36">
        <f t="shared" si="10"/>
        <v>2.3689472302010822E-2</v>
      </c>
      <c r="V52" s="32">
        <f t="shared" si="11"/>
        <v>2.3842375097397304E-2</v>
      </c>
      <c r="W52" s="31">
        <f t="shared" si="12"/>
        <v>2.4510914352899562E-2</v>
      </c>
      <c r="X52" s="32">
        <f>-0.5*LN(2*resultados!B$2)-0.5*LN(R52)-0.5*((K52^2)/R52)</f>
        <v>2.4204227936141169</v>
      </c>
      <c r="Y52" s="32">
        <f>-0.5*LN(2*resultados!C$2)-0.5*LN(S52)-0.5*((L52^2)/S52)</f>
        <v>2.2565799964894016</v>
      </c>
      <c r="Z52" s="31">
        <f>-0.5*LN(2*resultados!D$2)-0.5*LN(T52)-0.5*((M52^2)/T52)</f>
        <v>0.60006102824594798</v>
      </c>
      <c r="AA52" s="32">
        <f>K52/R52</f>
        <v>-37.914711272321142</v>
      </c>
      <c r="AB52" s="32">
        <f>L52/S52</f>
        <v>-44.417974713945881</v>
      </c>
      <c r="AC52" s="31">
        <f>M52/T52</f>
        <v>-85.377133269838382</v>
      </c>
      <c r="AD52" s="32">
        <f>(1-resultados!$E$3)*(cálculos!AA51*cálculos!AA51)+resultados!$E$3*cálculos!AD51</f>
        <v>2177.3125311208719</v>
      </c>
      <c r="AE52" s="32">
        <f>(1-resultados!$E$3)*(cálculos!AA51*cálculos!AB51)+resultados!$E$3*cálculos!AE51</f>
        <v>1615.6633668415986</v>
      </c>
      <c r="AF52" s="32">
        <f>(1-resultados!$E$3)*(cálculos!AA51*cálculos!AC51)+resultados!$E$3*cálculos!AF51</f>
        <v>2910.9946014485431</v>
      </c>
      <c r="AG52" s="32">
        <f>(1-resultados!$E$3)*(cálculos!AB51*cálculos!AB51)+resultados!$E$3*cálculos!AG51</f>
        <v>2994.5188390458884</v>
      </c>
      <c r="AH52" s="32">
        <f>(1-resultados!$E$3)*(cálculos!AB51*cálculos!AC51)+resultados!$E$3*cálculos!AH51</f>
        <v>2615.4207176256255</v>
      </c>
      <c r="AI52" s="31">
        <f>(1-resultados!$E$3)*(cálculos!AC51*cálculos!AC51)+resultados!$E$3*cálculos!AI51</f>
        <v>7513.2251115025483</v>
      </c>
      <c r="AJ52" s="32">
        <f t="shared" si="3"/>
        <v>1</v>
      </c>
      <c r="AK52" s="32">
        <f t="shared" si="4"/>
        <v>0.63274244323482309</v>
      </c>
      <c r="AL52" s="32">
        <f t="shared" si="5"/>
        <v>0.7197270299611046</v>
      </c>
      <c r="AM52" s="32">
        <f t="shared" si="6"/>
        <v>1</v>
      </c>
      <c r="AN52" s="32">
        <f t="shared" si="7"/>
        <v>0.55139755253707556</v>
      </c>
      <c r="AO52" s="31">
        <f t="shared" si="8"/>
        <v>1</v>
      </c>
      <c r="AP52" s="9">
        <f>H52*U52*(H52*U52*AJ52+I52*V52*AK52+J52*W52*AL52)</f>
        <v>1.4760291220904071E-4</v>
      </c>
      <c r="AQ52" s="9">
        <f>I52*V52*(H52*U52*AK52+I52*V52*AM52+J52*W52*AN52)</f>
        <v>1.3911924062495837E-4</v>
      </c>
      <c r="AR52" s="9">
        <f>J52*W52*(H52*U52*AL52+I52*V52*AN52+J52*W52*AO52)</f>
        <v>1.4939158137191566E-4</v>
      </c>
      <c r="AS52" s="40">
        <f t="shared" si="9"/>
        <v>4.3611373420591472E-4</v>
      </c>
      <c r="AT52" s="32">
        <f t="shared" si="13"/>
        <v>4.8581904959102834E-2</v>
      </c>
      <c r="AU52" s="31">
        <f>IF(N52&lt;-AT51,1,0)</f>
        <v>0</v>
      </c>
      <c r="AV52" s="37">
        <f>(resultados!$E$12^AU52)*(1-resultados!$E$12)^(1-AU52)</f>
        <v>0.97455470737913485</v>
      </c>
      <c r="AW52" s="37">
        <f>((1-resultados!$E$13)^AU52)*((resultados!$E$13)^(1-AU52))</f>
        <v>0.9</v>
      </c>
    </row>
    <row r="53" spans="1:49" s="37" customFormat="1">
      <c r="A53" s="33">
        <v>51</v>
      </c>
      <c r="B53" s="34">
        <v>39484</v>
      </c>
      <c r="C53" s="35">
        <v>3</v>
      </c>
      <c r="D53" s="36">
        <v>14300</v>
      </c>
      <c r="E53" s="32">
        <v>1691.9</v>
      </c>
      <c r="F53" s="32">
        <v>2090</v>
      </c>
      <c r="G53" s="40">
        <f>(resultados!$B$6*cálculos!D53)+(resultados!$C$6*cálculos!E53)+(resultados!$D$6*cálculos!F53)</f>
        <v>0.85080878474335564</v>
      </c>
      <c r="H53" s="36">
        <f>(resultados!B$6*cálculos!D53)/$G53</f>
        <v>0.32530716479599503</v>
      </c>
      <c r="I53" s="32">
        <f>(resultados!C$6*cálculos!E53)/$G53</f>
        <v>0.33351420260991471</v>
      </c>
      <c r="J53" s="31">
        <f>(resultados!D$6*cálculos!F53)/$G53</f>
        <v>0.34117863259409031</v>
      </c>
      <c r="K53" s="36">
        <f t="shared" si="0"/>
        <v>-3.9758492139084112E-2</v>
      </c>
      <c r="L53" s="32">
        <f t="shared" si="1"/>
        <v>-2.2985756980930638E-2</v>
      </c>
      <c r="M53" s="32">
        <f t="shared" si="2"/>
        <v>0</v>
      </c>
      <c r="N53" s="40">
        <f t="shared" si="2"/>
        <v>-2.0732721352311134E-2</v>
      </c>
      <c r="O53" s="55">
        <f>AVERAGE(K$4:K53)</f>
        <v>-4.3787784006435616E-3</v>
      </c>
      <c r="P53" s="56">
        <f>AVERAGE(L$4:L53)</f>
        <v>-3.4614659270694403E-3</v>
      </c>
      <c r="Q53" s="57">
        <f>AVERAGE(M$4:M53)</f>
        <v>-5.1950972806521275E-4</v>
      </c>
      <c r="R53" s="32">
        <f>resultados!B$7+resultados!B$8*cálculos!K52^2+resultados!B$9*cálculos!R52</f>
        <v>5.5906459823018345E-4</v>
      </c>
      <c r="S53" s="32">
        <f>resultados!C$7+resultados!C$8*cálculos!L52^2+resultados!C$9*cálculos!S52</f>
        <v>6.1672092128661781E-4</v>
      </c>
      <c r="T53" s="31">
        <f>resultados!D$7+resultados!D$8*cálculos!M52^2+resultados!D$9*cálculos!T52</f>
        <v>1.366890072243281E-3</v>
      </c>
      <c r="U53" s="36">
        <f t="shared" si="10"/>
        <v>2.3644546902619714E-2</v>
      </c>
      <c r="V53" s="32">
        <f t="shared" si="11"/>
        <v>2.4833866418393608E-2</v>
      </c>
      <c r="W53" s="31">
        <f t="shared" si="12"/>
        <v>3.6971476468262411E-2</v>
      </c>
      <c r="X53" s="32">
        <f>-0.5*LN(2*resultados!B$2)-0.5*LN(R53)-0.5*((K53^2)/R53)</f>
        <v>1.4119498426591832</v>
      </c>
      <c r="Y53" s="32">
        <f>-0.5*LN(2*resultados!C$2)-0.5*LN(S53)-0.5*((L53^2)/S53)</f>
        <v>2.3482582719388181</v>
      </c>
      <c r="Z53" s="31">
        <f>-0.5*LN(2*resultados!D$2)-0.5*LN(T53)-0.5*((M53^2)/T53)</f>
        <v>2.3786700366974554</v>
      </c>
      <c r="AA53" s="32">
        <f>K53/R53</f>
        <v>-71.116096896399014</v>
      </c>
      <c r="AB53" s="32">
        <f>L53/S53</f>
        <v>-37.270921396629788</v>
      </c>
      <c r="AC53" s="31">
        <f>M53/T53</f>
        <v>0</v>
      </c>
      <c r="AD53" s="32">
        <f>(1-resultados!$E$3)*(cálculos!AA52*cálculos!AA52)+resultados!$E$3*cálculos!AD52</f>
        <v>2132.9252991054282</v>
      </c>
      <c r="AE53" s="32">
        <f>(1-resultados!$E$3)*(cálculos!AA52*cálculos!AB52)+resultados!$E$3*cálculos!AE52</f>
        <v>1619.7692460259341</v>
      </c>
      <c r="AF53" s="32">
        <f>(1-resultados!$E$3)*(cálculos!AA52*cálculos!AC52)+resultados!$E$3*cálculos!AF52</f>
        <v>2930.5578867926947</v>
      </c>
      <c r="AG53" s="32">
        <f>(1-resultados!$E$3)*(cálculos!AB52*cálculos!AB52)+resultados!$E$3*cálculos!AG52</f>
        <v>2933.2250973644595</v>
      </c>
      <c r="AH53" s="32">
        <f>(1-resultados!$E$3)*(cálculos!AB52*cálculos!AC52)+resultados!$E$3*cálculos!AH52</f>
        <v>2686.0322353718202</v>
      </c>
      <c r="AI53" s="31">
        <f>(1-resultados!$E$3)*(cálculos!AC52*cálculos!AC52)+resultados!$E$3*cálculos!AI52</f>
        <v>7499.7868979349396</v>
      </c>
      <c r="AJ53" s="32">
        <f t="shared" si="3"/>
        <v>1</v>
      </c>
      <c r="AK53" s="32">
        <f t="shared" si="4"/>
        <v>0.64757881095110825</v>
      </c>
      <c r="AL53" s="32">
        <f t="shared" si="5"/>
        <v>0.73271995596032879</v>
      </c>
      <c r="AM53" s="32">
        <f t="shared" si="6"/>
        <v>1</v>
      </c>
      <c r="AN53" s="32">
        <f t="shared" si="7"/>
        <v>0.57268269833401064</v>
      </c>
      <c r="AO53" s="31">
        <f t="shared" si="8"/>
        <v>1</v>
      </c>
      <c r="AP53" s="9">
        <f>H53*U53*(H53*U53*AJ53+I53*V53*AK53+J53*W53*AL53)</f>
        <v>1.7150825920508113E-4</v>
      </c>
      <c r="AQ53" s="9">
        <f>I53*V53*(H53*U53*AK53+I53*V53*AM53+J53*W53*AN53)</f>
        <v>1.6968419197008696E-4</v>
      </c>
      <c r="AR53" s="9">
        <f>J53*W53*(H53*U53*AL53+I53*V53*AN53+J53*W53*AO53)</f>
        <v>2.9003068690037776E-4</v>
      </c>
      <c r="AS53" s="40">
        <f t="shared" si="9"/>
        <v>6.3122313807554588E-4</v>
      </c>
      <c r="AT53" s="32">
        <f t="shared" si="13"/>
        <v>5.8447523349614131E-2</v>
      </c>
      <c r="AU53" s="31">
        <f>IF(N53&lt;-AT52,1,0)</f>
        <v>0</v>
      </c>
      <c r="AV53" s="37">
        <f>(resultados!$E$12^AU53)*(1-resultados!$E$12)^(1-AU53)</f>
        <v>0.97455470737913485</v>
      </c>
      <c r="AW53" s="37">
        <f>((1-resultados!$E$13)^AU53)*((resultados!$E$13)^(1-AU53))</f>
        <v>0.9</v>
      </c>
    </row>
    <row r="54" spans="1:49" s="37" customFormat="1">
      <c r="A54" s="33">
        <v>52</v>
      </c>
      <c r="B54" s="34">
        <v>39485</v>
      </c>
      <c r="C54" s="35">
        <v>4</v>
      </c>
      <c r="D54" s="36">
        <v>14120</v>
      </c>
      <c r="E54" s="32">
        <v>1721.41</v>
      </c>
      <c r="F54" s="32">
        <v>2095</v>
      </c>
      <c r="G54" s="40">
        <f>(resultados!$B$6*cálculos!D54)+(resultados!$C$6*cálculos!E54)+(resultados!$D$6*cálculos!F54)</f>
        <v>0.85296862446743771</v>
      </c>
      <c r="H54" s="36">
        <f>(resultados!B$6*cálculos!D54)/$G54</f>
        <v>0.32039903314295709</v>
      </c>
      <c r="I54" s="32">
        <f>(resultados!C$6*cálculos!E54)/$G54</f>
        <v>0.3384720977806514</v>
      </c>
      <c r="J54" s="31">
        <f>(resultados!D$6*cálculos!F54)/$G54</f>
        <v>0.34112886907639145</v>
      </c>
      <c r="K54" s="36">
        <f t="shared" si="0"/>
        <v>-1.2667305200766421E-2</v>
      </c>
      <c r="L54" s="32">
        <f t="shared" si="1"/>
        <v>1.7291564658798997E-2</v>
      </c>
      <c r="M54" s="32">
        <f t="shared" si="2"/>
        <v>2.3894873973810959E-3</v>
      </c>
      <c r="N54" s="40">
        <f t="shared" si="2"/>
        <v>2.5353556977160407E-3</v>
      </c>
      <c r="O54" s="55">
        <f>AVERAGE(K$4:K54)</f>
        <v>-4.5412985339793035E-3</v>
      </c>
      <c r="P54" s="56">
        <f>AVERAGE(L$4:L54)</f>
        <v>-3.0545437587190787E-3</v>
      </c>
      <c r="Q54" s="57">
        <f>AVERAGE(M$4:M54)</f>
        <v>-4.6247056874273616E-4</v>
      </c>
      <c r="R54" s="32">
        <f>resultados!B$7+resultados!B$8*cálculos!K53^2+resultados!B$9*cálculos!R53</f>
        <v>8.6042084316477669E-4</v>
      </c>
      <c r="S54" s="32">
        <f>resultados!C$7+resultados!C$8*cálculos!L53^2+resultados!C$9*cálculos!S53</f>
        <v>6.118323838556662E-4</v>
      </c>
      <c r="T54" s="31">
        <f>resultados!D$7+resultados!D$8*cálculos!M53^2+resultados!D$9*cálculos!T53</f>
        <v>8.7768750154216418E-4</v>
      </c>
      <c r="U54" s="36">
        <f t="shared" si="10"/>
        <v>2.9332931036034852E-2</v>
      </c>
      <c r="V54" s="32">
        <f t="shared" si="11"/>
        <v>2.4735245781185723E-2</v>
      </c>
      <c r="W54" s="31">
        <f t="shared" si="12"/>
        <v>2.9625791154704446E-2</v>
      </c>
      <c r="X54" s="32">
        <f>-0.5*LN(2*resultados!B$2)-0.5*LN(R54)-0.5*((K54^2)/R54)</f>
        <v>2.5168605058777449</v>
      </c>
      <c r="Y54" s="32">
        <f>-0.5*LN(2*resultados!C$2)-0.5*LN(S54)-0.5*((L54^2)/S54)</f>
        <v>2.5362410603340688</v>
      </c>
      <c r="Z54" s="31">
        <f>-0.5*LN(2*resultados!D$2)-0.5*LN(T54)-0.5*((M54^2)/T54)</f>
        <v>2.5969187742186839</v>
      </c>
      <c r="AA54" s="32">
        <f>K54/R54</f>
        <v>-14.722220296493377</v>
      </c>
      <c r="AB54" s="32">
        <f>L54/S54</f>
        <v>28.261931069797949</v>
      </c>
      <c r="AC54" s="31">
        <f>M54/T54</f>
        <v>2.7224808296604244</v>
      </c>
      <c r="AD54" s="32">
        <f>(1-resultados!$E$3)*(cálculos!AA53*cálculos!AA53)+resultados!$E$3*cálculos!AD53</f>
        <v>2308.3997354257835</v>
      </c>
      <c r="AE54" s="32">
        <f>(1-resultados!$E$3)*(cálculos!AA53*cálculos!AB53)+resultados!$E$3*cálculos!AE53</f>
        <v>1681.6168387120258</v>
      </c>
      <c r="AF54" s="32">
        <f>(1-resultados!$E$3)*(cálculos!AA53*cálculos!AC53)+resultados!$E$3*cálculos!AF53</f>
        <v>2754.7244135851329</v>
      </c>
      <c r="AG54" s="32">
        <f>(1-resultados!$E$3)*(cálculos!AB53*cálculos!AB53)+resultados!$E$3*cálculos!AG53</f>
        <v>2840.578886427817</v>
      </c>
      <c r="AH54" s="32">
        <f>(1-resultados!$E$3)*(cálculos!AB53*cálculos!AC53)+resultados!$E$3*cálculos!AH53</f>
        <v>2524.8703012495107</v>
      </c>
      <c r="AI54" s="31">
        <f>(1-resultados!$E$3)*(cálculos!AC53*cálculos!AC53)+resultados!$E$3*cálculos!AI53</f>
        <v>7049.799684058843</v>
      </c>
      <c r="AJ54" s="32">
        <f t="shared" si="3"/>
        <v>1</v>
      </c>
      <c r="AK54" s="32">
        <f t="shared" si="4"/>
        <v>0.6567016571423443</v>
      </c>
      <c r="AL54" s="32">
        <f t="shared" si="5"/>
        <v>0.68286406894864771</v>
      </c>
      <c r="AM54" s="32">
        <f t="shared" si="6"/>
        <v>1</v>
      </c>
      <c r="AN54" s="32">
        <f t="shared" si="7"/>
        <v>0.56421841705748044</v>
      </c>
      <c r="AO54" s="31">
        <f t="shared" si="8"/>
        <v>1</v>
      </c>
      <c r="AP54" s="9">
        <f>H54*U54*(H54*U54*AJ54+I54*V54*AK54+J54*W54*AL54)</f>
        <v>2.0485766629275501E-4</v>
      </c>
      <c r="AQ54" s="9">
        <f>I54*V54*(H54*U54*AK54+I54*V54*AM54+J54*W54*AN54)</f>
        <v>1.6950457006670796E-4</v>
      </c>
      <c r="AR54" s="9">
        <f>J54*W54*(H54*U54*AL54+I54*V54*AN54+J54*W54*AO54)</f>
        <v>2.1473356191333454E-4</v>
      </c>
      <c r="AS54" s="40">
        <f t="shared" si="9"/>
        <v>5.8909579827279746E-4</v>
      </c>
      <c r="AT54" s="32">
        <f t="shared" si="13"/>
        <v>5.64634773108251E-2</v>
      </c>
      <c r="AU54" s="31">
        <f>IF(N54&lt;-AT53,1,0)</f>
        <v>0</v>
      </c>
      <c r="AV54" s="37">
        <f>(resultados!$E$12^AU54)*(1-resultados!$E$12)^(1-AU54)</f>
        <v>0.97455470737913485</v>
      </c>
      <c r="AW54" s="37">
        <f>((1-resultados!$E$13)^AU54)*((resultados!$E$13)^(1-AU54))</f>
        <v>0.9</v>
      </c>
    </row>
    <row r="55" spans="1:49" s="37" customFormat="1">
      <c r="A55" s="33">
        <v>53</v>
      </c>
      <c r="B55" s="34">
        <v>39486</v>
      </c>
      <c r="C55" s="35">
        <v>5</v>
      </c>
      <c r="D55" s="36">
        <v>14300</v>
      </c>
      <c r="E55" s="32">
        <v>1741.08</v>
      </c>
      <c r="F55" s="32">
        <v>2100</v>
      </c>
      <c r="G55" s="40">
        <f>(resultados!$B$6*cálculos!D55)+(resultados!$C$6*cálculos!E55)+(resultados!$D$6*cálculos!F55)</f>
        <v>0.86044589166159469</v>
      </c>
      <c r="H55" s="36">
        <f>(resultados!B$6*cálculos!D55)/$G55</f>
        <v>0.32166368185443062</v>
      </c>
      <c r="I55" s="32">
        <f>(resultados!C$6*cálculos!E55)/$G55</f>
        <v>0.3393647808378214</v>
      </c>
      <c r="J55" s="31">
        <f>(resultados!D$6*cálculos!F55)/$G55</f>
        <v>0.33897153730774793</v>
      </c>
      <c r="K55" s="36">
        <f t="shared" si="0"/>
        <v>1.2667305200766421E-2</v>
      </c>
      <c r="L55" s="32">
        <f t="shared" si="1"/>
        <v>1.1361887892044287E-2</v>
      </c>
      <c r="M55" s="32">
        <f t="shared" si="2"/>
        <v>2.3837913552764434E-3</v>
      </c>
      <c r="N55" s="40">
        <f t="shared" si="2"/>
        <v>8.7279693154277693E-3</v>
      </c>
      <c r="O55" s="55">
        <f>AVERAGE(K$4:K55)</f>
        <v>-4.2103638467726554E-3</v>
      </c>
      <c r="P55" s="56">
        <f>AVERAGE(L$4:L55)</f>
        <v>-2.7773046885120911E-3</v>
      </c>
      <c r="Q55" s="57">
        <f>AVERAGE(M$4:M55)</f>
        <v>-4.0773476251159806E-4</v>
      </c>
      <c r="R55" s="32">
        <f>resultados!B$7+resultados!B$8*cálculos!K54^2+resultados!B$9*cálculos!R54</f>
        <v>6.9945587491585773E-4</v>
      </c>
      <c r="S55" s="32">
        <f>resultados!C$7+resultados!C$8*cálculos!L54^2+resultados!C$9*cálculos!S54</f>
        <v>5.3118966638392466E-4</v>
      </c>
      <c r="T55" s="31">
        <f>resultados!D$7+resultados!D$8*cálculos!M54^2+resultados!D$9*cálculos!T54</f>
        <v>5.7140391665539911E-4</v>
      </c>
      <c r="U55" s="36">
        <f t="shared" si="10"/>
        <v>2.644722811403603E-2</v>
      </c>
      <c r="V55" s="32">
        <f t="shared" si="11"/>
        <v>2.3047552286174007E-2</v>
      </c>
      <c r="W55" s="31">
        <f t="shared" si="12"/>
        <v>2.3904056489545852E-2</v>
      </c>
      <c r="X55" s="32">
        <f>-0.5*LN(2*resultados!B$2)-0.5*LN(R55)-0.5*((K55^2)/R55)</f>
        <v>2.5989614990383965</v>
      </c>
      <c r="Y55" s="32">
        <f>-0.5*LN(2*resultados!C$2)-0.5*LN(S55)-0.5*((L55^2)/S55)</f>
        <v>2.729744553168183</v>
      </c>
      <c r="Z55" s="31">
        <f>-0.5*LN(2*resultados!D$2)-0.5*LN(T55)-0.5*((M55^2)/T55)</f>
        <v>2.8097962055366694</v>
      </c>
      <c r="AA55" s="32">
        <f>K55/R55</f>
        <v>18.110227757097981</v>
      </c>
      <c r="AB55" s="32">
        <f>L55/S55</f>
        <v>21.389512279842293</v>
      </c>
      <c r="AC55" s="31">
        <f>M55/T55</f>
        <v>4.1718148682450398</v>
      </c>
      <c r="AD55" s="32">
        <f>(1-resultados!$E$3)*(cálculos!AA54*cálculos!AA54)+resultados!$E$3*cálculos!AD54</f>
        <v>2182.9003775277456</v>
      </c>
      <c r="AE55" s="32">
        <f>(1-resultados!$E$3)*(cálculos!AA54*cálculos!AB54)+resultados!$E$3*cálculos!AE54</f>
        <v>1555.7551258764715</v>
      </c>
      <c r="AF55" s="32">
        <f>(1-resultados!$E$3)*(cálculos!AA54*cálculos!AC54)+resultados!$E$3*cálculos!AF54</f>
        <v>2587.0360910183899</v>
      </c>
      <c r="AG55" s="32">
        <f>(1-resultados!$E$3)*(cálculos!AB54*cálculos!AB54)+resultados!$E$3*cálculos!AG54</f>
        <v>2718.0683581097883</v>
      </c>
      <c r="AH55" s="32">
        <f>(1-resultados!$E$3)*(cálculos!AB54*cálculos!AC54)+resultados!$E$3*cálculos!AH54</f>
        <v>2377.9946371073424</v>
      </c>
      <c r="AI55" s="31">
        <f>(1-resultados!$E$3)*(cálculos!AC54*cálculos!AC54)+resultados!$E$3*cálculos!AI54</f>
        <v>6627.2564171273834</v>
      </c>
      <c r="AJ55" s="32">
        <f t="shared" si="3"/>
        <v>1</v>
      </c>
      <c r="AK55" s="32">
        <f t="shared" si="4"/>
        <v>0.63869585128403639</v>
      </c>
      <c r="AL55" s="32">
        <f t="shared" si="5"/>
        <v>0.68017183172169704</v>
      </c>
      <c r="AM55" s="32">
        <f t="shared" si="6"/>
        <v>1</v>
      </c>
      <c r="AN55" s="32">
        <f t="shared" si="7"/>
        <v>0.56029119333514044</v>
      </c>
      <c r="AO55" s="31">
        <f t="shared" si="8"/>
        <v>1</v>
      </c>
      <c r="AP55" s="9">
        <f>H55*U55*(H55*U55*AJ55+I55*V55*AK55+J55*W55*AL55)</f>
        <v>1.6175409520056199E-4</v>
      </c>
      <c r="AQ55" s="9">
        <f>I55*V55*(H55*U55*AK55+I55*V55*AM55+J55*W55*AN55)</f>
        <v>1.3918337625748345E-4</v>
      </c>
      <c r="AR55" s="9">
        <f>J55*W55*(H55*U55*AL55+I55*V55*AN55+J55*W55*AO55)</f>
        <v>1.480496171334924E-4</v>
      </c>
      <c r="AS55" s="40">
        <f t="shared" si="9"/>
        <v>4.4898708859153784E-4</v>
      </c>
      <c r="AT55" s="32">
        <f t="shared" si="13"/>
        <v>4.9293718913912786E-2</v>
      </c>
      <c r="AU55" s="31">
        <f>IF(N55&lt;-AT54,1,0)</f>
        <v>0</v>
      </c>
      <c r="AV55" s="37">
        <f>(resultados!$E$12^AU55)*(1-resultados!$E$12)^(1-AU55)</f>
        <v>0.97455470737913485</v>
      </c>
      <c r="AW55" s="37">
        <f>((1-resultados!$E$13)^AU55)*((resultados!$E$13)^(1-AU55))</f>
        <v>0.9</v>
      </c>
    </row>
    <row r="56" spans="1:49" s="37" customFormat="1">
      <c r="A56" s="33">
        <v>54</v>
      </c>
      <c r="B56" s="34">
        <v>39489</v>
      </c>
      <c r="C56" s="35">
        <v>1</v>
      </c>
      <c r="D56" s="36">
        <v>14540</v>
      </c>
      <c r="E56" s="32">
        <v>1790.26</v>
      </c>
      <c r="F56" s="32">
        <v>2200</v>
      </c>
      <c r="G56" s="40">
        <f>(resultados!$B$6*cálculos!D56)+(resultados!$C$6*cálculos!E56)+(resultados!$D$6*cálculos!F56)</f>
        <v>0.88722815987015624</v>
      </c>
      <c r="H56" s="36">
        <f>(resultados!B$6*cálculos!D56)/$G56</f>
        <v>0.31718938551262249</v>
      </c>
      <c r="I56" s="32">
        <f>(resultados!C$6*cálculos!E56)/$G56</f>
        <v>0.33841717729048676</v>
      </c>
      <c r="J56" s="31">
        <f>(resultados!D$6*cálculos!F56)/$G56</f>
        <v>0.34439343719689075</v>
      </c>
      <c r="K56" s="36">
        <f t="shared" si="0"/>
        <v>1.6643934839510877E-2</v>
      </c>
      <c r="L56" s="32">
        <f t="shared" si="1"/>
        <v>2.7855250367891493E-2</v>
      </c>
      <c r="M56" s="32">
        <f t="shared" si="2"/>
        <v>4.6520015634892609E-2</v>
      </c>
      <c r="N56" s="40">
        <f t="shared" si="2"/>
        <v>3.0651442132480708E-2</v>
      </c>
      <c r="O56" s="55">
        <f>AVERAGE(K$4:K56)</f>
        <v>-3.8168865130691924E-3</v>
      </c>
      <c r="P56" s="56">
        <f>AVERAGE(L$4:L56)</f>
        <v>-2.1993319515988159E-3</v>
      </c>
      <c r="Q56" s="57">
        <f>AVERAGE(M$4:M56)</f>
        <v>4.776944902696134E-4</v>
      </c>
      <c r="R56" s="32">
        <f>resultados!B$7+resultados!B$8*cálculos!K55^2+resultados!B$9*cálculos!R55</f>
        <v>5.8171589034996174E-4</v>
      </c>
      <c r="S56" s="32">
        <f>resultados!C$7+resultados!C$8*cálculos!L55^2+resultados!C$9*cálculos!S55</f>
        <v>4.204287525718033E-4</v>
      </c>
      <c r="T56" s="31">
        <f>resultados!D$7+resultados!D$8*cálculos!M55^2+resultados!D$9*cálculos!T55</f>
        <v>3.783126984823824E-4</v>
      </c>
      <c r="U56" s="36">
        <f t="shared" si="10"/>
        <v>2.4118787082893736E-2</v>
      </c>
      <c r="V56" s="32">
        <f t="shared" si="11"/>
        <v>2.0504359355312793E-2</v>
      </c>
      <c r="W56" s="31">
        <f t="shared" si="12"/>
        <v>1.9450262170016691E-2</v>
      </c>
      <c r="X56" s="32">
        <f>-0.5*LN(2*resultados!B$2)-0.5*LN(R56)-0.5*((K56^2)/R56)</f>
        <v>2.5677192499337016</v>
      </c>
      <c r="Y56" s="32">
        <f>-0.5*LN(2*resultados!C$2)-0.5*LN(S56)-0.5*((L56^2)/S56)</f>
        <v>2.0454129257555622</v>
      </c>
      <c r="Z56" s="31">
        <f>-0.5*LN(2*resultados!D$2)-0.5*LN(T56)-0.5*((M56^2)/T56)</f>
        <v>0.16074047646597034</v>
      </c>
      <c r="AA56" s="32">
        <f>K56/R56</f>
        <v>28.611793343822608</v>
      </c>
      <c r="AB56" s="32">
        <f>L56/S56</f>
        <v>66.254389590384179</v>
      </c>
      <c r="AC56" s="31">
        <f>M56/T56</f>
        <v>122.96710055335083</v>
      </c>
      <c r="AD56" s="32">
        <f>(1-resultados!$E$3)*(cálculos!AA55*cálculos!AA55)+resultados!$E$3*cálculos!AD55</f>
        <v>2071.6051758409185</v>
      </c>
      <c r="AE56" s="32">
        <f>(1-resultados!$E$3)*(cálculos!AA55*cálculos!AB55)+resultados!$E$3*cálculos!AE55</f>
        <v>1485.6519546639545</v>
      </c>
      <c r="AF56" s="32">
        <f>(1-resultados!$E$3)*(cálculos!AA55*cálculos!AC55)+resultados!$E$3*cálculos!AF55</f>
        <v>2436.3470766027485</v>
      </c>
      <c r="AG56" s="32">
        <f>(1-resultados!$E$3)*(cálculos!AB55*cálculos!AB55)+resultados!$E$3*cálculos!AG55</f>
        <v>2582.4349307573725</v>
      </c>
      <c r="AH56" s="32">
        <f>(1-resultados!$E$3)*(cálculos!AB55*cálculos!AC55)+resultados!$E$3*cálculos!AH55</f>
        <v>2240.6689440021155</v>
      </c>
      <c r="AI56" s="31">
        <f>(1-resultados!$E$3)*(cálculos!AC55*cálculos!AC55)+resultados!$E$3*cálculos!AI55</f>
        <v>6230.665274457434</v>
      </c>
      <c r="AJ56" s="32">
        <f t="shared" si="3"/>
        <v>1</v>
      </c>
      <c r="AK56" s="32">
        <f t="shared" si="4"/>
        <v>0.64231622315027614</v>
      </c>
      <c r="AL56" s="32">
        <f t="shared" si="5"/>
        <v>0.67813858070762345</v>
      </c>
      <c r="AM56" s="32">
        <f t="shared" si="6"/>
        <v>1</v>
      </c>
      <c r="AN56" s="32">
        <f t="shared" si="7"/>
        <v>0.55859338809847037</v>
      </c>
      <c r="AO56" s="31">
        <f t="shared" si="8"/>
        <v>1</v>
      </c>
      <c r="AP56" s="9">
        <f>H56*U56*(H56*U56*AJ56+I56*V56*AK56+J56*W56*AL56)</f>
        <v>1.2737478916458286E-4</v>
      </c>
      <c r="AQ56" s="9">
        <f>I56*V56*(H56*U56*AK56+I56*V56*AM56+J56*W56*AN56)</f>
        <v>1.0821171465195231E-4</v>
      </c>
      <c r="AR56" s="9">
        <f>J56*W56*(H56*U56*AL56+I56*V56*AN56+J56*W56*AO56)</f>
        <v>1.0558610675263593E-4</v>
      </c>
      <c r="AS56" s="40">
        <f t="shared" si="9"/>
        <v>3.4117261056917112E-4</v>
      </c>
      <c r="AT56" s="32">
        <f t="shared" si="13"/>
        <v>4.2969642204323352E-2</v>
      </c>
      <c r="AU56" s="31">
        <f>IF(N56&lt;-AT55,1,0)</f>
        <v>0</v>
      </c>
      <c r="AV56" s="37">
        <f>(resultados!$E$12^AU56)*(1-resultados!$E$12)^(1-AU56)</f>
        <v>0.97455470737913485</v>
      </c>
      <c r="AW56" s="37">
        <f>((1-resultados!$E$13)^AU56)*((resultados!$E$13)^(1-AU56))</f>
        <v>0.9</v>
      </c>
    </row>
    <row r="57" spans="1:49" s="37" customFormat="1">
      <c r="A57" s="33">
        <v>55</v>
      </c>
      <c r="B57" s="34">
        <v>39490</v>
      </c>
      <c r="C57" s="35">
        <v>2</v>
      </c>
      <c r="D57" s="36">
        <v>14600</v>
      </c>
      <c r="E57" s="32">
        <v>1785.35</v>
      </c>
      <c r="F57" s="32">
        <v>2110</v>
      </c>
      <c r="G57" s="40">
        <f>(resultados!$B$6*cálculos!D57)+(resultados!$C$6*cálculos!E57)+(resultados!$D$6*cálculos!F57)</f>
        <v>0.87506597010887943</v>
      </c>
      <c r="H57" s="36">
        <f>(resultados!B$6*cálculos!D57)/$G57</f>
        <v>0.32292496201872689</v>
      </c>
      <c r="I57" s="32">
        <f>(resultados!C$6*cálculos!E57)/$G57</f>
        <v>0.34217965230070285</v>
      </c>
      <c r="J57" s="31">
        <f>(resultados!D$6*cálculos!F57)/$G57</f>
        <v>0.33489538568057031</v>
      </c>
      <c r="K57" s="36">
        <f t="shared" si="0"/>
        <v>4.1180566089185078E-3</v>
      </c>
      <c r="L57" s="32">
        <f t="shared" si="1"/>
        <v>-2.7463862592371768E-3</v>
      </c>
      <c r="M57" s="32">
        <f t="shared" si="2"/>
        <v>-4.1769412876294432E-2</v>
      </c>
      <c r="N57" s="40">
        <f t="shared" si="2"/>
        <v>-1.3802897766932595E-2</v>
      </c>
      <c r="O57" s="55">
        <f>AVERAGE(K$4:K57)</f>
        <v>-3.6699431219212719E-3</v>
      </c>
      <c r="P57" s="56">
        <f>AVERAGE(L$4:L57)</f>
        <v>-2.209462586925452E-3</v>
      </c>
      <c r="Q57" s="57">
        <f>AVERAGE(M$4:M57)</f>
        <v>-3.0465934985194303E-4</v>
      </c>
      <c r="R57" s="32">
        <f>resultados!B$7+resultados!B$8*cálculos!K56^2+resultados!B$9*cálculos!R56</f>
        <v>5.2689398322125838E-4</v>
      </c>
      <c r="S57" s="32">
        <f>resultados!C$7+resultados!C$8*cálculos!L56^2+resultados!C$9*cálculos!S56</f>
        <v>5.653633091106102E-4</v>
      </c>
      <c r="T57" s="31">
        <f>resultados!D$7+resultados!D$8*cálculos!M56^2+resultados!D$9*cálculos!T56</f>
        <v>1.0541276554240999E-3</v>
      </c>
      <c r="U57" s="36">
        <f t="shared" si="10"/>
        <v>2.2954171368647972E-2</v>
      </c>
      <c r="V57" s="32">
        <f t="shared" si="11"/>
        <v>2.3777369684441763E-2</v>
      </c>
      <c r="W57" s="31">
        <f t="shared" si="12"/>
        <v>3.2467332126679273E-2</v>
      </c>
      <c r="X57" s="32">
        <f>-0.5*LN(2*resultados!B$2)-0.5*LN(R57)-0.5*((K57^2)/R57)</f>
        <v>2.8392242751099697</v>
      </c>
      <c r="Y57" s="32">
        <f>-0.5*LN(2*resultados!C$2)-0.5*LN(S57)-0.5*((L57^2)/S57)</f>
        <v>2.8134118599833342</v>
      </c>
      <c r="Z57" s="31">
        <f>-0.5*LN(2*resultados!D$2)-0.5*LN(T57)-0.5*((M57^2)/T57)</f>
        <v>1.6810336698535129</v>
      </c>
      <c r="AA57" s="32">
        <f>K57/R57</f>
        <v>7.8157214545173765</v>
      </c>
      <c r="AB57" s="32">
        <f>L57/S57</f>
        <v>-4.8577369896139855</v>
      </c>
      <c r="AC57" s="31">
        <f>M57/T57</f>
        <v>-39.624624836817915</v>
      </c>
      <c r="AD57" s="32">
        <f>(1-resultados!$E$3)*(cálculos!AA56*cálculos!AA56)+resultados!$E$3*cálculos!AD56</f>
        <v>1996.42694839144</v>
      </c>
      <c r="AE57" s="32">
        <f>(1-resultados!$E$3)*(cálculos!AA56*cálculos!AB56)+resultados!$E$3*cálculos!AE56</f>
        <v>1510.2522515689882</v>
      </c>
      <c r="AF57" s="32">
        <f>(1-resultados!$E$3)*(cálculos!AA56*cálculos!AC56)+resultados!$E$3*cálculos!AF56</f>
        <v>2501.2648081538755</v>
      </c>
      <c r="AG57" s="32">
        <f>(1-resultados!$E$3)*(cálculos!AB56*cálculos!AB56)+resultados!$E$3*cálculos!AG56</f>
        <v>2690.8674833115947</v>
      </c>
      <c r="AH57" s="32">
        <f>(1-resultados!$E$3)*(cálculos!AB56*cálculos!AC56)+resultados!$E$3*cálculos!AH56</f>
        <v>2595.0554185736878</v>
      </c>
      <c r="AI57" s="31">
        <f>(1-resultados!$E$3)*(cálculos!AC56*cálculos!AC56)+resultados!$E$3*cálculos!AI56</f>
        <v>6764.0798270998621</v>
      </c>
      <c r="AJ57" s="32">
        <f t="shared" si="3"/>
        <v>1</v>
      </c>
      <c r="AK57" s="32">
        <f t="shared" si="4"/>
        <v>0.65159332216118859</v>
      </c>
      <c r="AL57" s="32">
        <f t="shared" si="5"/>
        <v>0.68065744454984856</v>
      </c>
      <c r="AM57" s="32">
        <f t="shared" si="6"/>
        <v>1</v>
      </c>
      <c r="AN57" s="32">
        <f t="shared" si="7"/>
        <v>0.60826961040912497</v>
      </c>
      <c r="AO57" s="31">
        <f t="shared" si="8"/>
        <v>1</v>
      </c>
      <c r="AP57" s="9">
        <f>H57*U57*(H57*U57*AJ57+I57*V57*AK57+J57*W57*AL57)</f>
        <v>1.4910060881202208E-4</v>
      </c>
      <c r="AQ57" s="9">
        <f>I57*V57*(H57*U57*AK57+I57*V57*AM57+J57*W57*AN57)</f>
        <v>1.5930435878809191E-4</v>
      </c>
      <c r="AR57" s="9">
        <f>J57*W57*(H57*U57*AL57+I57*V57*AN57+J57*W57*AO57)</f>
        <v>2.2689541947124126E-4</v>
      </c>
      <c r="AS57" s="40">
        <f t="shared" si="9"/>
        <v>5.3530038707135527E-4</v>
      </c>
      <c r="AT57" s="32">
        <f t="shared" si="13"/>
        <v>5.3823686084591954E-2</v>
      </c>
      <c r="AU57" s="31">
        <f>IF(N57&lt;-AT56,1,0)</f>
        <v>0</v>
      </c>
      <c r="AV57" s="37">
        <f>(resultados!$E$12^AU57)*(1-resultados!$E$12)^(1-AU57)</f>
        <v>0.97455470737913485</v>
      </c>
      <c r="AW57" s="37">
        <f>((1-resultados!$E$13)^AU57)*((resultados!$E$13)^(1-AU57))</f>
        <v>0.9</v>
      </c>
    </row>
    <row r="58" spans="1:49" s="37" customFormat="1">
      <c r="A58" s="33">
        <v>56</v>
      </c>
      <c r="B58" s="34">
        <v>39491</v>
      </c>
      <c r="C58" s="35">
        <v>3</v>
      </c>
      <c r="D58" s="36">
        <v>14700</v>
      </c>
      <c r="E58" s="32">
        <v>1780.43</v>
      </c>
      <c r="F58" s="32">
        <v>2130</v>
      </c>
      <c r="G58" s="40">
        <f>(resultados!$B$6*cálculos!D58)+(resultados!$C$6*cálculos!E58)+(resultados!$D$6*cálculos!F58)</f>
        <v>0.87895407452492069</v>
      </c>
      <c r="H58" s="36">
        <f>(resultados!B$6*cálculos!D58)/$G58</f>
        <v>0.32369851540427808</v>
      </c>
      <c r="I58" s="32">
        <f>(resultados!C$6*cálculos!E58)/$G58</f>
        <v>0.33972720624877539</v>
      </c>
      <c r="J58" s="31">
        <f>(resultados!D$6*cálculos!F58)/$G58</f>
        <v>0.33657427834694642</v>
      </c>
      <c r="K58" s="36">
        <f t="shared" si="0"/>
        <v>6.8259650703996755E-3</v>
      </c>
      <c r="L58" s="32">
        <f t="shared" si="1"/>
        <v>-2.7595662784767327E-3</v>
      </c>
      <c r="M58" s="32">
        <f t="shared" si="2"/>
        <v>9.4340322333579252E-3</v>
      </c>
      <c r="N58" s="40">
        <f t="shared" si="2"/>
        <v>4.4333709825649104E-3</v>
      </c>
      <c r="O58" s="55">
        <f>AVERAGE(K$4:K58)</f>
        <v>-3.4791084275154365E-3</v>
      </c>
      <c r="P58" s="56">
        <f>AVERAGE(L$4:L58)</f>
        <v>-2.2194644722263847E-3</v>
      </c>
      <c r="Q58" s="57">
        <f>AVERAGE(M$4:M58)</f>
        <v>-1.2759223015721815E-4</v>
      </c>
      <c r="R58" s="32">
        <f>resultados!B$7+resultados!B$8*cálculos!K57^2+resultados!B$9*cálculos!R57</f>
        <v>4.1695761404351311E-4</v>
      </c>
      <c r="S58" s="32">
        <f>resultados!C$7+resultados!C$8*cálculos!L57^2+resultados!C$9*cálculos!S57</f>
        <v>4.02042296106031E-4</v>
      </c>
      <c r="T58" s="31">
        <f>resultados!D$7+resultados!D$8*cálculos!M57^2+resultados!D$9*cálculos!T57</f>
        <v>1.3251827573045672E-3</v>
      </c>
      <c r="U58" s="36">
        <f t="shared" si="10"/>
        <v>2.0419540005678704E-2</v>
      </c>
      <c r="V58" s="32">
        <f t="shared" si="11"/>
        <v>2.0050992397036886E-2</v>
      </c>
      <c r="W58" s="31">
        <f t="shared" si="12"/>
        <v>3.6403059724486993E-2</v>
      </c>
      <c r="X58" s="32">
        <f>-0.5*LN(2*resultados!B$2)-0.5*LN(R58)-0.5*((K58^2)/R58)</f>
        <v>2.9164509160066863</v>
      </c>
      <c r="Y58" s="32">
        <f>-0.5*LN(2*resultados!C$2)-0.5*LN(S58)-0.5*((L58^2)/S58)</f>
        <v>2.9810674442752396</v>
      </c>
      <c r="Z58" s="31">
        <f>-0.5*LN(2*resultados!D$2)-0.5*LN(T58)-0.5*((M58^2)/T58)</f>
        <v>2.3605832785792922</v>
      </c>
      <c r="AA58" s="32">
        <f>K58/R58</f>
        <v>16.370884810577717</v>
      </c>
      <c r="AB58" s="32">
        <f>L58/S58</f>
        <v>-6.8638705559201902</v>
      </c>
      <c r="AC58" s="31">
        <f>M58/T58</f>
        <v>7.1190423972515502</v>
      </c>
      <c r="AD58" s="32">
        <f>(1-resultados!$E$3)*(cálculos!AA57*cálculos!AA57)+resultados!$E$3*cálculos!AD57</f>
        <v>1880.3064615992296</v>
      </c>
      <c r="AE58" s="32">
        <f>(1-resultados!$E$3)*(cálculos!AA57*cálculos!AB57)+resultados!$E$3*cálculos!AE57</f>
        <v>1417.3591133222412</v>
      </c>
      <c r="AF58" s="32">
        <f>(1-resultados!$E$3)*(cálculos!AA57*cálculos!AC57)+resultados!$E$3*cálculos!AF57</f>
        <v>2332.6072178367835</v>
      </c>
      <c r="AG58" s="32">
        <f>(1-resultados!$E$3)*(cálculos!AB57*cálculos!AB57)+resultados!$E$3*cálculos!AG57</f>
        <v>2530.8312908325147</v>
      </c>
      <c r="AH58" s="32">
        <f>(1-resultados!$E$3)*(cálculos!AB57*cálculos!AC57)+resultados!$E$3*cálculos!AH57</f>
        <v>2450.9012538054299</v>
      </c>
      <c r="AI58" s="31">
        <f>(1-resultados!$E$3)*(cálculos!AC57*cálculos!AC57)+resultados!$E$3*cálculos!AI57</f>
        <v>6452.4416910813843</v>
      </c>
      <c r="AJ58" s="32">
        <f t="shared" si="3"/>
        <v>1</v>
      </c>
      <c r="AK58" s="32">
        <f t="shared" si="4"/>
        <v>0.64973159125278757</v>
      </c>
      <c r="AL58" s="32">
        <f t="shared" si="5"/>
        <v>0.66967679675649461</v>
      </c>
      <c r="AM58" s="32">
        <f t="shared" si="6"/>
        <v>1</v>
      </c>
      <c r="AN58" s="32">
        <f t="shared" si="7"/>
        <v>0.60650190873799914</v>
      </c>
      <c r="AO58" s="31">
        <f t="shared" si="8"/>
        <v>1</v>
      </c>
      <c r="AP58" s="9">
        <f>H58*U58*(H58*U58*AJ58+I58*V58*AK58+J58*W58*AL58)</f>
        <v>1.2717711586209929E-4</v>
      </c>
      <c r="AQ58" s="9">
        <f>I58*V58*(H58*U58*AK58+I58*V58*AM58+J58*W58*AN58)</f>
        <v>1.26275069798402E-4</v>
      </c>
      <c r="AR58" s="9">
        <f>J58*W58*(H58*U58*AL58+I58*V58*AN58+J58*W58*AO58)</f>
        <v>2.5497298591901148E-4</v>
      </c>
      <c r="AS58" s="40">
        <f t="shared" si="9"/>
        <v>5.0842517157951282E-4</v>
      </c>
      <c r="AT58" s="32">
        <f t="shared" si="13"/>
        <v>5.2455155653939399E-2</v>
      </c>
      <c r="AU58" s="31">
        <f>IF(N58&lt;-AT57,1,0)</f>
        <v>0</v>
      </c>
      <c r="AV58" s="37">
        <f>(resultados!$E$12^AU58)*(1-resultados!$E$12)^(1-AU58)</f>
        <v>0.97455470737913485</v>
      </c>
      <c r="AW58" s="37">
        <f>((1-resultados!$E$13)^AU58)*((resultados!$E$13)^(1-AU58))</f>
        <v>0.9</v>
      </c>
    </row>
    <row r="59" spans="1:49" s="37" customFormat="1">
      <c r="A59" s="33">
        <v>57</v>
      </c>
      <c r="B59" s="34">
        <v>39492</v>
      </c>
      <c r="C59" s="35">
        <v>4</v>
      </c>
      <c r="D59" s="36">
        <v>14720</v>
      </c>
      <c r="E59" s="32">
        <v>1849.28</v>
      </c>
      <c r="F59" s="32">
        <v>2180</v>
      </c>
      <c r="G59" s="40">
        <f>(resultados!$B$6*cálculos!D59)+(resultados!$C$6*cálculos!E59)+(resultados!$D$6*cálculos!F59)</f>
        <v>0.89783278555487933</v>
      </c>
      <c r="H59" s="36">
        <f>(resultados!B$6*cálculos!D59)/$G59</f>
        <v>0.31732325928638871</v>
      </c>
      <c r="I59" s="32">
        <f>(resultados!C$6*cálculos!E59)/$G59</f>
        <v>0.34544492800958437</v>
      </c>
      <c r="J59" s="31">
        <f>(resultados!D$6*cálculos!F59)/$G59</f>
        <v>0.33723181270402686</v>
      </c>
      <c r="K59" s="36">
        <f t="shared" si="0"/>
        <v>1.3596195160392455E-3</v>
      </c>
      <c r="L59" s="32">
        <f t="shared" si="1"/>
        <v>3.794146598364101E-2</v>
      </c>
      <c r="M59" s="32">
        <f t="shared" si="2"/>
        <v>2.3202897079664275E-2</v>
      </c>
      <c r="N59" s="40">
        <f t="shared" si="2"/>
        <v>2.125119443246741E-2</v>
      </c>
      <c r="O59" s="55">
        <f>AVERAGE(K$4:K59)</f>
        <v>-3.3927025713805315E-3</v>
      </c>
      <c r="P59" s="56">
        <f>AVERAGE(L$4:L59)</f>
        <v>-1.5023049998001811E-3</v>
      </c>
      <c r="Q59" s="57">
        <f>AVERAGE(M$4:M59)</f>
        <v>2.8902365037530853E-4</v>
      </c>
      <c r="R59" s="32">
        <f>resultados!B$7+resultados!B$8*cálculos!K58^2+resultados!B$9*cálculos!R58</f>
        <v>3.4450136736738699E-4</v>
      </c>
      <c r="S59" s="32">
        <f>resultados!C$7+resultados!C$8*cálculos!L58^2+resultados!C$9*cálculos!S58</f>
        <v>2.9388294898092566E-4</v>
      </c>
      <c r="T59" s="31">
        <f>resultados!D$7+resultados!D$8*cálculos!M58^2+resultados!D$9*cálculos!T58</f>
        <v>8.8428106646932256E-4</v>
      </c>
      <c r="U59" s="36">
        <f t="shared" si="10"/>
        <v>1.856074802822847E-2</v>
      </c>
      <c r="V59" s="32">
        <f t="shared" si="11"/>
        <v>1.7143014582649274E-2</v>
      </c>
      <c r="W59" s="31">
        <f t="shared" si="12"/>
        <v>2.9736863763169825E-2</v>
      </c>
      <c r="X59" s="32">
        <f>-0.5*LN(2*resultados!B$2)-0.5*LN(R59)-0.5*((K59^2)/R59)</f>
        <v>3.0650847582343661</v>
      </c>
      <c r="Y59" s="32">
        <f>-0.5*LN(2*resultados!C$2)-0.5*LN(S59)-0.5*((L59^2)/S59)</f>
        <v>0.69802834371134415</v>
      </c>
      <c r="Z59" s="31">
        <f>-0.5*LN(2*resultados!D$2)-0.5*LN(T59)-0.5*((M59^2)/T59)</f>
        <v>2.2920156274942367</v>
      </c>
      <c r="AA59" s="32">
        <f>K59/R59</f>
        <v>3.9466302454158475</v>
      </c>
      <c r="AB59" s="32">
        <f>L59/S59</f>
        <v>129.10400591530603</v>
      </c>
      <c r="AC59" s="31">
        <f>M59/T59</f>
        <v>26.239278391775031</v>
      </c>
      <c r="AD59" s="32">
        <f>(1-resultados!$E$3)*(cálculos!AA58*cálculos!AA58)+resultados!$E$3*cálculos!AD58</f>
        <v>1783.568426072148</v>
      </c>
      <c r="AE59" s="32">
        <f>(1-resultados!$E$3)*(cálculos!AA58*cálculos!AB58)+resultados!$E$3*cálculos!AE58</f>
        <v>1325.5755084693656</v>
      </c>
      <c r="AF59" s="32">
        <f>(1-resultados!$E$3)*(cálculos!AA58*cálculos!AC58)+resultados!$E$3*cálculos!AF58</f>
        <v>2199.6434861493981</v>
      </c>
      <c r="AG59" s="32">
        <f>(1-resultados!$E$3)*(cálculos!AB58*cálculos!AB58)+resultados!$E$3*cálculos!AG58</f>
        <v>2381.8081765230691</v>
      </c>
      <c r="AH59" s="32">
        <f>(1-resultados!$E$3)*(cálculos!AB58*cálculos!AC58)+resultados!$E$3*cálculos!AH58</f>
        <v>2300.9153274472933</v>
      </c>
      <c r="AI59" s="31">
        <f>(1-resultados!$E$3)*(cálculos!AC58*cálculos!AC58)+resultados!$E$3*cálculos!AI58</f>
        <v>6068.3360354957322</v>
      </c>
      <c r="AJ59" s="32">
        <f t="shared" si="3"/>
        <v>1</v>
      </c>
      <c r="AK59" s="32">
        <f t="shared" si="4"/>
        <v>0.6431409942586519</v>
      </c>
      <c r="AL59" s="32">
        <f t="shared" si="5"/>
        <v>0.66860958493548073</v>
      </c>
      <c r="AM59" s="32">
        <f t="shared" si="6"/>
        <v>1</v>
      </c>
      <c r="AN59" s="32">
        <f t="shared" si="7"/>
        <v>0.60521883504552643</v>
      </c>
      <c r="AO59" s="31">
        <f t="shared" si="8"/>
        <v>1</v>
      </c>
      <c r="AP59" s="9">
        <f>H59*U59*(H59*U59*AJ59+I59*V59*AK59+J59*W59*AL59)</f>
        <v>9.6611915713645143E-5</v>
      </c>
      <c r="AQ59" s="9">
        <f>I59*V59*(H59*U59*AK59+I59*V59*AM59+J59*W59*AN59)</f>
        <v>9.3443773224185288E-5</v>
      </c>
      <c r="AR59" s="9">
        <f>J59*W59*(H59*U59*AL59+I59*V59*AN59+J59*W59*AO59)</f>
        <v>1.7599771341924344E-4</v>
      </c>
      <c r="AS59" s="40">
        <f t="shared" si="9"/>
        <v>3.6605340235707385E-4</v>
      </c>
      <c r="AT59" s="32">
        <f t="shared" si="13"/>
        <v>4.450890213973762E-2</v>
      </c>
      <c r="AU59" s="31">
        <f>IF(N59&lt;-AT58,1,0)</f>
        <v>0</v>
      </c>
      <c r="AV59" s="37">
        <f>(resultados!$E$12^AU59)*(1-resultados!$E$12)^(1-AU59)</f>
        <v>0.97455470737913485</v>
      </c>
      <c r="AW59" s="37">
        <f>((1-resultados!$E$13)^AU59)*((resultados!$E$13)^(1-AU59))</f>
        <v>0.9</v>
      </c>
    </row>
    <row r="60" spans="1:49" s="37" customFormat="1">
      <c r="A60" s="33">
        <v>58</v>
      </c>
      <c r="B60" s="34">
        <v>39493</v>
      </c>
      <c r="C60" s="35">
        <v>5</v>
      </c>
      <c r="D60" s="36">
        <v>14800</v>
      </c>
      <c r="E60" s="32">
        <v>1868.96</v>
      </c>
      <c r="F60" s="32">
        <v>2150</v>
      </c>
      <c r="G60" s="40">
        <f>(resultados!$B$6*cálculos!D60)+(resultados!$C$6*cálculos!E60)+(resultados!$D$6*cálculos!F60)</f>
        <v>0.89851513491580448</v>
      </c>
      <c r="H60" s="36">
        <f>(resultados!B$6*cálculos!D60)/$G60</f>
        <v>0.31880555126104559</v>
      </c>
      <c r="I60" s="32">
        <f>(resultados!C$6*cálculos!E60)/$G60</f>
        <v>0.34885601668895611</v>
      </c>
      <c r="J60" s="31">
        <f>(resultados!D$6*cálculos!F60)/$G60</f>
        <v>0.33233843204999824</v>
      </c>
      <c r="K60" s="36">
        <f t="shared" si="0"/>
        <v>5.4200674693394291E-3</v>
      </c>
      <c r="L60" s="32">
        <f t="shared" si="1"/>
        <v>1.0585752277973093E-2</v>
      </c>
      <c r="M60" s="32">
        <f t="shared" si="2"/>
        <v>-1.3857034661426404E-2</v>
      </c>
      <c r="N60" s="40">
        <f t="shared" si="2"/>
        <v>7.5970738849390207E-4</v>
      </c>
      <c r="O60" s="55">
        <f>AVERAGE(K$4:K60)</f>
        <v>-3.2380925706661464E-3</v>
      </c>
      <c r="P60" s="56">
        <f>AVERAGE(L$4:L60)</f>
        <v>-1.2902338194883693E-3</v>
      </c>
      <c r="Q60" s="57">
        <f>AVERAGE(M$4:M60)</f>
        <v>4.0847188764752172E-5</v>
      </c>
      <c r="R60" s="32">
        <f>resultados!B$7+resultados!B$8*cálculos!K59^2+resultados!B$9*cálculos!R59</f>
        <v>2.7948655190001876E-4</v>
      </c>
      <c r="S60" s="32">
        <f>resultados!C$7+resultados!C$8*cálculos!L59^2+resultados!C$9*cálculos!S59</f>
        <v>7.0551782423834361E-4</v>
      </c>
      <c r="T60" s="31">
        <f>resultados!D$7+resultados!D$8*cálculos!M59^2+resultados!D$9*cálculos!T59</f>
        <v>7.7238013725492848E-4</v>
      </c>
      <c r="U60" s="36">
        <f t="shared" si="10"/>
        <v>1.671785129435056E-2</v>
      </c>
      <c r="V60" s="32">
        <f t="shared" si="11"/>
        <v>2.6561585499332369E-2</v>
      </c>
      <c r="W60" s="31">
        <f t="shared" si="12"/>
        <v>2.7791727856593021E-2</v>
      </c>
      <c r="X60" s="32">
        <f>-0.5*LN(2*resultados!B$2)-0.5*LN(R60)-0.5*((K60^2)/R60)</f>
        <v>3.1197841209595074</v>
      </c>
      <c r="Y60" s="32">
        <f>-0.5*LN(2*resultados!C$2)-0.5*LN(S60)-0.5*((L60^2)/S60)</f>
        <v>2.6299351926888321</v>
      </c>
      <c r="Z60" s="31">
        <f>-0.5*LN(2*resultados!D$2)-0.5*LN(T60)-0.5*((M60^2)/T60)</f>
        <v>2.5397759284357631</v>
      </c>
      <c r="AA60" s="32">
        <f>K60/R60</f>
        <v>19.392945501286086</v>
      </c>
      <c r="AB60" s="32">
        <f>L60/S60</f>
        <v>15.004230813588816</v>
      </c>
      <c r="AC60" s="31">
        <f>M60/T60</f>
        <v>-17.940692662909338</v>
      </c>
      <c r="AD60" s="32">
        <f>(1-resultados!$E$3)*(cálculos!AA59*cálculos!AA59)+resultados!$E$3*cálculos!AD59</f>
        <v>1677.4888739254609</v>
      </c>
      <c r="AE60" s="32">
        <f>(1-resultados!$E$3)*(cálculos!AA59*cálculos!AB59)+resultados!$E$3*cálculos!AE59</f>
        <v>1276.6125244341852</v>
      </c>
      <c r="AF60" s="32">
        <f>(1-resultados!$E$3)*(cálculos!AA59*cálculos!AC59)+resultados!$E$3*cálculos!AF59</f>
        <v>2073.8782807635662</v>
      </c>
      <c r="AG60" s="32">
        <f>(1-resultados!$E$3)*(cálculos!AB59*cálculos!AB59)+resultados!$E$3*cálculos!AG59</f>
        <v>3238.9703465344483</v>
      </c>
      <c r="AH60" s="32">
        <f>(1-resultados!$E$3)*(cálculos!AB59*cálculos!AC59)+resultados!$E$3*cálculos!AH59</f>
        <v>2366.1161649627606</v>
      </c>
      <c r="AI60" s="31">
        <f>(1-resultados!$E$3)*(cálculos!AC59*cálculos!AC59)+resultados!$E$3*cálculos!AI59</f>
        <v>5745.5458571972522</v>
      </c>
      <c r="AJ60" s="32">
        <f t="shared" si="3"/>
        <v>1</v>
      </c>
      <c r="AK60" s="32">
        <f t="shared" si="4"/>
        <v>0.54767862401218703</v>
      </c>
      <c r="AL60" s="32">
        <f t="shared" si="5"/>
        <v>0.66801742579056611</v>
      </c>
      <c r="AM60" s="32">
        <f t="shared" si="6"/>
        <v>1</v>
      </c>
      <c r="AN60" s="32">
        <f t="shared" si="7"/>
        <v>0.54848774564812519</v>
      </c>
      <c r="AO60" s="31">
        <f t="shared" si="8"/>
        <v>1</v>
      </c>
      <c r="AP60" s="9">
        <f>H60*U60*(H60*U60*AJ60+I60*V60*AK60+J60*W60*AL60)</f>
        <v>8.8338417244386103E-5</v>
      </c>
      <c r="AQ60" s="9">
        <f>I60*V60*(H60*U60*AK60+I60*V60*AM60+J60*W60*AN60)</f>
        <v>1.5985189087396978E-4</v>
      </c>
      <c r="AR60" s="9">
        <f>J60*W60*(H60*U60*AL60+I60*V60*AN60+J60*W60*AO60)</f>
        <v>1.6513508937674587E-4</v>
      </c>
      <c r="AS60" s="40">
        <f t="shared" si="9"/>
        <v>4.1332539749510175E-4</v>
      </c>
      <c r="AT60" s="32">
        <f t="shared" si="13"/>
        <v>4.7295596168322698E-2</v>
      </c>
      <c r="AU60" s="31">
        <f>IF(N60&lt;-AT59,1,0)</f>
        <v>0</v>
      </c>
      <c r="AV60" s="37">
        <f>(resultados!$E$12^AU60)*(1-resultados!$E$12)^(1-AU60)</f>
        <v>0.97455470737913485</v>
      </c>
      <c r="AW60" s="37">
        <f>((1-resultados!$E$13)^AU60)*((resultados!$E$13)^(1-AU60))</f>
        <v>0.9</v>
      </c>
    </row>
    <row r="61" spans="1:49" s="37" customFormat="1">
      <c r="A61" s="33">
        <v>59</v>
      </c>
      <c r="B61" s="34">
        <v>39496</v>
      </c>
      <c r="C61" s="35">
        <v>1</v>
      </c>
      <c r="D61" s="36">
        <v>14980</v>
      </c>
      <c r="E61" s="32">
        <v>1918.14</v>
      </c>
      <c r="F61" s="32">
        <v>2150</v>
      </c>
      <c r="G61" s="40">
        <f>(resultados!$B$6*cálculos!D61)+(resultados!$C$6*cálculos!E61)+(resultados!$D$6*cálculos!F61)</f>
        <v>0.91024722391289647</v>
      </c>
      <c r="H61" s="36">
        <f>(resultados!B$6*cálculos!D61)/$G61</f>
        <v>0.31852388697722883</v>
      </c>
      <c r="I61" s="32">
        <f>(resultados!C$6*cálculos!E61)/$G61</f>
        <v>0.35342115908677785</v>
      </c>
      <c r="J61" s="31">
        <f>(resultados!D$6*cálculos!F61)/$G61</f>
        <v>0.32805495393599338</v>
      </c>
      <c r="K61" s="36">
        <f t="shared" si="0"/>
        <v>1.208879731900403E-2</v>
      </c>
      <c r="L61" s="32">
        <f t="shared" si="1"/>
        <v>2.5973840072889942E-2</v>
      </c>
      <c r="M61" s="32">
        <f t="shared" si="2"/>
        <v>0</v>
      </c>
      <c r="N61" s="40">
        <f t="shared" si="2"/>
        <v>1.2972686514309703E-2</v>
      </c>
      <c r="O61" s="55">
        <f>AVERAGE(K$4:K61)</f>
        <v>-2.9738358484304537E-3</v>
      </c>
      <c r="P61" s="56">
        <f>AVERAGE(L$4:L61)</f>
        <v>-8.2016357996460526E-4</v>
      </c>
      <c r="Q61" s="57">
        <f>AVERAGE(M$4:M61)</f>
        <v>4.0142926889497822E-5</v>
      </c>
      <c r="R61" s="32">
        <f>resultados!B$7+resultados!B$8*cálculos!K60^2+resultados!B$9*cálculos!R60</f>
        <v>2.3932301419848267E-4</v>
      </c>
      <c r="S61" s="32">
        <f>resultados!C$7+resultados!C$8*cálculos!L60^2+resultados!C$9*cálculos!S60</f>
        <v>5.3015463283606059E-4</v>
      </c>
      <c r="T61" s="31">
        <f>resultados!D$7+resultados!D$8*cálculos!M60^2+resultados!D$9*cálculos!T60</f>
        <v>5.7385887137565285E-4</v>
      </c>
      <c r="U61" s="36">
        <f t="shared" si="10"/>
        <v>1.5470068332056025E-2</v>
      </c>
      <c r="V61" s="32">
        <f t="shared" si="11"/>
        <v>2.3025087032106102E-2</v>
      </c>
      <c r="W61" s="31">
        <f t="shared" si="12"/>
        <v>2.3955351622876521E-2</v>
      </c>
      <c r="X61" s="32">
        <f>-0.5*LN(2*resultados!B$2)-0.5*LN(R61)-0.5*((K61^2)/R61)</f>
        <v>2.9445921393867218</v>
      </c>
      <c r="Y61" s="32">
        <f>-0.5*LN(2*resultados!C$2)-0.5*LN(S61)-0.5*((L61^2)/S61)</f>
        <v>2.2159648437248967</v>
      </c>
      <c r="Z61" s="31">
        <f>-0.5*LN(2*resultados!D$2)-0.5*LN(T61)-0.5*((M61^2)/T61)</f>
        <v>2.812624997074777</v>
      </c>
      <c r="AA61" s="32">
        <f>K61/R61</f>
        <v>50.512473108742391</v>
      </c>
      <c r="AB61" s="32">
        <f>L61/S61</f>
        <v>48.992951233761673</v>
      </c>
      <c r="AC61" s="31">
        <f>M61/T61</f>
        <v>0</v>
      </c>
      <c r="AD61" s="32">
        <f>(1-resultados!$E$3)*(cálculos!AA60*cálculos!AA60)+resultados!$E$3*cálculos!AD60</f>
        <v>1599.4047216028844</v>
      </c>
      <c r="AE61" s="32">
        <f>(1-resultados!$E$3)*(cálculos!AA60*cálculos!AB60)+resultados!$E$3*cálculos!AE60</f>
        <v>1217.4743467955327</v>
      </c>
      <c r="AF61" s="32">
        <f>(1-resultados!$E$3)*(cálculos!AA60*cálculos!AC60)+resultados!$E$3*cálculos!AF60</f>
        <v>1928.5702114137248</v>
      </c>
      <c r="AG61" s="32">
        <f>(1-resultados!$E$3)*(cálculos!AB60*cálculos!AB60)+resultados!$E$3*cálculos!AG60</f>
        <v>3058.1397422808282</v>
      </c>
      <c r="AH61" s="32">
        <f>(1-resultados!$E$3)*(cálculos!AB60*cálculos!AC60)+resultados!$E$3*cálculos!AH60</f>
        <v>2207.9980174447978</v>
      </c>
      <c r="AI61" s="31">
        <f>(1-resultados!$E$3)*(cálculos!AC60*cálculos!AC60)+resultados!$E$3*cálculos!AI60</f>
        <v>5420.1252129589147</v>
      </c>
      <c r="AJ61" s="32">
        <f t="shared" si="3"/>
        <v>1</v>
      </c>
      <c r="AK61" s="32">
        <f t="shared" si="4"/>
        <v>0.55049321281558017</v>
      </c>
      <c r="AL61" s="32">
        <f t="shared" si="5"/>
        <v>0.65501554628431891</v>
      </c>
      <c r="AM61" s="32">
        <f t="shared" si="6"/>
        <v>1</v>
      </c>
      <c r="AN61" s="32">
        <f t="shared" si="7"/>
        <v>0.54233215672877255</v>
      </c>
      <c r="AO61" s="31">
        <f t="shared" si="8"/>
        <v>1</v>
      </c>
      <c r="AP61" s="9">
        <f>H61*U61*(H61*U61*AJ61+I61*V61*AK61+J61*W61*AL61)</f>
        <v>7.1720063328009026E-5</v>
      </c>
      <c r="AQ61" s="9">
        <f>I61*V61*(H61*U61*AK61+I61*V61*AM61+J61*W61*AN61)</f>
        <v>1.229760523577245E-4</v>
      </c>
      <c r="AR61" s="9">
        <f>J61*W61*(H61*U61*AL61+I61*V61*AN61+J61*W61*AO61)</f>
        <v>1.218060650319416E-4</v>
      </c>
      <c r="AS61" s="40">
        <f t="shared" si="9"/>
        <v>3.1650218071767512E-4</v>
      </c>
      <c r="AT61" s="32">
        <f t="shared" si="13"/>
        <v>4.1386910844402713E-2</v>
      </c>
      <c r="AU61" s="31">
        <f>IF(N61&lt;-AT60,1,0)</f>
        <v>0</v>
      </c>
      <c r="AV61" s="37">
        <f>(resultados!$E$12^AU61)*(1-resultados!$E$12)^(1-AU61)</f>
        <v>0.97455470737913485</v>
      </c>
      <c r="AW61" s="37">
        <f>((1-resultados!$E$13)^AU61)*((resultados!$E$13)^(1-AU61))</f>
        <v>0.9</v>
      </c>
    </row>
    <row r="62" spans="1:49" s="37" customFormat="1">
      <c r="A62" s="33">
        <v>60</v>
      </c>
      <c r="B62" s="34">
        <v>39497</v>
      </c>
      <c r="C62" s="35">
        <v>2</v>
      </c>
      <c r="D62" s="36">
        <v>15160</v>
      </c>
      <c r="E62" s="32">
        <v>1918.14</v>
      </c>
      <c r="F62" s="32">
        <v>2130</v>
      </c>
      <c r="G62" s="40">
        <f>(resultados!$B$6*cálculos!D62)+(resultados!$C$6*cálculos!E62)+(resultados!$D$6*cálculos!F62)</f>
        <v>0.91095331710286076</v>
      </c>
      <c r="H62" s="36">
        <f>(resultados!B$6*cálculos!D62)/$G62</f>
        <v>0.32210141763562844</v>
      </c>
      <c r="I62" s="32">
        <f>(resultados!C$6*cálculos!E62)/$G62</f>
        <v>0.3531472171965237</v>
      </c>
      <c r="J62" s="31">
        <f>(resultados!D$6*cálculos!F62)/$G62</f>
        <v>0.32475136516784775</v>
      </c>
      <c r="K62" s="36">
        <f t="shared" si="0"/>
        <v>1.1944402125152465E-2</v>
      </c>
      <c r="L62" s="32">
        <f t="shared" si="1"/>
        <v>0</v>
      </c>
      <c r="M62" s="32">
        <f t="shared" si="2"/>
        <v>-9.3458624182378713E-3</v>
      </c>
      <c r="N62" s="40">
        <f t="shared" si="2"/>
        <v>7.7541512803391832E-4</v>
      </c>
      <c r="O62" s="55">
        <f>AVERAGE(K$4:K62)</f>
        <v>-2.7209843573527772E-3</v>
      </c>
      <c r="P62" s="56">
        <f>AVERAGE(L$4:L62)</f>
        <v>-8.0626250233808657E-4</v>
      </c>
      <c r="Q62" s="57">
        <f>AVERAGE(M$4:M62)</f>
        <v>-1.1894190946859318E-4</v>
      </c>
      <c r="R62" s="32">
        <f>resultados!B$7+resultados!B$8*cálculos!K61^2+resultados!B$9*cálculos!R61</f>
        <v>2.4129966856221025E-4</v>
      </c>
      <c r="S62" s="32">
        <f>resultados!C$7+resultados!C$8*cálculos!L61^2+resultados!C$9*cálculos!S61</f>
        <v>6.0386555303517785E-4</v>
      </c>
      <c r="T62" s="31">
        <f>resultados!D$7+resultados!D$8*cálculos!M61^2+resultados!D$9*cálculos!T61</f>
        <v>3.7776063251521153E-4</v>
      </c>
      <c r="U62" s="36">
        <f t="shared" si="10"/>
        <v>1.5533823372312763E-2</v>
      </c>
      <c r="V62" s="32">
        <f t="shared" si="11"/>
        <v>2.4573676017950141E-2</v>
      </c>
      <c r="W62" s="31">
        <f t="shared" si="12"/>
        <v>1.9436065252905782E-2</v>
      </c>
      <c r="X62" s="32">
        <f>-0.5*LN(2*resultados!B$2)-0.5*LN(R62)-0.5*((K62^2)/R62)</f>
        <v>2.9501712974803045</v>
      </c>
      <c r="Y62" s="32">
        <f>-0.5*LN(2*resultados!C$2)-0.5*LN(S62)-0.5*((L62^2)/S62)</f>
        <v>2.787140956355262</v>
      </c>
      <c r="Z62" s="31">
        <f>-0.5*LN(2*resultados!D$2)-0.5*LN(T62)-0.5*((M62^2)/T62)</f>
        <v>2.9060772575440255</v>
      </c>
      <c r="AA62" s="32">
        <f>K62/R62</f>
        <v>49.500284009188512</v>
      </c>
      <c r="AB62" s="32">
        <f>L62/S62</f>
        <v>0</v>
      </c>
      <c r="AC62" s="31">
        <f>M62/T62</f>
        <v>-24.740170398411049</v>
      </c>
      <c r="AD62" s="32">
        <f>(1-resultados!$E$3)*(cálculos!AA61*cálculos!AA61)+resultados!$E$3*cálculos!AD61</f>
        <v>1656.5310346803967</v>
      </c>
      <c r="AE62" s="32">
        <f>(1-resultados!$E$3)*(cálculos!AA61*cálculos!AB61)+resultados!$E$3*cálculos!AE61</f>
        <v>1292.9111938905996</v>
      </c>
      <c r="AF62" s="32">
        <f>(1-resultados!$E$3)*(cálculos!AA61*cálculos!AC61)+resultados!$E$3*cálculos!AF61</f>
        <v>1812.8559987289011</v>
      </c>
      <c r="AG62" s="32">
        <f>(1-resultados!$E$3)*(cálculos!AB61*cálculos!AB61)+resultados!$E$3*cálculos!AG61</f>
        <v>3018.6699139796033</v>
      </c>
      <c r="AH62" s="32">
        <f>(1-resultados!$E$3)*(cálculos!AB61*cálculos!AC61)+resultados!$E$3*cálculos!AH61</f>
        <v>2075.5181363981096</v>
      </c>
      <c r="AI62" s="31">
        <f>(1-resultados!$E$3)*(cálculos!AC61*cálculos!AC61)+resultados!$E$3*cálculos!AI61</f>
        <v>5094.9177001813796</v>
      </c>
      <c r="AJ62" s="32">
        <f t="shared" si="3"/>
        <v>1</v>
      </c>
      <c r="AK62" s="32">
        <f t="shared" si="4"/>
        <v>0.57817737634753685</v>
      </c>
      <c r="AL62" s="32">
        <f t="shared" si="5"/>
        <v>0.62401486172482923</v>
      </c>
      <c r="AM62" s="32">
        <f t="shared" si="6"/>
        <v>1</v>
      </c>
      <c r="AN62" s="32">
        <f t="shared" si="7"/>
        <v>0.52923691961808417</v>
      </c>
      <c r="AO62" s="31">
        <f t="shared" si="8"/>
        <v>1</v>
      </c>
      <c r="AP62" s="9">
        <f>H62*U62*(H62*U62*AJ62+I62*V62*AK62+J62*W62*AL62)</f>
        <v>6.9846764713334629E-5</v>
      </c>
      <c r="AQ62" s="9">
        <f>I62*V62*(H62*U62*AK62+I62*V62*AM62+J62*W62*AN62)</f>
        <v>1.2940387410343229E-4</v>
      </c>
      <c r="AR62" s="9">
        <f>J62*W62*(H62*U62*AL62+I62*V62*AN62+J62*W62*AO62)</f>
        <v>8.8536298234365081E-5</v>
      </c>
      <c r="AS62" s="40">
        <f t="shared" si="9"/>
        <v>2.87786937051132E-4</v>
      </c>
      <c r="AT62" s="32">
        <f t="shared" si="13"/>
        <v>3.9464826389548527E-2</v>
      </c>
      <c r="AU62" s="31">
        <f>IF(N62&lt;-AT61,1,0)</f>
        <v>0</v>
      </c>
      <c r="AV62" s="37">
        <f>(resultados!$E$12^AU62)*(1-resultados!$E$12)^(1-AU62)</f>
        <v>0.97455470737913485</v>
      </c>
      <c r="AW62" s="37">
        <f>((1-resultados!$E$13)^AU62)*((resultados!$E$13)^(1-AU62))</f>
        <v>0.9</v>
      </c>
    </row>
    <row r="63" spans="1:49" s="37" customFormat="1">
      <c r="A63" s="33">
        <v>61</v>
      </c>
      <c r="B63" s="34">
        <v>39498</v>
      </c>
      <c r="C63" s="35">
        <v>3</v>
      </c>
      <c r="D63" s="36">
        <v>15000</v>
      </c>
      <c r="E63" s="32">
        <v>1923.06</v>
      </c>
      <c r="F63" s="32">
        <v>2110</v>
      </c>
      <c r="G63" s="40">
        <f>(resultados!$B$6*cálculos!D63)+(resultados!$C$6*cálculos!E63)+(resultados!$D$6*cálculos!F63)</f>
        <v>0.90590392236423889</v>
      </c>
      <c r="H63" s="36">
        <f>(resultados!B$6*cálculos!D63)/$G63</f>
        <v>0.32047833492924271</v>
      </c>
      <c r="I63" s="32">
        <f>(resultados!C$6*cálculos!E63)/$G63</f>
        <v>0.35602648161826084</v>
      </c>
      <c r="J63" s="31">
        <f>(resultados!D$6*cálculos!F63)/$G63</f>
        <v>0.32349518345249645</v>
      </c>
      <c r="K63" s="36">
        <f t="shared" si="0"/>
        <v>-1.0610179112015672E-2</v>
      </c>
      <c r="L63" s="32">
        <f t="shared" si="1"/>
        <v>2.5617008698048949E-3</v>
      </c>
      <c r="M63" s="32">
        <f t="shared" si="2"/>
        <v>-9.4340322333579252E-3</v>
      </c>
      <c r="N63" s="40">
        <f t="shared" si="2"/>
        <v>-5.5583979074932954E-3</v>
      </c>
      <c r="O63" s="55">
        <f>AVERAGE(K$4:K63)</f>
        <v>-2.8524709365971585E-3</v>
      </c>
      <c r="P63" s="56">
        <f>AVERAGE(L$4:L63)</f>
        <v>-7.5012977946903683E-4</v>
      </c>
      <c r="Q63" s="57">
        <f>AVERAGE(M$4:M63)</f>
        <v>-2.741934148667487E-4</v>
      </c>
      <c r="R63" s="32">
        <f>resultados!B$7+resultados!B$8*cálculos!K62^2+resultados!B$9*cálculos!R62</f>
        <v>2.4181362295237172E-4</v>
      </c>
      <c r="S63" s="32">
        <f>resultados!C$7+resultados!C$8*cálculos!L62^2+resultados!C$9*cálculos!S62</f>
        <v>4.2500054233050183E-4</v>
      </c>
      <c r="T63" s="31">
        <f>resultados!D$7+resultados!D$8*cálculos!M62^2+resultados!D$9*cálculos!T62</f>
        <v>2.864143335714525E-4</v>
      </c>
      <c r="U63" s="36">
        <f t="shared" si="10"/>
        <v>1.5550357647088755E-2</v>
      </c>
      <c r="V63" s="32">
        <f t="shared" si="11"/>
        <v>2.0615541281530831E-2</v>
      </c>
      <c r="W63" s="31">
        <f t="shared" si="12"/>
        <v>1.692378012063063E-2</v>
      </c>
      <c r="X63" s="32">
        <f>-0.5*LN(2*resultados!B$2)-0.5*LN(R63)-0.5*((K63^2)/R63)</f>
        <v>3.0119589995644791</v>
      </c>
      <c r="Y63" s="32">
        <f>-0.5*LN(2*resultados!C$2)-0.5*LN(S63)-0.5*((L63^2)/S63)</f>
        <v>2.9550511668416735</v>
      </c>
      <c r="Z63" s="31">
        <f>-0.5*LN(2*resultados!D$2)-0.5*LN(T63)-0.5*((M63^2)/T63)</f>
        <v>3.0047260028325176</v>
      </c>
      <c r="AA63" s="32">
        <f>K63/R63</f>
        <v>-43.877507737045413</v>
      </c>
      <c r="AB63" s="32">
        <f>L63/S63</f>
        <v>6.0275237668115427</v>
      </c>
      <c r="AC63" s="31">
        <f>M63/T63</f>
        <v>-32.938408199477884</v>
      </c>
      <c r="AD63" s="32">
        <f>(1-resultados!$E$3)*(cálculos!AA62*cálculos!AA62)+resultados!$E$3*cálculos!AD62</f>
        <v>1704.1558596189925</v>
      </c>
      <c r="AE63" s="32">
        <f>(1-resultados!$E$3)*(cálculos!AA62*cálculos!AB62)+resultados!$E$3*cálculos!AE62</f>
        <v>1215.3365222571636</v>
      </c>
      <c r="AF63" s="32">
        <f>(1-resultados!$E$3)*(cálculos!AA62*cálculos!AC62)+resultados!$E$3*cálculos!AF62</f>
        <v>1630.6059111357431</v>
      </c>
      <c r="AG63" s="32">
        <f>(1-resultados!$E$3)*(cálculos!AB62*cálculos!AB62)+resultados!$E$3*cálculos!AG62</f>
        <v>2837.5497191408267</v>
      </c>
      <c r="AH63" s="32">
        <f>(1-resultados!$E$3)*(cálculos!AB62*cálculos!AC62)+resultados!$E$3*cálculos!AH62</f>
        <v>1950.987048214223</v>
      </c>
      <c r="AI63" s="31">
        <f>(1-resultados!$E$3)*(cálculos!AC62*cálculos!AC62)+resultados!$E$3*cálculos!AI62</f>
        <v>4825.9472000510414</v>
      </c>
      <c r="AJ63" s="32">
        <f t="shared" si="3"/>
        <v>1</v>
      </c>
      <c r="AK63" s="32">
        <f t="shared" si="4"/>
        <v>0.55267542399980985</v>
      </c>
      <c r="AL63" s="32">
        <f t="shared" si="5"/>
        <v>0.56859504828784402</v>
      </c>
      <c r="AM63" s="32">
        <f t="shared" si="6"/>
        <v>1</v>
      </c>
      <c r="AN63" s="32">
        <f t="shared" si="7"/>
        <v>0.52721937667406027</v>
      </c>
      <c r="AO63" s="31">
        <f t="shared" si="8"/>
        <v>1</v>
      </c>
      <c r="AP63" s="9">
        <f>H63*U63*(H63*U63*AJ63+I63*V63*AK63+J63*W63*AL63)</f>
        <v>6.0564791960903627E-5</v>
      </c>
      <c r="AQ63" s="9">
        <f>I63*V63*(H63*U63*AK63+I63*V63*AM63+J63*W63*AN63)</f>
        <v>9.5271715031715386E-5</v>
      </c>
      <c r="AR63" s="9">
        <f>J63*W63*(H63*U63*AL63+I63*V63*AN63+J63*W63*AO63)</f>
        <v>6.6671674162534404E-5</v>
      </c>
      <c r="AS63" s="40">
        <f t="shared" si="9"/>
        <v>2.2250818115515344E-4</v>
      </c>
      <c r="AT63" s="32">
        <f t="shared" si="13"/>
        <v>3.4701452224043937E-2</v>
      </c>
      <c r="AU63" s="31">
        <f>IF(N63&lt;-AT62,1,0)</f>
        <v>0</v>
      </c>
      <c r="AV63" s="37">
        <f>(resultados!$E$12^AU63)*(1-resultados!$E$12)^(1-AU63)</f>
        <v>0.97455470737913485</v>
      </c>
      <c r="AW63" s="37">
        <f>((1-resultados!$E$13)^AU63)*((resultados!$E$13)^(1-AU63))</f>
        <v>0.9</v>
      </c>
    </row>
    <row r="64" spans="1:49" s="37" customFormat="1">
      <c r="A64" s="33">
        <v>62</v>
      </c>
      <c r="B64" s="34">
        <v>39499</v>
      </c>
      <c r="C64" s="35">
        <v>4</v>
      </c>
      <c r="D64" s="36">
        <v>15200</v>
      </c>
      <c r="E64" s="32">
        <v>1913.22</v>
      </c>
      <c r="F64" s="32">
        <v>2100</v>
      </c>
      <c r="G64" s="40">
        <f>(resultados!$B$6*cálculos!D64)+(resultados!$C$6*cálculos!E64)+(resultados!$D$6*cálculos!F64)</f>
        <v>0.90673568675187677</v>
      </c>
      <c r="H64" s="36">
        <f>(resultados!B$6*cálculos!D64)/$G64</f>
        <v>0.32445347931651575</v>
      </c>
      <c r="I64" s="32">
        <f>(resultados!C$6*cálculos!E64)/$G64</f>
        <v>0.35387983111986976</v>
      </c>
      <c r="J64" s="31">
        <f>(resultados!D$6*cálculos!F64)/$G64</f>
        <v>0.32166668956361444</v>
      </c>
      <c r="K64" s="36">
        <f t="shared" si="0"/>
        <v>1.3245226750020933E-2</v>
      </c>
      <c r="L64" s="32">
        <f t="shared" si="1"/>
        <v>-5.1299809084257575E-3</v>
      </c>
      <c r="M64" s="32">
        <f t="shared" si="2"/>
        <v>-4.7506027585981769E-3</v>
      </c>
      <c r="N64" s="40">
        <f t="shared" si="2"/>
        <v>9.1773835442389429E-4</v>
      </c>
      <c r="O64" s="55">
        <f>AVERAGE(K$4:K64)</f>
        <v>-2.5885742532099766E-3</v>
      </c>
      <c r="P64" s="56">
        <f>AVERAGE(L$4:L64)</f>
        <v>-8.2193061764865522E-4</v>
      </c>
      <c r="Q64" s="57">
        <f>AVERAGE(M$4:M64)</f>
        <v>-3.4757717460005084E-4</v>
      </c>
      <c r="R64" s="32">
        <f>resultados!B$7+resultados!B$8*cálculos!K63^2+resultados!B$9*cálculos!R63</f>
        <v>2.341085397382338E-4</v>
      </c>
      <c r="S64" s="32">
        <f>resultados!C$7+resultados!C$8*cálculos!L63^2+resultados!C$9*cálculos!S63</f>
        <v>3.0873513931912062E-4</v>
      </c>
      <c r="T64" s="31">
        <f>resultados!D$7+resultados!D$8*cálculos!M63^2+resultados!D$9*cálculos!T63</f>
        <v>2.2944145214796706E-4</v>
      </c>
      <c r="U64" s="36">
        <f t="shared" si="10"/>
        <v>1.5300605861802787E-2</v>
      </c>
      <c r="V64" s="32">
        <f t="shared" si="11"/>
        <v>1.7570860517320163E-2</v>
      </c>
      <c r="W64" s="31">
        <f t="shared" si="12"/>
        <v>1.5147324917224396E-2</v>
      </c>
      <c r="X64" s="32">
        <f>-0.5*LN(2*resultados!B$2)-0.5*LN(R64)-0.5*((K64^2)/R64)</f>
        <v>2.8862348017132526</v>
      </c>
      <c r="Y64" s="32">
        <f>-0.5*LN(2*resultados!C$2)-0.5*LN(S64)-0.5*((L64^2)/S64)</f>
        <v>3.0799546725552913</v>
      </c>
      <c r="Z64" s="31">
        <f>-0.5*LN(2*resultados!D$2)-0.5*LN(T64)-0.5*((M64^2)/T64)</f>
        <v>3.2218120063897713</v>
      </c>
      <c r="AA64" s="32">
        <f>K64/R64</f>
        <v>56.577290024665288</v>
      </c>
      <c r="AB64" s="32">
        <f>L64/S64</f>
        <v>-16.616122543547625</v>
      </c>
      <c r="AC64" s="31">
        <f>M64/T64</f>
        <v>-20.705076236766963</v>
      </c>
      <c r="AD64" s="32">
        <f>(1-resultados!$E$3)*(cálculos!AA63*cálculos!AA63)+resultados!$E$3*cálculos!AD63</f>
        <v>1717.4206491547218</v>
      </c>
      <c r="AE64" s="32">
        <f>(1-resultados!$E$3)*(cálculos!AA63*cálculos!AB63)+resultados!$E$3*cálculos!AE63</f>
        <v>1126.5479676789237</v>
      </c>
      <c r="AF64" s="32">
        <f>(1-resultados!$E$3)*(cálculos!AA63*cálculos!AC63)+resultados!$E$3*cálculos!AF63</f>
        <v>1619.4848721047117</v>
      </c>
      <c r="AG64" s="32">
        <f>(1-resultados!$E$3)*(cálculos!AB63*cálculos!AB63)+resultados!$E$3*cálculos!AG63</f>
        <v>2669.4765985579456</v>
      </c>
      <c r="AH64" s="32">
        <f>(1-resultados!$E$3)*(cálculos!AB63*cálculos!AC63)+resultados!$E$3*cálculos!AH63</f>
        <v>1822.0156030255719</v>
      </c>
      <c r="AI64" s="31">
        <f>(1-resultados!$E$3)*(cálculos!AC63*cálculos!AC63)+resultados!$E$3*cálculos!AI63</f>
        <v>4601.4866921309049</v>
      </c>
      <c r="AJ64" s="32">
        <f t="shared" si="3"/>
        <v>1</v>
      </c>
      <c r="AK64" s="32">
        <f t="shared" si="4"/>
        <v>0.52613632777716612</v>
      </c>
      <c r="AL64" s="32">
        <f t="shared" si="5"/>
        <v>0.57608885072263405</v>
      </c>
      <c r="AM64" s="32">
        <f t="shared" si="6"/>
        <v>1</v>
      </c>
      <c r="AN64" s="32">
        <f t="shared" si="7"/>
        <v>0.51986424360830275</v>
      </c>
      <c r="AO64" s="31">
        <f t="shared" si="8"/>
        <v>1</v>
      </c>
      <c r="AP64" s="9">
        <f>H64*U64*(H64*U64*AJ64+I64*V64*AK64+J64*W64*AL64)</f>
        <v>5.4819986850491676E-5</v>
      </c>
      <c r="AQ64" s="9">
        <f>I64*V64*(H64*U64*AK64+I64*V64*AM64+J64*W64*AN64)</f>
        <v>7.0654028728991006E-5</v>
      </c>
      <c r="AR64" s="9">
        <f>J64*W64*(H64*U64*AL64+I64*V64*AN64+J64*W64*AO64)</f>
        <v>5.3424730198259248E-5</v>
      </c>
      <c r="AS64" s="40">
        <f t="shared" si="9"/>
        <v>1.7889874577774192E-4</v>
      </c>
      <c r="AT64" s="32">
        <f t="shared" si="13"/>
        <v>3.1115609041077224E-2</v>
      </c>
      <c r="AU64" s="31">
        <f>IF(N64&lt;-AT63,1,0)</f>
        <v>0</v>
      </c>
      <c r="AV64" s="37">
        <f>(resultados!$E$12^AU64)*(1-resultados!$E$12)^(1-AU64)</f>
        <v>0.97455470737913485</v>
      </c>
      <c r="AW64" s="37">
        <f>((1-resultados!$E$13)^AU64)*((resultados!$E$13)^(1-AU64))</f>
        <v>0.9</v>
      </c>
    </row>
    <row r="65" spans="1:49" s="37" customFormat="1">
      <c r="A65" s="33">
        <v>63</v>
      </c>
      <c r="B65" s="34">
        <v>39500</v>
      </c>
      <c r="C65" s="35">
        <v>5</v>
      </c>
      <c r="D65" s="36">
        <v>15000</v>
      </c>
      <c r="E65" s="32">
        <v>1918.14</v>
      </c>
      <c r="F65" s="32">
        <v>2120</v>
      </c>
      <c r="G65" s="40">
        <f>(resultados!$B$6*cálculos!D65)+(resultados!$C$6*cálculos!E65)+(resultados!$D$6*cálculos!F65)</f>
        <v>0.90646765402042351</v>
      </c>
      <c r="H65" s="36">
        <f>(resultados!B$6*cálculos!D65)/$G65</f>
        <v>0.32027902965704724</v>
      </c>
      <c r="I65" s="32">
        <f>(resultados!C$6*cálculos!E65)/$G65</f>
        <v>0.35489476927719421</v>
      </c>
      <c r="J65" s="31">
        <f>(resultados!D$6*cálculos!F65)/$G65</f>
        <v>0.32482620106575844</v>
      </c>
      <c r="K65" s="36">
        <f t="shared" si="0"/>
        <v>-1.3245226750020933E-2</v>
      </c>
      <c r="L65" s="32">
        <f t="shared" si="1"/>
        <v>2.5682800386208626E-3</v>
      </c>
      <c r="M65" s="32">
        <f t="shared" si="2"/>
        <v>9.4787439545438446E-3</v>
      </c>
      <c r="N65" s="40">
        <f t="shared" si="2"/>
        <v>-2.9564553227814927E-4</v>
      </c>
      <c r="O65" s="55">
        <f>AVERAGE(K$4:K65)</f>
        <v>-2.7604557450940244E-3</v>
      </c>
      <c r="P65" s="56">
        <f>AVERAGE(L$4:L65)</f>
        <v>-7.6724980061205008E-4</v>
      </c>
      <c r="Q65" s="57">
        <f>AVERAGE(M$4:M65)</f>
        <v>-1.8908812412998799E-4</v>
      </c>
      <c r="R65" s="32">
        <f>resultados!B$7+resultados!B$8*cálculos!K64^2+resultados!B$9*cálculos!R64</f>
        <v>2.4535278396629185E-4</v>
      </c>
      <c r="S65" s="32">
        <f>resultados!C$7+resultados!C$8*cálculos!L64^2+resultados!C$9*cálculos!S64</f>
        <v>2.3838804392575981E-4</v>
      </c>
      <c r="T65" s="31">
        <f>resultados!D$7+resultados!D$8*cálculos!M64^2+resultados!D$9*cálculos!T64</f>
        <v>1.6897885115169363E-4</v>
      </c>
      <c r="U65" s="36">
        <f t="shared" si="10"/>
        <v>1.5663741059092233E-2</v>
      </c>
      <c r="V65" s="32">
        <f t="shared" si="11"/>
        <v>1.54398200742677E-2</v>
      </c>
      <c r="W65" s="31">
        <f t="shared" si="12"/>
        <v>1.2999186557307869E-2</v>
      </c>
      <c r="X65" s="32">
        <f>-0.5*LN(2*resultados!B$2)-0.5*LN(R65)-0.5*((K65^2)/R65)</f>
        <v>2.8799502758110824</v>
      </c>
      <c r="Y65" s="32">
        <f>-0.5*LN(2*resultados!C$2)-0.5*LN(S65)-0.5*((L65^2)/S65)</f>
        <v>3.2380321372411496</v>
      </c>
      <c r="Z65" s="31">
        <f>-0.5*LN(2*resultados!D$2)-0.5*LN(T65)-0.5*((M65^2)/T65)</f>
        <v>3.1580783892233475</v>
      </c>
      <c r="AA65" s="32">
        <f>K65/R65</f>
        <v>-53.984415974023136</v>
      </c>
      <c r="AB65" s="32">
        <f>L65/S65</f>
        <v>10.773527045763634</v>
      </c>
      <c r="AC65" s="31">
        <f>M65/T65</f>
        <v>56.09426203303218</v>
      </c>
      <c r="AD65" s="32">
        <f>(1-resultados!$E$3)*(cálculos!AA64*cálculos!AA64)+resultados!$E$3*cálculos!AD64</f>
        <v>1806.434794997544</v>
      </c>
      <c r="AE65" s="32">
        <f>(1-resultados!$E$3)*(cálculos!AA64*cálculos!AB64)+resultados!$E$3*cálculos!AE64</f>
        <v>1002.5493785642877</v>
      </c>
      <c r="AF65" s="32">
        <f>(1-resultados!$E$3)*(cálculos!AA64*cálculos!AC64)+resultados!$E$3*cálculos!AF64</f>
        <v>1452.0295535846067</v>
      </c>
      <c r="AG65" s="32">
        <f>(1-resultados!$E$3)*(cálculos!AB64*cálculos!AB64)+resultados!$E$3*cálculos!AG64</f>
        <v>2525.8737343473999</v>
      </c>
      <c r="AH65" s="32">
        <f>(1-resultados!$E$3)*(cálculos!AB64*cálculos!AC64)+resultados!$E$3*cálculos!AH64</f>
        <v>1733.3369518854545</v>
      </c>
      <c r="AI65" s="31">
        <f>(1-resultados!$E$3)*(cálculos!AC64*cálculos!AC64)+resultados!$E$3*cálculos!AI64</f>
        <v>4351.1195015212706</v>
      </c>
      <c r="AJ65" s="32">
        <f t="shared" si="3"/>
        <v>1</v>
      </c>
      <c r="AK65" s="32">
        <f t="shared" si="4"/>
        <v>0.46934133978619019</v>
      </c>
      <c r="AL65" s="32">
        <f t="shared" si="5"/>
        <v>0.51792133946196506</v>
      </c>
      <c r="AM65" s="32">
        <f t="shared" si="6"/>
        <v>1</v>
      </c>
      <c r="AN65" s="32">
        <f t="shared" si="7"/>
        <v>0.52284946931369602</v>
      </c>
      <c r="AO65" s="31">
        <f t="shared" si="8"/>
        <v>1</v>
      </c>
      <c r="AP65" s="9">
        <f>H65*U65*(H65*U65*AJ65+I65*V65*AK65+J65*W65*AL65)</f>
        <v>4.9041110626078001E-5</v>
      </c>
      <c r="AQ65" s="9">
        <f>I65*V65*(H65*U65*AK65+I65*V65*AM65+J65*W65*AN65)</f>
        <v>5.5024198147427631E-5</v>
      </c>
      <c r="AR65" s="9">
        <f>J65*W65*(H65*U65*AL65+I65*V65*AN65+J65*W65*AO65)</f>
        <v>4.0897753952365565E-5</v>
      </c>
      <c r="AS65" s="40">
        <f t="shared" si="9"/>
        <v>1.449630627258712E-4</v>
      </c>
      <c r="AT65" s="32">
        <f t="shared" si="13"/>
        <v>2.8009369715770518E-2</v>
      </c>
      <c r="AU65" s="31">
        <f>IF(N65&lt;-AT64,1,0)</f>
        <v>0</v>
      </c>
      <c r="AV65" s="37">
        <f>(resultados!$E$12^AU65)*(1-resultados!$E$12)^(1-AU65)</f>
        <v>0.97455470737913485</v>
      </c>
      <c r="AW65" s="37">
        <f>((1-resultados!$E$13)^AU65)*((resultados!$E$13)^(1-AU65))</f>
        <v>0.9</v>
      </c>
    </row>
    <row r="66" spans="1:49" s="37" customFormat="1">
      <c r="A66" s="33">
        <v>64</v>
      </c>
      <c r="B66" s="34">
        <v>39503</v>
      </c>
      <c r="C66" s="35">
        <v>1</v>
      </c>
      <c r="D66" s="36">
        <v>14860</v>
      </c>
      <c r="E66" s="32">
        <v>1927.98</v>
      </c>
      <c r="F66" s="32">
        <v>2120</v>
      </c>
      <c r="G66" s="40">
        <f>(resultados!$B$6*cálculos!D66)+(resultados!$C$6*cálculos!E66)+(resultados!$D$6*cálculos!F66)</f>
        <v>0.90540829106647736</v>
      </c>
      <c r="H66" s="36">
        <f>(resultados!B$6*cálculos!D66)/$G66</f>
        <v>0.31766100008541798</v>
      </c>
      <c r="I66" s="32">
        <f>(resultados!C$6*cálculos!E66)/$G66</f>
        <v>0.35713273954599251</v>
      </c>
      <c r="J66" s="31">
        <f>(resultados!D$6*cálculos!F66)/$G66</f>
        <v>0.32520626036858946</v>
      </c>
      <c r="K66" s="36">
        <f t="shared" ref="K66:K129" si="14">LN(D66)-LN(D65)</f>
        <v>-9.3771618125977341E-3</v>
      </c>
      <c r="L66" s="32">
        <f t="shared" ref="L66:L129" si="15">LN(E66)-LN(E65)</f>
        <v>5.1168561924272993E-3</v>
      </c>
      <c r="M66" s="32">
        <f t="shared" ref="M66:N129" si="16">LN(F66)-LN(F65)</f>
        <v>0</v>
      </c>
      <c r="N66" s="40">
        <f t="shared" si="16"/>
        <v>-1.1693549743649334E-3</v>
      </c>
      <c r="O66" s="55">
        <f>AVERAGE(K$4:K66)</f>
        <v>-2.8654828255305913E-3</v>
      </c>
      <c r="P66" s="56">
        <f>AVERAGE(L$4:L66)</f>
        <v>-6.7385129278602865E-4</v>
      </c>
      <c r="Q66" s="57">
        <f>AVERAGE(M$4:M66)</f>
        <v>-1.8608672533427389E-4</v>
      </c>
      <c r="R66" s="32">
        <f>resultados!B$7+resultados!B$8*cálculos!K65^2+resultados!B$9*cálculos!R65</f>
        <v>2.5357753719222002E-4</v>
      </c>
      <c r="S66" s="32">
        <f>resultados!C$7+resultados!C$8*cálculos!L65^2+resultados!C$9*cálculos!S65</f>
        <v>1.8513441134183599E-4</v>
      </c>
      <c r="T66" s="31">
        <f>resultados!D$7+resultados!D$8*cálculos!M65^2+resultados!D$9*cálculos!T65</f>
        <v>1.5572258164619631E-4</v>
      </c>
      <c r="U66" s="36">
        <f t="shared" si="10"/>
        <v>1.592411809778551E-2</v>
      </c>
      <c r="V66" s="32">
        <f t="shared" si="11"/>
        <v>1.3606410670777065E-2</v>
      </c>
      <c r="W66" s="31">
        <f t="shared" si="12"/>
        <v>1.2478885432850015E-2</v>
      </c>
      <c r="X66" s="32">
        <f>-0.5*LN(2*resultados!B$2)-0.5*LN(R66)-0.5*((K66^2)/R66)</f>
        <v>3.0476007080076748</v>
      </c>
      <c r="Y66" s="32">
        <f>-0.5*LN(2*resultados!C$2)-0.5*LN(S66)-0.5*((L66^2)/S66)</f>
        <v>3.3075643169952444</v>
      </c>
      <c r="Z66" s="31">
        <f>-0.5*LN(2*resultados!D$2)-0.5*LN(T66)-0.5*((M66^2)/T66)</f>
        <v>3.4647786950896262</v>
      </c>
      <c r="AA66" s="32">
        <f>K66/R66</f>
        <v>-36.979465596314</v>
      </c>
      <c r="AB66" s="32">
        <f>L66/S66</f>
        <v>27.63860135639198</v>
      </c>
      <c r="AC66" s="31">
        <f>M66/T66</f>
        <v>0</v>
      </c>
      <c r="AD66" s="32">
        <f>(1-resultados!$E$3)*(cálculos!AA65*cálculos!AA65)+resultados!$E$3*cálculos!AD65</f>
        <v>1872.9077373810733</v>
      </c>
      <c r="AE66" s="32">
        <f>(1-resultados!$E$3)*(cálculos!AA65*cálculos!AB65)+resultados!$E$3*cálculos!AE65</f>
        <v>907.50026191767688</v>
      </c>
      <c r="AF66" s="32">
        <f>(1-resultados!$E$3)*(cálculos!AA65*cálculos!AC65)+resultados!$E$3*cálculos!AF65</f>
        <v>1183.2148218487064</v>
      </c>
      <c r="AG66" s="32">
        <f>(1-resultados!$E$3)*(cálculos!AB65*cálculos!AB65)+resultados!$E$3*cálculos!AG65</f>
        <v>2381.2854433869038</v>
      </c>
      <c r="AH66" s="32">
        <f>(1-resultados!$E$3)*(cálculos!AB65*cálculos!AC65)+resultados!$E$3*cálculos!AH65</f>
        <v>1665.5967177198286</v>
      </c>
      <c r="AI66" s="31">
        <f>(1-resultados!$E$3)*(cálculos!AC65*cálculos!AC65)+resultados!$E$3*cálculos!AI65</f>
        <v>4278.8463054118229</v>
      </c>
      <c r="AJ66" s="32">
        <f t="shared" si="3"/>
        <v>1</v>
      </c>
      <c r="AK66" s="32">
        <f t="shared" si="4"/>
        <v>0.4297173002476477</v>
      </c>
      <c r="AL66" s="32">
        <f t="shared" si="5"/>
        <v>0.41796706916709858</v>
      </c>
      <c r="AM66" s="32">
        <f t="shared" si="6"/>
        <v>1</v>
      </c>
      <c r="AN66" s="32">
        <f t="shared" si="7"/>
        <v>0.52179604645708155</v>
      </c>
      <c r="AO66" s="31">
        <f t="shared" si="8"/>
        <v>1</v>
      </c>
      <c r="AP66" s="9">
        <f>H66*U66*(H66*U66*AJ66+I66*V66*AK66+J66*W66*AL66)</f>
        <v>4.473101505447829E-5</v>
      </c>
      <c r="AQ66" s="9">
        <f>I66*V66*(H66*U66*AK66+I66*V66*AM66+J66*W66*AN66)</f>
        <v>4.4465297726756662E-5</v>
      </c>
      <c r="AR66" s="9">
        <f>J66*W66*(H66*U66*AL66+I66*V66*AN66+J66*W66*AO66)</f>
        <v>3.5339097320949573E-5</v>
      </c>
      <c r="AS66" s="40">
        <f t="shared" si="9"/>
        <v>1.2453541010218452E-4</v>
      </c>
      <c r="AT66" s="32">
        <f t="shared" si="13"/>
        <v>2.5960980189528287E-2</v>
      </c>
      <c r="AU66" s="31">
        <f>IF(N66&lt;-AT65,1,0)</f>
        <v>0</v>
      </c>
      <c r="AV66" s="37">
        <f>(resultados!$E$12^AU66)*(1-resultados!$E$12)^(1-AU66)</f>
        <v>0.97455470737913485</v>
      </c>
      <c r="AW66" s="37">
        <f>((1-resultados!$E$13)^AU66)*((resultados!$E$13)^(1-AU66))</f>
        <v>0.9</v>
      </c>
    </row>
    <row r="67" spans="1:49" s="37" customFormat="1">
      <c r="A67" s="33">
        <v>65</v>
      </c>
      <c r="B67" s="34">
        <v>39504</v>
      </c>
      <c r="C67" s="35">
        <v>2</v>
      </c>
      <c r="D67" s="36">
        <v>14700</v>
      </c>
      <c r="E67" s="32">
        <v>1937.81</v>
      </c>
      <c r="F67" s="32">
        <v>2140</v>
      </c>
      <c r="G67" s="40">
        <f>(resultados!$B$6*cálculos!D67)+(resultados!$C$6*cálculos!E67)+(resultados!$D$6*cálculos!F67)</f>
        <v>0.9067379319672686</v>
      </c>
      <c r="H67" s="36">
        <f>(resultados!B$6*cálculos!D67)/$G67</f>
        <v>0.3137798905301874</v>
      </c>
      <c r="I67" s="32">
        <f>(resultados!C$6*cálculos!E67)/$G67</f>
        <v>0.35842724700803641</v>
      </c>
      <c r="J67" s="31">
        <f>(resultados!D$6*cálculos!F67)/$G67</f>
        <v>0.32779286246177614</v>
      </c>
      <c r="K67" s="36">
        <f t="shared" si="14"/>
        <v>-1.0825545504921763E-2</v>
      </c>
      <c r="L67" s="32">
        <f t="shared" si="15"/>
        <v>5.0856467561644081E-3</v>
      </c>
      <c r="M67" s="32">
        <f t="shared" si="16"/>
        <v>9.3897403498388599E-3</v>
      </c>
      <c r="N67" s="40">
        <f t="shared" si="16"/>
        <v>1.4674766555858171E-3</v>
      </c>
      <c r="O67" s="55">
        <f>AVERAGE(K$4:K67)</f>
        <v>-2.9898588048960784E-3</v>
      </c>
      <c r="P67" s="56">
        <f>AVERAGE(L$4:L67)</f>
        <v>-5.8385913577117809E-4</v>
      </c>
      <c r="Q67" s="57">
        <f>AVERAGE(M$4:M67)</f>
        <v>-3.6464427284693679E-5</v>
      </c>
      <c r="R67" s="32">
        <f>resultados!B$7+resultados!B$8*cálculos!K66^2+resultados!B$9*cálculos!R66</f>
        <v>2.3609540458581626E-4</v>
      </c>
      <c r="S67" s="32">
        <f>resultados!C$7+resultados!C$8*cálculos!L66^2+resultados!C$9*cálculos!S66</f>
        <v>1.5646953240955094E-4</v>
      </c>
      <c r="T67" s="31">
        <f>resultados!D$7+resultados!D$8*cálculos!M66^2+resultados!D$9*cálculos!T66</f>
        <v>1.1416751546976214E-4</v>
      </c>
      <c r="U67" s="36">
        <f t="shared" ref="U67:U130" si="17">SQRT(R67)</f>
        <v>1.5365396336763209E-2</v>
      </c>
      <c r="V67" s="32">
        <f t="shared" ref="V67:V130" si="18">SQRT(S67)</f>
        <v>1.2508778214100326E-2</v>
      </c>
      <c r="W67" s="31">
        <f t="shared" ref="W67:W130" si="19">SQRT(T67)</f>
        <v>1.0684920002965026E-2</v>
      </c>
      <c r="X67" s="32">
        <f>-0.5*LN(2*resultados!B$2)-0.5*LN(R67)-0.5*((K67^2)/R67)</f>
        <v>3.0085100294915548</v>
      </c>
      <c r="Y67" s="32">
        <f>-0.5*LN(2*resultados!C$2)-0.5*LN(S67)-0.5*((L67^2)/S67)</f>
        <v>3.3797380425583166</v>
      </c>
      <c r="Z67" s="31">
        <f>-0.5*LN(2*resultados!D$2)-0.5*LN(T67)-0.5*((M67^2)/T67)</f>
        <v>3.2338523876587861</v>
      </c>
      <c r="AA67" s="32">
        <f>K67/R67</f>
        <v>-45.852419380686761</v>
      </c>
      <c r="AB67" s="32">
        <f>L67/S67</f>
        <v>32.502473023649038</v>
      </c>
      <c r="AC67" s="31">
        <f>M67/T67</f>
        <v>82.245289399555887</v>
      </c>
      <c r="AD67" s="32">
        <f>(1-resultados!$E$3)*(cálculos!AA66*cálculos!AA66)+resultados!$E$3*cálculos!AD66</f>
        <v>1842.5821256855472</v>
      </c>
      <c r="AE67" s="32">
        <f>(1-resultados!$E$3)*(cálculos!AA66*cálculos!AB66)+resultados!$E$3*cálculos!AE66</f>
        <v>791.72660372328005</v>
      </c>
      <c r="AF67" s="32">
        <f>(1-resultados!$E$3)*(cálculos!AA66*cálculos!AC66)+resultados!$E$3*cálculos!AF66</f>
        <v>1112.2219325377839</v>
      </c>
      <c r="AG67" s="32">
        <f>(1-resultados!$E$3)*(cálculos!AB66*cálculos!AB66)+resultados!$E$3*cálculos!AG66</f>
        <v>2284.2418538799425</v>
      </c>
      <c r="AH67" s="32">
        <f>(1-resultados!$E$3)*(cálculos!AB66*cálculos!AC66)+resultados!$E$3*cálculos!AH66</f>
        <v>1565.6609146566389</v>
      </c>
      <c r="AI67" s="31">
        <f>(1-resultados!$E$3)*(cálculos!AC66*cálculos!AC66)+resultados!$E$3*cálculos!AI66</f>
        <v>4022.1155270871132</v>
      </c>
      <c r="AJ67" s="32">
        <f t="shared" ref="AJ67:AJ130" si="20">AD67/SQRT(AD67*AD67)</f>
        <v>1</v>
      </c>
      <c r="AK67" s="32">
        <f t="shared" ref="AK67:AK130" si="21">AE67/SQRT(AD67*AG67)</f>
        <v>0.38591420890376144</v>
      </c>
      <c r="AL67" s="32">
        <f t="shared" ref="AL67:AL130" si="22">AF67/SQRT(AD67*AI67)</f>
        <v>0.40855521427377928</v>
      </c>
      <c r="AM67" s="32">
        <f t="shared" ref="AM67:AM130" si="23">AG67/SQRT(AG67*AG67)</f>
        <v>1</v>
      </c>
      <c r="AN67" s="32">
        <f t="shared" ref="AN67:AN130" si="24">AH67/SQRT(AG67*AI67)</f>
        <v>0.5165345752788989</v>
      </c>
      <c r="AO67" s="31">
        <f t="shared" ref="AO67:AO130" si="25">AI67/SQRT(AI67*AI67)</f>
        <v>1</v>
      </c>
      <c r="AP67" s="9">
        <f>H67*U67*(H67*U67*AJ67+I67*V67*AK67+J67*W67*AL67)</f>
        <v>3.8486609447186812E-5</v>
      </c>
      <c r="AQ67" s="9">
        <f>I67*V67*(H67*U67*AK67+I67*V67*AM67+J67*W67*AN67)</f>
        <v>3.6554976214159303E-5</v>
      </c>
      <c r="AR67" s="9">
        <f>J67*W67*(H67*U67*AL67+I67*V67*AN67+J67*W67*AO67)</f>
        <v>2.7277375134831723E-5</v>
      </c>
      <c r="AS67" s="40">
        <f t="shared" ref="AS67:AS130" si="26">SUM(AP67:AR67)</f>
        <v>1.0231896079617784E-4</v>
      </c>
      <c r="AT67" s="32">
        <f t="shared" si="13"/>
        <v>2.3531668324283803E-2</v>
      </c>
      <c r="AU67" s="31">
        <f>IF(N67&lt;-AT66,1,0)</f>
        <v>0</v>
      </c>
      <c r="AV67" s="37">
        <f>(resultados!$E$12^AU67)*(1-resultados!$E$12)^(1-AU67)</f>
        <v>0.97455470737913485</v>
      </c>
      <c r="AW67" s="37">
        <f>((1-resultados!$E$13)^AU67)*((resultados!$E$13)^(1-AU67))</f>
        <v>0.9</v>
      </c>
    </row>
    <row r="68" spans="1:49" s="37" customFormat="1">
      <c r="A68" s="33">
        <v>66</v>
      </c>
      <c r="B68" s="34">
        <v>39505</v>
      </c>
      <c r="C68" s="35">
        <v>3</v>
      </c>
      <c r="D68" s="36">
        <v>14580</v>
      </c>
      <c r="E68" s="32">
        <v>1952.57</v>
      </c>
      <c r="F68" s="32">
        <v>2135</v>
      </c>
      <c r="G68" s="40">
        <f>(resultados!$B$6*cálculos!D68)+(resultados!$C$6*cálculos!E68)+(resultados!$D$6*cálculos!F68)</f>
        <v>0.90619637857577606</v>
      </c>
      <c r="H68" s="36">
        <f>(resultados!B$6*cálculos!D68)/$G68</f>
        <v>0.31140440974902855</v>
      </c>
      <c r="I68" s="32">
        <f>(resultados!C$6*cálculos!E68)/$G68</f>
        <v>0.36137316386717167</v>
      </c>
      <c r="J68" s="31">
        <f>(resultados!D$6*cálculos!F68)/$G68</f>
        <v>0.32722242638379972</v>
      </c>
      <c r="K68" s="36">
        <f t="shared" si="14"/>
        <v>-8.1967672041791673E-3</v>
      </c>
      <c r="L68" s="32">
        <f t="shared" si="15"/>
        <v>7.5879841147958871E-3</v>
      </c>
      <c r="M68" s="32">
        <f t="shared" si="16"/>
        <v>-2.3391823531717648E-3</v>
      </c>
      <c r="N68" s="40">
        <f t="shared" si="16"/>
        <v>-5.9743301723734488E-4</v>
      </c>
      <c r="O68" s="55">
        <f>AVERAGE(K$4:K68)</f>
        <v>-3.0699650879619719E-3</v>
      </c>
      <c r="P68" s="56">
        <f>AVERAGE(L$4:L68)</f>
        <v>-4.5813847037783865E-4</v>
      </c>
      <c r="Q68" s="57">
        <f>AVERAGE(M$4:M68)</f>
        <v>-7.1890856913725543E-5</v>
      </c>
      <c r="R68" s="32">
        <f>resultados!B$7+resultados!B$8*cálculos!K67^2+resultados!B$9*cálculos!R67</f>
        <v>2.3116557964957926E-4</v>
      </c>
      <c r="S68" s="32">
        <f>resultados!C$7+resultados!C$8*cálculos!L67^2+resultados!C$9*cálculos!S67</f>
        <v>1.3737445175645042E-4</v>
      </c>
      <c r="T68" s="31">
        <f>resultados!D$7+resultados!D$8*cálculos!M67^2+resultados!D$9*cálculos!T67</f>
        <v>1.2054899096005438E-4</v>
      </c>
      <c r="U68" s="36">
        <f t="shared" si="17"/>
        <v>1.5204130348348742E-2</v>
      </c>
      <c r="V68" s="32">
        <f t="shared" si="18"/>
        <v>1.1720684781890964E-2</v>
      </c>
      <c r="W68" s="31">
        <f t="shared" si="19"/>
        <v>1.097948045036988E-2</v>
      </c>
      <c r="X68" s="32">
        <f>-0.5*LN(2*resultados!B$2)-0.5*LN(R68)-0.5*((K68^2)/R68)</f>
        <v>3.1219273967329655</v>
      </c>
      <c r="Y68" s="32">
        <f>-0.5*LN(2*resultados!C$2)-0.5*LN(S68)-0.5*((L68^2)/S68)</f>
        <v>3.3178974485472614</v>
      </c>
      <c r="Z68" s="31">
        <f>-0.5*LN(2*resultados!D$2)-0.5*LN(T68)-0.5*((M68^2)/T68)</f>
        <v>3.570093398926304</v>
      </c>
      <c r="AA68" s="32">
        <f>K68/R68</f>
        <v>-35.458424288791328</v>
      </c>
      <c r="AB68" s="32">
        <f>L68/S68</f>
        <v>55.235773593830508</v>
      </c>
      <c r="AC68" s="31">
        <f>M68/T68</f>
        <v>-19.404412550801741</v>
      </c>
      <c r="AD68" s="32">
        <f>(1-resultados!$E$3)*(cálculos!AA67*cálculos!AA67)+resultados!$E$3*cálculos!AD67</f>
        <v>1858.1738599281573</v>
      </c>
      <c r="AE68" s="32">
        <f>(1-resultados!$E$3)*(cálculos!AA67*cálculos!AB67)+resultados!$E$3*cálculos!AE67</f>
        <v>654.80398606049437</v>
      </c>
      <c r="AF68" s="32">
        <f>(1-resultados!$E$3)*(cálculos!AA67*cálculos!AC67)+resultados!$E$3*cálculos!AF67</f>
        <v>819.21988648745332</v>
      </c>
      <c r="AG68" s="32">
        <f>(1-resultados!$E$3)*(cálculos!AB67*cálculos!AB67)+resultados!$E$3*cálculos!AG67</f>
        <v>2210.5719878063278</v>
      </c>
      <c r="AH68" s="32">
        <f>(1-resultados!$E$3)*(cálculos!AB67*cálculos!AC67)+resultados!$E$3*cálculos!AH67</f>
        <v>1632.1117777791169</v>
      </c>
      <c r="AI68" s="31">
        <f>(1-resultados!$E$3)*(cálculos!AC67*cálculos!AC67)+resultados!$E$3*cálculos!AI67</f>
        <v>4186.6458531668886</v>
      </c>
      <c r="AJ68" s="32">
        <f t="shared" si="20"/>
        <v>1</v>
      </c>
      <c r="AK68" s="32">
        <f t="shared" si="21"/>
        <v>0.32308426709741089</v>
      </c>
      <c r="AL68" s="32">
        <f t="shared" si="22"/>
        <v>0.29371369729410551</v>
      </c>
      <c r="AM68" s="32">
        <f t="shared" si="23"/>
        <v>1</v>
      </c>
      <c r="AN68" s="32">
        <f t="shared" si="24"/>
        <v>0.5364934879359915</v>
      </c>
      <c r="AO68" s="31">
        <f t="shared" si="25"/>
        <v>1</v>
      </c>
      <c r="AP68" s="9">
        <f>H68*U68*(H68*U68*AJ68+I68*V68*AK68+J68*W68*AL68)</f>
        <v>3.3891946621490536E-5</v>
      </c>
      <c r="AQ68" s="9">
        <f>I68*V68*(H68*U68*AK68+I68*V68*AM68+J68*W68*AN68)</f>
        <v>3.2582762320318925E-5</v>
      </c>
      <c r="AR68" s="9">
        <f>J68*W68*(H68*U68*AL68+I68*V68*AN68+J68*W68*AO68)</f>
        <v>2.6067783673818567E-5</v>
      </c>
      <c r="AS68" s="40">
        <f t="shared" si="26"/>
        <v>9.2542492615628027E-5</v>
      </c>
      <c r="AT68" s="32">
        <f t="shared" si="13"/>
        <v>2.2379235921326811E-2</v>
      </c>
      <c r="AU68" s="31">
        <f>IF(N68&lt;-AT67,1,0)</f>
        <v>0</v>
      </c>
      <c r="AV68" s="37">
        <f>(resultados!$E$12^AU68)*(1-resultados!$E$12)^(1-AU68)</f>
        <v>0.97455470737913485</v>
      </c>
      <c r="AW68" s="37">
        <f>((1-resultados!$E$13)^AU68)*((resultados!$E$13)^(1-AU68))</f>
        <v>0.9</v>
      </c>
    </row>
    <row r="69" spans="1:49" s="37" customFormat="1">
      <c r="A69" s="33">
        <v>67</v>
      </c>
      <c r="B69" s="34">
        <v>39506</v>
      </c>
      <c r="C69" s="35">
        <v>4</v>
      </c>
      <c r="D69" s="36">
        <v>14480</v>
      </c>
      <c r="E69" s="32">
        <v>1942.73</v>
      </c>
      <c r="F69" s="32">
        <v>2105</v>
      </c>
      <c r="G69" s="40">
        <f>(resultados!$B$6*cálculos!D69)+(resultados!$C$6*cálculos!E69)+(resultados!$D$6*cálculos!F69)</f>
        <v>0.8984439135727329</v>
      </c>
      <c r="H69" s="36">
        <f>(resultados!B$6*cálculos!D69)/$G69</f>
        <v>0.31193718414949329</v>
      </c>
      <c r="I69" s="32">
        <f>(resultados!C$6*cálculos!E69)/$G69</f>
        <v>0.36265451078612687</v>
      </c>
      <c r="J69" s="31">
        <f>(resultados!D$6*cálculos!F69)/$G69</f>
        <v>0.32540830506437979</v>
      </c>
      <c r="K69" s="36">
        <f t="shared" si="14"/>
        <v>-6.8823396229404921E-3</v>
      </c>
      <c r="L69" s="32">
        <f t="shared" si="15"/>
        <v>-5.0522531926713299E-3</v>
      </c>
      <c r="M69" s="32">
        <f t="shared" si="16"/>
        <v>-1.4151179546243675E-2</v>
      </c>
      <c r="N69" s="40">
        <f t="shared" si="16"/>
        <v>-8.5917539646594293E-3</v>
      </c>
      <c r="O69" s="55">
        <f>AVERAGE(K$4:K69)</f>
        <v>-3.1277283384919495E-3</v>
      </c>
      <c r="P69" s="56">
        <f>AVERAGE(L$4:L69)</f>
        <v>-5.2774626920046731E-4</v>
      </c>
      <c r="Q69" s="57">
        <f>AVERAGE(M$4:M69)</f>
        <v>-2.8521341281266419E-4</v>
      </c>
      <c r="R69" s="32">
        <f>resultados!B$7+resultados!B$8*cálculos!K68^2+resultados!B$9*cálculos!R68</f>
        <v>2.1413131352993948E-4</v>
      </c>
      <c r="S69" s="32">
        <f>resultados!C$7+resultados!C$8*cálculos!L68^2+resultados!C$9*cálculos!S68</f>
        <v>1.3542924408113097E-4</v>
      </c>
      <c r="T69" s="31">
        <f>resultados!D$7+resultados!D$8*cálculos!M68^2+resultados!D$9*cálculos!T68</f>
        <v>9.4015904424291956E-5</v>
      </c>
      <c r="U69" s="36">
        <f t="shared" si="17"/>
        <v>1.4633226354086766E-2</v>
      </c>
      <c r="V69" s="32">
        <f t="shared" si="18"/>
        <v>1.1637407103007567E-2</v>
      </c>
      <c r="W69" s="31">
        <f t="shared" si="19"/>
        <v>9.6961798881978235E-3</v>
      </c>
      <c r="X69" s="32">
        <f>-0.5*LN(2*resultados!B$2)-0.5*LN(R69)-0.5*((K69^2)/R69)</f>
        <v>3.1949202688041578</v>
      </c>
      <c r="Y69" s="32">
        <f>-0.5*LN(2*resultados!C$2)-0.5*LN(S69)-0.5*((L69^2)/S69)</f>
        <v>3.4403537161392665</v>
      </c>
      <c r="Z69" s="31">
        <f>-0.5*LN(2*resultados!D$2)-0.5*LN(T69)-0.5*((M69^2)/T69)</f>
        <v>2.6520740947176025</v>
      </c>
      <c r="AA69" s="32">
        <f>K69/R69</f>
        <v>-32.140743497462431</v>
      </c>
      <c r="AB69" s="32">
        <f>L69/S69</f>
        <v>-37.305481743992459</v>
      </c>
      <c r="AC69" s="31">
        <f>M69/T69</f>
        <v>-150.51899604538903</v>
      </c>
      <c r="AD69" s="32">
        <f>(1-resultados!$E$3)*(cálculos!AA68*cálculos!AA68)+resultados!$E$3*cálculos!AD68</f>
        <v>1822.1214195151044</v>
      </c>
      <c r="AE69" s="32">
        <f>(1-resultados!$E$3)*(cálculos!AA68*cálculos!AB68)+resultados!$E$3*cálculos!AE68</f>
        <v>498.00133713628509</v>
      </c>
      <c r="AF69" s="32">
        <f>(1-resultados!$E$3)*(cálculos!AA68*cálculos!AC68)+resultados!$E$3*cálculos!AF68</f>
        <v>811.34968689627067</v>
      </c>
      <c r="AG69" s="32">
        <f>(1-resultados!$E$3)*(cálculos!AB68*cálculos!AB68)+resultados!$E$3*cálculos!AG68</f>
        <v>2260.9971096084823</v>
      </c>
      <c r="AH69" s="32">
        <f>(1-resultados!$E$3)*(cálculos!AB68*cálculos!AC68)+resultados!$E$3*cálculos!AH68</f>
        <v>1469.8760068097276</v>
      </c>
      <c r="AI69" s="31">
        <f>(1-resultados!$E$3)*(cálculos!AC68*cálculos!AC68)+resultados!$E$3*cálculos!AI68</f>
        <v>3958.0389755633782</v>
      </c>
      <c r="AJ69" s="32">
        <f t="shared" si="20"/>
        <v>1</v>
      </c>
      <c r="AK69" s="32">
        <f t="shared" si="21"/>
        <v>0.24535326890129797</v>
      </c>
      <c r="AL69" s="32">
        <f t="shared" si="22"/>
        <v>0.30211993526277503</v>
      </c>
      <c r="AM69" s="32">
        <f t="shared" si="23"/>
        <v>1</v>
      </c>
      <c r="AN69" s="32">
        <f t="shared" si="24"/>
        <v>0.49134966471512009</v>
      </c>
      <c r="AO69" s="31">
        <f t="shared" si="25"/>
        <v>1</v>
      </c>
      <c r="AP69" s="9">
        <f>H69*U69*(H69*U69*AJ69+I69*V69*AK69+J69*W69*AL69)</f>
        <v>2.9913870024689936E-5</v>
      </c>
      <c r="AQ69" s="9">
        <f>I69*V69*(H69*U69*AK69+I69*V69*AM69+J69*W69*AN69)</f>
        <v>2.908090300443376E-5</v>
      </c>
      <c r="AR69" s="9">
        <f>J69*W69*(H69*U69*AL69+I69*V69*AN69+J69*W69*AO69)</f>
        <v>2.0849550862116742E-5</v>
      </c>
      <c r="AS69" s="40">
        <f t="shared" si="26"/>
        <v>7.9844323891240437E-5</v>
      </c>
      <c r="AT69" s="32">
        <f t="shared" ref="AT69:AT132" si="27">NORMSINV($AU$2)*SQRT(AS69)</f>
        <v>2.07872329043166E-2</v>
      </c>
      <c r="AU69" s="31">
        <f>IF(N69&lt;-AT68,1,0)</f>
        <v>0</v>
      </c>
      <c r="AV69" s="37">
        <f>(resultados!$E$12^AU69)*(1-resultados!$E$12)^(1-AU69)</f>
        <v>0.97455470737913485</v>
      </c>
      <c r="AW69" s="37">
        <f>((1-resultados!$E$13)^AU69)*((resultados!$E$13)^(1-AU69))</f>
        <v>0.9</v>
      </c>
    </row>
    <row r="70" spans="1:49" s="37" customFormat="1">
      <c r="A70" s="33">
        <v>68</v>
      </c>
      <c r="B70" s="34">
        <v>39507</v>
      </c>
      <c r="C70" s="35">
        <v>5</v>
      </c>
      <c r="D70" s="36">
        <v>14260</v>
      </c>
      <c r="E70" s="32">
        <v>1977.16</v>
      </c>
      <c r="F70" s="32">
        <v>2125</v>
      </c>
      <c r="G70" s="40">
        <f>(resultados!$B$6*cálculos!D70)+(resultados!$C$6*cálculos!E70)+(resultados!$D$6*cálculos!F70)</f>
        <v>0.9027380503144653</v>
      </c>
      <c r="H70" s="36">
        <f>(resultados!B$6*cálculos!D70)/$G70</f>
        <v>0.30573653110540366</v>
      </c>
      <c r="I70" s="32">
        <f>(resultados!C$6*cálculos!E70)/$G70</f>
        <v>0.36732600482506</v>
      </c>
      <c r="J70" s="31">
        <f>(resultados!D$6*cálculos!F70)/$G70</f>
        <v>0.32693746406953644</v>
      </c>
      <c r="K70" s="36">
        <f t="shared" si="14"/>
        <v>-1.5309971971420921E-2</v>
      </c>
      <c r="L70" s="32">
        <f t="shared" si="15"/>
        <v>1.7567271247997951E-2</v>
      </c>
      <c r="M70" s="32">
        <f t="shared" si="16"/>
        <v>9.4563352420351521E-3</v>
      </c>
      <c r="N70" s="40">
        <f t="shared" si="16"/>
        <v>4.7681411023265535E-3</v>
      </c>
      <c r="O70" s="55">
        <f>AVERAGE(K$4:K70)</f>
        <v>-3.3095528703267103E-3</v>
      </c>
      <c r="P70" s="56">
        <f>AVERAGE(L$4:L70)</f>
        <v>-2.5767138088407299E-4</v>
      </c>
      <c r="Q70" s="57">
        <f>AVERAGE(M$4:M70)</f>
        <v>-1.3981716423284603E-4</v>
      </c>
      <c r="R70" s="32">
        <f>resultados!B$7+resultados!B$8*cálculos!K69^2+resultados!B$9*cálculos!R69</f>
        <v>1.9634887473160613E-4</v>
      </c>
      <c r="S70" s="32">
        <f>resultados!C$7+resultados!C$8*cálculos!L69^2+resultados!C$9*cálculos!S69</f>
        <v>1.2332310731330559E-4</v>
      </c>
      <c r="T70" s="31">
        <f>resultados!D$7+resultados!D$8*cálculos!M69^2+resultados!D$9*cálculos!T69</f>
        <v>1.4926217475130798E-4</v>
      </c>
      <c r="U70" s="36">
        <f t="shared" si="17"/>
        <v>1.4012454272239612E-2</v>
      </c>
      <c r="V70" s="32">
        <f t="shared" si="18"/>
        <v>1.1105093755268598E-2</v>
      </c>
      <c r="W70" s="31">
        <f t="shared" si="19"/>
        <v>1.2217289992109869E-2</v>
      </c>
      <c r="X70" s="32">
        <f>-0.5*LN(2*resultados!B$2)-0.5*LN(R70)-0.5*((K70^2)/R70)</f>
        <v>2.7519856139747967</v>
      </c>
      <c r="Y70" s="32">
        <f>-0.5*LN(2*resultados!C$2)-0.5*LN(S70)-0.5*((L70^2)/S70)</f>
        <v>2.3301914574814422</v>
      </c>
      <c r="Z70" s="31">
        <f>-0.5*LN(2*resultados!D$2)-0.5*LN(T70)-0.5*((M70^2)/T70)</f>
        <v>3.1864169052273152</v>
      </c>
      <c r="AA70" s="32">
        <f>K70/R70</f>
        <v>-77.973311496429403</v>
      </c>
      <c r="AB70" s="32">
        <f>L70/S70</f>
        <v>142.44914542550276</v>
      </c>
      <c r="AC70" s="31">
        <f>M70/T70</f>
        <v>63.353862140832078</v>
      </c>
      <c r="AD70" s="32">
        <f>(1-resultados!$E$3)*(cálculos!AA69*cálculos!AA69)+resultados!$E$3*cálculos!AD69</f>
        <v>1774.7757778983785</v>
      </c>
      <c r="AE70" s="32">
        <f>(1-resultados!$E$3)*(cálculos!AA69*cálculos!AB69)+resultados!$E$3*cálculos!AE69</f>
        <v>540.06281209508381</v>
      </c>
      <c r="AF70" s="32">
        <f>(1-resultados!$E$3)*(cálculos!AA69*cálculos!AC69)+resultados!$E$3*cálculos!AF69</f>
        <v>1052.9362522859194</v>
      </c>
      <c r="AG70" s="32">
        <f>(1-resultados!$E$3)*(cálculos!AB69*cálculos!AB69)+resultados!$E$3*cálculos!AG69</f>
        <v>2208.8392211210544</v>
      </c>
      <c r="AH70" s="32">
        <f>(1-resultados!$E$3)*(cálculos!AB69*cálculos!AC69)+resultados!$E$3*cálculos!AH69</f>
        <v>1718.5944659468644</v>
      </c>
      <c r="AI70" s="31">
        <f>(1-resultados!$E$3)*(cálculos!AC69*cálculos!AC69)+resultados!$E$3*cálculos!AI69</f>
        <v>5079.9147272602868</v>
      </c>
      <c r="AJ70" s="32">
        <f t="shared" si="20"/>
        <v>1</v>
      </c>
      <c r="AK70" s="32">
        <f t="shared" si="21"/>
        <v>0.27276615037136609</v>
      </c>
      <c r="AL70" s="32">
        <f t="shared" si="22"/>
        <v>0.35067283230876628</v>
      </c>
      <c r="AM70" s="32">
        <f t="shared" si="23"/>
        <v>1</v>
      </c>
      <c r="AN70" s="32">
        <f t="shared" si="24"/>
        <v>0.51305407959367189</v>
      </c>
      <c r="AO70" s="31">
        <f t="shared" si="25"/>
        <v>1</v>
      </c>
      <c r="AP70" s="9">
        <f>H70*U70*(H70*U70*AJ70+I70*V70*AK70+J70*W70*AL70)</f>
        <v>2.9121184151639156E-5</v>
      </c>
      <c r="AQ70" s="9">
        <f>I70*V70*(H70*U70*AK70+I70*V70*AM70+J70*W70*AN70)</f>
        <v>2.9766006878622034E-5</v>
      </c>
      <c r="AR70" s="9">
        <f>J70*W70*(H70*U70*AL70+I70*V70*AN70+J70*W70*AO70)</f>
        <v>3.0314498477352563E-5</v>
      </c>
      <c r="AS70" s="40">
        <f t="shared" si="26"/>
        <v>8.9201689507613754E-5</v>
      </c>
      <c r="AT70" s="32">
        <f t="shared" si="27"/>
        <v>2.1971575425692461E-2</v>
      </c>
      <c r="AU70" s="31">
        <f>IF(N70&lt;-AT69,1,0)</f>
        <v>0</v>
      </c>
      <c r="AV70" s="37">
        <f>(resultados!$E$12^AU70)*(1-resultados!$E$12)^(1-AU70)</f>
        <v>0.97455470737913485</v>
      </c>
      <c r="AW70" s="37">
        <f>((1-resultados!$E$13)^AU70)*((resultados!$E$13)^(1-AU70))</f>
        <v>0.9</v>
      </c>
    </row>
    <row r="71" spans="1:49" s="37" customFormat="1">
      <c r="A71" s="33">
        <v>69</v>
      </c>
      <c r="B71" s="34">
        <v>39510</v>
      </c>
      <c r="C71" s="35">
        <v>1</v>
      </c>
      <c r="D71" s="36">
        <v>14120</v>
      </c>
      <c r="E71" s="32">
        <v>1967.32</v>
      </c>
      <c r="F71" s="32">
        <v>2090</v>
      </c>
      <c r="G71" s="40">
        <f>(resultados!$B$6*cálculos!D71)+(resultados!$C$6*cálculos!E71)+(resultados!$D$6*cálculos!F71)</f>
        <v>0.89351694731859066</v>
      </c>
      <c r="H71" s="36">
        <f>(resultados!B$6*cálculos!D71)/$G71</f>
        <v>0.30585913720022734</v>
      </c>
      <c r="I71" s="32">
        <f>(resultados!C$6*cálculos!E71)/$G71</f>
        <v>0.36926982521185669</v>
      </c>
      <c r="J71" s="31">
        <f>(resultados!D$6*cálculos!F71)/$G71</f>
        <v>0.32487103758791597</v>
      </c>
      <c r="K71" s="36">
        <f t="shared" si="14"/>
        <v>-9.8661829210549001E-3</v>
      </c>
      <c r="L71" s="32">
        <f t="shared" si="15"/>
        <v>-4.9892611507873497E-3</v>
      </c>
      <c r="M71" s="32">
        <f t="shared" si="16"/>
        <v>-1.6607736399659956E-2</v>
      </c>
      <c r="N71" s="40">
        <f t="shared" si="16"/>
        <v>-1.0267121327978121E-2</v>
      </c>
      <c r="O71" s="55">
        <f>AVERAGE(K$4:K71)</f>
        <v>-3.4059739004844779E-3</v>
      </c>
      <c r="P71" s="56">
        <f>AVERAGE(L$4:L71)</f>
        <v>-3.2725358338265057E-4</v>
      </c>
      <c r="Q71" s="57">
        <f>AVERAGE(M$4:M71)</f>
        <v>-3.8199244710677413E-4</v>
      </c>
      <c r="R71" s="32">
        <f>resultados!B$7+resultados!B$8*cálculos!K70^2+resultados!B$9*cálculos!R70</f>
        <v>2.3356566225152774E-4</v>
      </c>
      <c r="S71" s="32">
        <f>resultados!C$7+resultados!C$8*cálculos!L70^2+resultados!C$9*cálculos!S70</f>
        <v>2.1084477023083188E-4</v>
      </c>
      <c r="T71" s="31">
        <f>resultados!D$7+resultados!D$8*cálculos!M70^2+resultados!D$9*cálculos!T70</f>
        <v>1.4313640602272941E-4</v>
      </c>
      <c r="U71" s="36">
        <f t="shared" si="17"/>
        <v>1.5282855173413368E-2</v>
      </c>
      <c r="V71" s="32">
        <f t="shared" si="18"/>
        <v>1.4520494834227651E-2</v>
      </c>
      <c r="W71" s="31">
        <f t="shared" si="19"/>
        <v>1.1963962805974006E-2</v>
      </c>
      <c r="X71" s="32">
        <f>-0.5*LN(2*resultados!B$2)-0.5*LN(R71)-0.5*((K71^2)/R71)</f>
        <v>3.0537035383909088</v>
      </c>
      <c r="Y71" s="32">
        <f>-0.5*LN(2*resultados!C$2)-0.5*LN(S71)-0.5*((L71^2)/S71)</f>
        <v>3.2542247248938163</v>
      </c>
      <c r="Z71" s="31">
        <f>-0.5*LN(2*resultados!D$2)-0.5*LN(T71)-0.5*((M71^2)/T71)</f>
        <v>2.5434419777094517</v>
      </c>
      <c r="AA71" s="32">
        <f>K71/R71</f>
        <v>-42.241581343536581</v>
      </c>
      <c r="AB71" s="32">
        <f>L71/S71</f>
        <v>-23.663196129195569</v>
      </c>
      <c r="AC71" s="31">
        <f>M71/T71</f>
        <v>-116.02733966243865</v>
      </c>
      <c r="AD71" s="32">
        <f>(1-resultados!$E$3)*(cálculos!AA70*cálculos!AA70)+resultados!$E$3*cálculos!AD70</f>
        <v>2033.0794695676286</v>
      </c>
      <c r="AE71" s="32">
        <f>(1-resultados!$E$3)*(cálculos!AA70*cálculos!AB70)+resultados!$E$3*cálculos!AE70</f>
        <v>-158.77485195039571</v>
      </c>
      <c r="AF71" s="32">
        <f>(1-resultados!$E$3)*(cálculos!AA70*cálculos!AC70)+resultados!$E$3*cálculos!AF70</f>
        <v>693.36545151622715</v>
      </c>
      <c r="AG71" s="32">
        <f>(1-resultados!$E$3)*(cálculos!AB70*cálculos!AB70)+resultados!$E$3*cálculos!AG70</f>
        <v>3293.8144098011544</v>
      </c>
      <c r="AH71" s="32">
        <f>(1-resultados!$E$3)*(cálculos!AB70*cálculos!AC70)+resultados!$E$3*cálculos!AH70</f>
        <v>2156.9610092720513</v>
      </c>
      <c r="AI71" s="31">
        <f>(1-resultados!$E$3)*(cálculos!AC70*cálculos!AC70)+resultados!$E$3*cálculos!AI70</f>
        <v>5015.9425545142431</v>
      </c>
      <c r="AJ71" s="32">
        <f t="shared" si="20"/>
        <v>1</v>
      </c>
      <c r="AK71" s="32">
        <f t="shared" si="21"/>
        <v>-6.1355708644019999E-2</v>
      </c>
      <c r="AL71" s="32">
        <f t="shared" si="22"/>
        <v>0.2171244561992382</v>
      </c>
      <c r="AM71" s="32">
        <f t="shared" si="23"/>
        <v>1</v>
      </c>
      <c r="AN71" s="32">
        <f t="shared" si="24"/>
        <v>0.53066012495377146</v>
      </c>
      <c r="AO71" s="31">
        <f t="shared" si="25"/>
        <v>1</v>
      </c>
      <c r="AP71" s="9">
        <f>H71*U71*(H71*U71*AJ71+I71*V71*AK71+J71*W71*AL71)</f>
        <v>2.4256962883655895E-5</v>
      </c>
      <c r="AQ71" s="9">
        <f>I71*V71*(H71*U71*AK71+I71*V71*AM71+J71*W71*AN71)</f>
        <v>3.8272316107702408E-5</v>
      </c>
      <c r="AR71" s="9">
        <f>J71*W71*(H71*U71*AL71+I71*V71*AN71+J71*W71*AO71)</f>
        <v>3.0110850892958894E-5</v>
      </c>
      <c r="AS71" s="40">
        <f t="shared" si="26"/>
        <v>9.2640129884317203E-5</v>
      </c>
      <c r="AT71" s="32">
        <f t="shared" si="27"/>
        <v>2.2391038453209056E-2</v>
      </c>
      <c r="AU71" s="31">
        <f>IF(N71&lt;-AT70,1,0)</f>
        <v>0</v>
      </c>
      <c r="AV71" s="37">
        <f>(resultados!$E$12^AU71)*(1-resultados!$E$12)^(1-AU71)</f>
        <v>0.97455470737913485</v>
      </c>
      <c r="AW71" s="37">
        <f>((1-resultados!$E$13)^AU71)*((resultados!$E$13)^(1-AU71))</f>
        <v>0.9</v>
      </c>
    </row>
    <row r="72" spans="1:49" s="37" customFormat="1">
      <c r="A72" s="33">
        <v>70</v>
      </c>
      <c r="B72" s="34">
        <v>39511</v>
      </c>
      <c r="C72" s="35">
        <v>2</v>
      </c>
      <c r="D72" s="36">
        <v>13700</v>
      </c>
      <c r="E72" s="32">
        <v>1878.79</v>
      </c>
      <c r="F72" s="32">
        <v>2000</v>
      </c>
      <c r="G72" s="40">
        <f>(resultados!$B$6*cálculos!D72)+(resultados!$C$6*cálculos!E72)+(resultados!$D$6*cálculos!F72)</f>
        <v>0.85804011631838784</v>
      </c>
      <c r="H72" s="36">
        <f>(resultados!B$6*cálculos!D72)/$G72</f>
        <v>0.30903134396596066</v>
      </c>
      <c r="I72" s="32">
        <f>(resultados!C$6*cálculos!E72)/$G72</f>
        <v>0.36723346872176627</v>
      </c>
      <c r="J72" s="31">
        <f>(resultados!D$6*cálculos!F72)/$G72</f>
        <v>0.32373518731227297</v>
      </c>
      <c r="K72" s="36">
        <f t="shared" si="14"/>
        <v>-3.0196399231016358E-2</v>
      </c>
      <c r="L72" s="32">
        <f t="shared" si="15"/>
        <v>-4.604425785583377E-2</v>
      </c>
      <c r="M72" s="32">
        <f t="shared" si="16"/>
        <v>-4.401688541677462E-2</v>
      </c>
      <c r="N72" s="40">
        <f t="shared" si="16"/>
        <v>-4.0514447749152332E-2</v>
      </c>
      <c r="O72" s="55">
        <f>AVERAGE(K$4:K72)</f>
        <v>-3.7942409342603023E-3</v>
      </c>
      <c r="P72" s="56">
        <f>AVERAGE(L$4:L72)</f>
        <v>-9.8981886269353635E-4</v>
      </c>
      <c r="Q72" s="57">
        <f>AVERAGE(M$4:M72)</f>
        <v>-1.014382200290366E-3</v>
      </c>
      <c r="R72" s="32">
        <f>resultados!B$7+resultados!B$8*cálculos!K71^2+resultados!B$9*cálculos!R71</f>
        <v>2.2398448532980389E-4</v>
      </c>
      <c r="S72" s="32">
        <f>resultados!C$7+resultados!C$8*cálculos!L71^2+resultados!C$9*cálculos!S71</f>
        <v>1.7306487110628317E-4</v>
      </c>
      <c r="T72" s="31">
        <f>resultados!D$7+resultados!D$8*cálculos!M71^2+resultados!D$9*cálculos!T71</f>
        <v>2.0814753798118672E-4</v>
      </c>
      <c r="U72" s="36">
        <f t="shared" si="17"/>
        <v>1.4966111229367631E-2</v>
      </c>
      <c r="V72" s="32">
        <f t="shared" si="18"/>
        <v>1.3155412236273069E-2</v>
      </c>
      <c r="W72" s="31">
        <f t="shared" si="19"/>
        <v>1.442731915434003E-2</v>
      </c>
      <c r="X72" s="32">
        <f>-0.5*LN(2*resultados!B$2)-0.5*LN(R72)-0.5*((K72^2)/R72)</f>
        <v>1.2475692326506462</v>
      </c>
      <c r="Y72" s="32">
        <f>-0.5*LN(2*resultados!C$2)-0.5*LN(S72)-0.5*((L72^2)/S72)</f>
        <v>-2.713100318856037</v>
      </c>
      <c r="Z72" s="31">
        <f>-0.5*LN(2*resultados!D$2)-0.5*LN(T72)-0.5*((M72^2)/T72)</f>
        <v>-1.3344243355898047</v>
      </c>
      <c r="AA72" s="32">
        <f>K72/R72</f>
        <v>-134.81469123432342</v>
      </c>
      <c r="AB72" s="32">
        <f>L72/S72</f>
        <v>-266.05201599553334</v>
      </c>
      <c r="AC72" s="31">
        <f>M72/T72</f>
        <v>-211.46964236854464</v>
      </c>
      <c r="AD72" s="32">
        <f>(1-resultados!$E$3)*(cálculos!AA71*cálculos!AA71)+resultados!$E$3*cálculos!AD71</f>
        <v>2018.1557730577281</v>
      </c>
      <c r="AE72" s="32">
        <f>(1-resultados!$E$3)*(cálculos!AA71*cálculos!AB71)+resultados!$E$3*cálculos!AE71</f>
        <v>-89.274111385003451</v>
      </c>
      <c r="AF72" s="32">
        <f>(1-resultados!$E$3)*(cálculos!AA71*cálculos!AC71)+resultados!$E$3*cálculos!AF71</f>
        <v>945.83422281075684</v>
      </c>
      <c r="AG72" s="32">
        <f>(1-resultados!$E$3)*(cálculos!AB71*cálculos!AB71)+resultados!$E$3*cálculos!AG71</f>
        <v>3129.7823562760113</v>
      </c>
      <c r="AH72" s="32">
        <f>(1-resultados!$E$3)*(cálculos!AB71*cálculos!AC71)+resultados!$E$3*cálculos!AH71</f>
        <v>2192.2780104025928</v>
      </c>
      <c r="AI72" s="31">
        <f>(1-resultados!$E$3)*(cálculos!AC71*cálculos!AC71)+resultados!$E$3*cálculos!AI71</f>
        <v>5522.7266141919636</v>
      </c>
      <c r="AJ72" s="32">
        <f t="shared" si="20"/>
        <v>1</v>
      </c>
      <c r="AK72" s="32">
        <f t="shared" si="21"/>
        <v>-3.5521485923184146E-2</v>
      </c>
      <c r="AL72" s="32">
        <f t="shared" si="22"/>
        <v>0.28330935082017483</v>
      </c>
      <c r="AM72" s="32">
        <f t="shared" si="23"/>
        <v>1</v>
      </c>
      <c r="AN72" s="32">
        <f t="shared" si="24"/>
        <v>0.52730487452225461</v>
      </c>
      <c r="AO72" s="31">
        <f t="shared" si="25"/>
        <v>1</v>
      </c>
      <c r="AP72" s="9">
        <f>H72*U72*(H72*U72*AJ72+I72*V72*AK72+J72*W72*AL72)</f>
        <v>2.6716865557430701E-5</v>
      </c>
      <c r="AQ72" s="9">
        <f>I72*V72*(H72*U72*AK72+I72*V72*AM72+J72*W72*AN72)</f>
        <v>3.4444190410614763E-5</v>
      </c>
      <c r="AR72" s="9">
        <f>J72*W72*(H72*U72*AL72+I72*V72*AN72+J72*W72*AO72)</f>
        <v>3.9833020078765781E-5</v>
      </c>
      <c r="AS72" s="40">
        <f t="shared" si="26"/>
        <v>1.0099407604681125E-4</v>
      </c>
      <c r="AT72" s="32">
        <f t="shared" si="27"/>
        <v>2.337882113638786E-2</v>
      </c>
      <c r="AU72" s="31">
        <f>IF(N72&lt;-AT71,1,0)</f>
        <v>1</v>
      </c>
      <c r="AV72" s="37">
        <f>(resultados!$E$12^AU72)*(1-resultados!$E$12)^(1-AU72)</f>
        <v>2.5445292620865138E-2</v>
      </c>
      <c r="AW72" s="37">
        <f>((1-resultados!$E$13)^AU72)*((resultados!$E$13)^(1-AU72))</f>
        <v>9.9999999999999978E-2</v>
      </c>
    </row>
    <row r="73" spans="1:49" s="37" customFormat="1">
      <c r="A73" s="33">
        <v>71</v>
      </c>
      <c r="B73" s="34">
        <v>39512</v>
      </c>
      <c r="C73" s="35">
        <v>3</v>
      </c>
      <c r="D73" s="36">
        <v>14400</v>
      </c>
      <c r="E73" s="32">
        <v>1923.06</v>
      </c>
      <c r="F73" s="32">
        <v>2050</v>
      </c>
      <c r="G73" s="40">
        <f>(resultados!$B$6*cálculos!D73)+(resultados!$C$6*cálculos!E73)+(resultados!$D$6*cálculos!F73)</f>
        <v>0.88595768580509915</v>
      </c>
      <c r="H73" s="36">
        <f>(resultados!B$6*cálculos!D73)/$G73</f>
        <v>0.31458576621081186</v>
      </c>
      <c r="I73" s="32">
        <f>(resultados!C$6*cálculos!E73)/$G73</f>
        <v>0.36404197551537937</v>
      </c>
      <c r="J73" s="31">
        <f>(resultados!D$6*cálculos!F73)/$G73</f>
        <v>0.32137225827380872</v>
      </c>
      <c r="K73" s="36">
        <f t="shared" si="14"/>
        <v>4.9832373747875636E-2</v>
      </c>
      <c r="L73" s="32">
        <f t="shared" si="15"/>
        <v>2.3289714757711799E-2</v>
      </c>
      <c r="M73" s="32">
        <f t="shared" si="16"/>
        <v>2.4692612590371255E-2</v>
      </c>
      <c r="N73" s="40">
        <f t="shared" si="16"/>
        <v>3.2018336768819794E-2</v>
      </c>
      <c r="O73" s="55">
        <f>AVERAGE(K$4:K73)</f>
        <v>-3.0281464388012174E-3</v>
      </c>
      <c r="P73" s="56">
        <f>AVERAGE(L$4:L73)</f>
        <v>-6.4296838240203154E-4</v>
      </c>
      <c r="Q73" s="57">
        <f>AVERAGE(M$4:M73)</f>
        <v>-6.4713941756662865E-4</v>
      </c>
      <c r="R73" s="32">
        <f>resultados!B$7+resultados!B$8*cálculos!K72^2+resultados!B$9*cálculos!R72</f>
        <v>4.3569395675200652E-4</v>
      </c>
      <c r="S73" s="32">
        <f>resultados!C$7+resultados!C$8*cálculos!L72^2+resultados!C$9*cálculos!S72</f>
        <v>8.5516303812519911E-4</v>
      </c>
      <c r="T73" s="31">
        <f>resultados!D$7+resultados!D$8*cálculos!M72^2+resultados!D$9*cálculos!T72</f>
        <v>8.6311735950602591E-4</v>
      </c>
      <c r="U73" s="36">
        <f t="shared" si="17"/>
        <v>2.0873283324671435E-2</v>
      </c>
      <c r="V73" s="32">
        <f t="shared" si="18"/>
        <v>2.9243170794652194E-2</v>
      </c>
      <c r="W73" s="31">
        <f t="shared" si="19"/>
        <v>2.9378859057254521E-2</v>
      </c>
      <c r="X73" s="32">
        <f>-0.5*LN(2*resultados!B$2)-0.5*LN(R73)-0.5*((K73^2)/R73)</f>
        <v>0.10056484929249754</v>
      </c>
      <c r="Y73" s="32">
        <f>-0.5*LN(2*resultados!C$2)-0.5*LN(S73)-0.5*((L73^2)/S73)</f>
        <v>2.2960318448547041</v>
      </c>
      <c r="Z73" s="31">
        <f>-0.5*LN(2*resultados!D$2)-0.5*LN(T73)-0.5*((M73^2)/T73)</f>
        <v>2.2553303951809132</v>
      </c>
      <c r="AA73" s="32">
        <f>K73/R73</f>
        <v>114.37471871164792</v>
      </c>
      <c r="AB73" s="32">
        <f>L73/S73</f>
        <v>27.234239226207176</v>
      </c>
      <c r="AC73" s="31">
        <f>M73/T73</f>
        <v>28.608638580161543</v>
      </c>
      <c r="AD73" s="32">
        <f>(1-resultados!$E$3)*(cálculos!AA72*cálculos!AA72)+resultados!$E$3*cálculos!AD72</f>
        <v>2987.566485030623</v>
      </c>
      <c r="AE73" s="32">
        <f>(1-resultados!$E$3)*(cálculos!AA72*cálculos!AB72)+resultados!$E$3*cálculos!AE72</f>
        <v>2068.1455586205248</v>
      </c>
      <c r="AF73" s="32">
        <f>(1-resultados!$E$3)*(cálculos!AA72*cálculos!AC72)+resultados!$E$3*cálculos!AF72</f>
        <v>2599.6370419230016</v>
      </c>
      <c r="AG73" s="32">
        <f>(1-resultados!$E$3)*(cálculos!AB72*cálculos!AB72)+resultados!$E$3*cálculos!AG72</f>
        <v>7189.0159278167066</v>
      </c>
      <c r="AH73" s="32">
        <f>(1-resultados!$E$3)*(cálculos!AB72*cálculos!AC72)+resultados!$E$3*cálculos!AH72</f>
        <v>5436.456810218785</v>
      </c>
      <c r="AI73" s="31">
        <f>(1-resultados!$E$3)*(cálculos!AC72*cálculos!AC72)+resultados!$E$3*cálculos!AI72</f>
        <v>7874.5275959492574</v>
      </c>
      <c r="AJ73" s="32">
        <f t="shared" si="20"/>
        <v>1</v>
      </c>
      <c r="AK73" s="32">
        <f t="shared" si="21"/>
        <v>0.44625961801403141</v>
      </c>
      <c r="AL73" s="32">
        <f t="shared" si="22"/>
        <v>0.53597146984301924</v>
      </c>
      <c r="AM73" s="32">
        <f t="shared" si="23"/>
        <v>1</v>
      </c>
      <c r="AN73" s="32">
        <f t="shared" si="24"/>
        <v>0.72255176223940376</v>
      </c>
      <c r="AO73" s="31">
        <f t="shared" si="25"/>
        <v>1</v>
      </c>
      <c r="AP73" s="9">
        <f>H73*U73*(H73*U73*AJ73+I73*V73*AK73+J73*W73*AL73)</f>
        <v>1.0754251856361885E-4</v>
      </c>
      <c r="AQ73" s="9">
        <f>I73*V73*(H73*U73*AK73+I73*V73*AM73+J73*W73*AN73)</f>
        <v>2.1715275933511624E-4</v>
      </c>
      <c r="AR73" s="9">
        <f>J73*W73*(H73*U73*AL73+I73*V73*AN73+J73*W73*AO73)</f>
        <v>1.9499702733679546E-4</v>
      </c>
      <c r="AS73" s="40">
        <f t="shared" si="26"/>
        <v>5.1969230523553063E-4</v>
      </c>
      <c r="AT73" s="32">
        <f t="shared" si="27"/>
        <v>5.3033196137569891E-2</v>
      </c>
      <c r="AU73" s="31">
        <f>IF(N73&lt;-AT72,1,0)</f>
        <v>0</v>
      </c>
      <c r="AV73" s="37">
        <f>(resultados!$E$12^AU73)*(1-resultados!$E$12)^(1-AU73)</f>
        <v>0.97455470737913485</v>
      </c>
      <c r="AW73" s="37">
        <f>((1-resultados!$E$13)^AU73)*((resultados!$E$13)^(1-AU73))</f>
        <v>0.9</v>
      </c>
    </row>
    <row r="74" spans="1:49" s="37" customFormat="1">
      <c r="A74" s="33">
        <v>72</v>
      </c>
      <c r="B74" s="34">
        <v>39513</v>
      </c>
      <c r="C74" s="35">
        <v>4</v>
      </c>
      <c r="D74" s="36">
        <v>14400</v>
      </c>
      <c r="E74" s="32">
        <v>1918.14</v>
      </c>
      <c r="F74" s="32">
        <v>2030</v>
      </c>
      <c r="G74" s="40">
        <f>(resultados!$B$6*cálculos!D74)+(resultados!$C$6*cálculos!E74)+(resultados!$D$6*cálculos!F74)</f>
        <v>0.88235475079461689</v>
      </c>
      <c r="H74" s="36">
        <f>(resultados!B$6*cálculos!D74)/$G74</f>
        <v>0.3158703199233176</v>
      </c>
      <c r="I74" s="32">
        <f>(resultados!C$6*cálculos!E74)/$G74</f>
        <v>0.36459329837699145</v>
      </c>
      <c r="J74" s="31">
        <f>(resultados!D$6*cálculos!F74)/$G74</f>
        <v>0.31953638169969101</v>
      </c>
      <c r="K74" s="36">
        <f t="shared" si="14"/>
        <v>0</v>
      </c>
      <c r="L74" s="32">
        <f t="shared" si="15"/>
        <v>-2.5617008698048949E-3</v>
      </c>
      <c r="M74" s="32">
        <f t="shared" si="16"/>
        <v>-9.8040000966204133E-3</v>
      </c>
      <c r="N74" s="40">
        <f t="shared" si="16"/>
        <v>-4.0750038530152077E-3</v>
      </c>
      <c r="O74" s="55">
        <f>AVERAGE(K$4:K74)</f>
        <v>-2.9854964889589469E-3</v>
      </c>
      <c r="P74" s="56">
        <f>AVERAGE(L$4:L74)</f>
        <v>-6.6999278363305786E-4</v>
      </c>
      <c r="Q74" s="57">
        <f>AVERAGE(M$4:M74)</f>
        <v>-7.7610928628569608E-4</v>
      </c>
      <c r="R74" s="32">
        <f>resultados!B$7+resultados!B$8*cálculos!K73^2+resultados!B$9*cálculos!R73</f>
        <v>1.0125412559654893E-3</v>
      </c>
      <c r="S74" s="32">
        <f>resultados!C$7+resultados!C$8*cálculos!L73^2+resultados!C$9*cálculos!S73</f>
        <v>7.7452364600888966E-4</v>
      </c>
      <c r="T74" s="31">
        <f>resultados!D$7+resultados!D$8*cálculos!M73^2+resultados!D$9*cálculos!T73</f>
        <v>7.8540261399344922E-4</v>
      </c>
      <c r="U74" s="36">
        <f t="shared" si="17"/>
        <v>3.1820453421745727E-2</v>
      </c>
      <c r="V74" s="32">
        <f t="shared" si="18"/>
        <v>2.783026492883044E-2</v>
      </c>
      <c r="W74" s="31">
        <f t="shared" si="19"/>
        <v>2.802503548603372E-2</v>
      </c>
      <c r="X74" s="32">
        <f>-0.5*LN(2*resultados!B$2)-0.5*LN(R74)-0.5*((K74^2)/R74)</f>
        <v>2.5287074733858872</v>
      </c>
      <c r="Y74" s="32">
        <f>-0.5*LN(2*resultados!C$2)-0.5*LN(S74)-0.5*((L74^2)/S74)</f>
        <v>2.6584562976123309</v>
      </c>
      <c r="Z74" s="31">
        <f>-0.5*LN(2*resultados!D$2)-0.5*LN(T74)-0.5*((M74^2)/T74)</f>
        <v>2.5945279720187906</v>
      </c>
      <c r="AA74" s="32">
        <f>K74/R74</f>
        <v>0</v>
      </c>
      <c r="AB74" s="32">
        <f>L74/S74</f>
        <v>-3.3074534044316222</v>
      </c>
      <c r="AC74" s="31">
        <f>M74/T74</f>
        <v>-12.482769883806606</v>
      </c>
      <c r="AD74" s="32">
        <f>(1-resultados!$E$3)*(cálculos!AA73*cálculos!AA73)+resultados!$E$3*cálculos!AD73</f>
        <v>3593.2070727509008</v>
      </c>
      <c r="AE74" s="32">
        <f>(1-resultados!$E$3)*(cálculos!AA73*cálculos!AB73)+resultados!$E$3*cálculos!AE73</f>
        <v>2130.9513321526838</v>
      </c>
      <c r="AF74" s="32">
        <f>(1-resultados!$E$3)*(cálculos!AA73*cálculos!AC73)+resultados!$E$3*cálculos!AF73</f>
        <v>2639.9851188273719</v>
      </c>
      <c r="AG74" s="32">
        <f>(1-resultados!$E$3)*(cálculos!AB73*cálculos!AB73)+resultados!$E$3*cálculos!AG73</f>
        <v>6802.1771993215207</v>
      </c>
      <c r="AH74" s="32">
        <f>(1-resultados!$E$3)*(cálculos!AB73*cálculos!AC73)+resultados!$E$3*cálculos!AH73</f>
        <v>5157.0174720273508</v>
      </c>
      <c r="AI74" s="31">
        <f>(1-resultados!$E$3)*(cálculos!AC73*cálculos!AC73)+resultados!$E$3*cálculos!AI73</f>
        <v>7451.1631922769202</v>
      </c>
      <c r="AJ74" s="32">
        <f t="shared" si="20"/>
        <v>1</v>
      </c>
      <c r="AK74" s="32">
        <f t="shared" si="21"/>
        <v>0.43103093211664201</v>
      </c>
      <c r="AL74" s="32">
        <f t="shared" si="22"/>
        <v>0.51020923855064793</v>
      </c>
      <c r="AM74" s="32">
        <f t="shared" si="23"/>
        <v>1</v>
      </c>
      <c r="AN74" s="32">
        <f t="shared" si="24"/>
        <v>0.72437356763777527</v>
      </c>
      <c r="AO74" s="31">
        <f t="shared" si="25"/>
        <v>1</v>
      </c>
      <c r="AP74" s="9">
        <f>H74*U74*(H74*U74*AJ74+I74*V74*AK74+J74*W74*AL74)</f>
        <v>1.9090750922209543E-4</v>
      </c>
      <c r="AQ74" s="9">
        <f>I74*V74*(H74*U74*AK74+I74*V74*AM74+J74*W74*AN74)</f>
        <v>2.1273485616663351E-4</v>
      </c>
      <c r="AR74" s="9">
        <f>J74*W74*(H74*U74*AL74+I74*V74*AN74+J74*W74*AO74)</f>
        <v>1.9193490633883089E-4</v>
      </c>
      <c r="AS74" s="40">
        <f t="shared" si="26"/>
        <v>5.9557727172755985E-4</v>
      </c>
      <c r="AT74" s="32">
        <f t="shared" si="27"/>
        <v>5.677324475600206E-2</v>
      </c>
      <c r="AU74" s="31">
        <f>IF(N74&lt;-AT73,1,0)</f>
        <v>0</v>
      </c>
      <c r="AV74" s="37">
        <f>(resultados!$E$12^AU74)*(1-resultados!$E$12)^(1-AU74)</f>
        <v>0.97455470737913485</v>
      </c>
      <c r="AW74" s="37">
        <f>((1-resultados!$E$13)^AU74)*((resultados!$E$13)^(1-AU74))</f>
        <v>0.9</v>
      </c>
    </row>
    <row r="75" spans="1:49" s="37" customFormat="1">
      <c r="A75" s="33">
        <v>73</v>
      </c>
      <c r="B75" s="34">
        <v>39514</v>
      </c>
      <c r="C75" s="35">
        <v>5</v>
      </c>
      <c r="D75" s="36">
        <v>14520</v>
      </c>
      <c r="E75" s="32">
        <v>1952.57</v>
      </c>
      <c r="F75" s="32">
        <v>2040</v>
      </c>
      <c r="G75" s="40">
        <f>(resultados!$B$6*cálculos!D75)+(resultados!$C$6*cálculos!E75)+(resultados!$D$6*cálculos!F75)</f>
        <v>0.89184064380875083</v>
      </c>
      <c r="H75" s="36">
        <f>(resultados!B$6*cálculos!D75)/$G75</f>
        <v>0.31511488068577143</v>
      </c>
      <c r="I75" s="32">
        <f>(resultados!C$6*cálculos!E75)/$G75</f>
        <v>0.36719009689036586</v>
      </c>
      <c r="J75" s="31">
        <f>(resultados!D$6*cálculos!F75)/$G75</f>
        <v>0.31769502242386277</v>
      </c>
      <c r="K75" s="36">
        <f t="shared" si="14"/>
        <v>8.2988028146946391E-3</v>
      </c>
      <c r="L75" s="32">
        <f t="shared" si="15"/>
        <v>1.7790487063387594E-2</v>
      </c>
      <c r="M75" s="32">
        <f t="shared" si="16"/>
        <v>4.9140148024289232E-3</v>
      </c>
      <c r="N75" s="40">
        <f t="shared" si="16"/>
        <v>1.0693279254905014E-2</v>
      </c>
      <c r="O75" s="55">
        <f>AVERAGE(K$4:K75)</f>
        <v>-2.8287701097415357E-3</v>
      </c>
      <c r="P75" s="56">
        <f>AVERAGE(L$4:L75)</f>
        <v>-4.1359723020221545E-4</v>
      </c>
      <c r="Q75" s="57">
        <f>AVERAGE(M$4:M75)</f>
        <v>-6.9707978505354851E-4</v>
      </c>
      <c r="R75" s="32">
        <f>resultados!B$7+resultados!B$8*cálculos!K74^2+resultados!B$9*cálculos!R74</f>
        <v>7.6763687985419973E-4</v>
      </c>
      <c r="S75" s="32">
        <f>resultados!C$7+resultados!C$8*cálculos!L74^2+resultados!C$9*cálculos!S74</f>
        <v>5.4025924319568469E-4</v>
      </c>
      <c r="T75" s="31">
        <f>resultados!D$7+resultados!D$8*cálculos!M74^2+resultados!D$9*cálculos!T74</f>
        <v>5.4663356327350025E-4</v>
      </c>
      <c r="U75" s="36">
        <f t="shared" si="17"/>
        <v>2.7706260661702432E-2</v>
      </c>
      <c r="V75" s="32">
        <f t="shared" si="18"/>
        <v>2.3243477433372243E-2</v>
      </c>
      <c r="W75" s="31">
        <f t="shared" si="19"/>
        <v>2.3380195963111607E-2</v>
      </c>
      <c r="X75" s="32">
        <f>-0.5*LN(2*resultados!B$2)-0.5*LN(R75)-0.5*((K75^2)/R75)</f>
        <v>2.6222998087516234</v>
      </c>
      <c r="Y75" s="32">
        <f>-0.5*LN(2*resultados!C$2)-0.5*LN(S75)-0.5*((L75^2)/S75)</f>
        <v>2.5498759372513686</v>
      </c>
      <c r="Z75" s="31">
        <f>-0.5*LN(2*resultados!D$2)-0.5*LN(T75)-0.5*((M75^2)/T75)</f>
        <v>2.8148399046179886</v>
      </c>
      <c r="AA75" s="32">
        <f>K75/R75</f>
        <v>10.810844336023646</v>
      </c>
      <c r="AB75" s="32">
        <f>L75/S75</f>
        <v>32.929537601532139</v>
      </c>
      <c r="AC75" s="31">
        <f>M75/T75</f>
        <v>8.9895958327210632</v>
      </c>
      <c r="AD75" s="32">
        <f>(1-resultados!$E$3)*(cálculos!AA74*cálculos!AA74)+resultados!$E$3*cálculos!AD74</f>
        <v>3377.6146483858465</v>
      </c>
      <c r="AE75" s="32">
        <f>(1-resultados!$E$3)*(cálculos!AA74*cálculos!AB74)+resultados!$E$3*cálculos!AE74</f>
        <v>2003.0942522235227</v>
      </c>
      <c r="AF75" s="32">
        <f>(1-resultados!$E$3)*(cálculos!AA74*cálculos!AC74)+resultados!$E$3*cálculos!AF74</f>
        <v>2481.5860116977296</v>
      </c>
      <c r="AG75" s="32">
        <f>(1-resultados!$E$3)*(cálculos!AB74*cálculos!AB74)+resultados!$E$3*cálculos!AG74</f>
        <v>6394.7029222435785</v>
      </c>
      <c r="AH75" s="32">
        <f>(1-resultados!$E$3)*(cálculos!AB74*cálculos!AC74)+resultados!$E$3*cálculos!AH74</f>
        <v>4850.0735944906455</v>
      </c>
      <c r="AI75" s="31">
        <f>(1-resultados!$E$3)*(cálculos!AC74*cálculos!AC74)+resultados!$E$3*cálculos!AI74</f>
        <v>7013.4425733786293</v>
      </c>
      <c r="AJ75" s="32">
        <f t="shared" si="20"/>
        <v>1</v>
      </c>
      <c r="AK75" s="32">
        <f t="shared" si="21"/>
        <v>0.43100881095483051</v>
      </c>
      <c r="AL75" s="32">
        <f t="shared" si="22"/>
        <v>0.50986906146069377</v>
      </c>
      <c r="AM75" s="32">
        <f t="shared" si="23"/>
        <v>1</v>
      </c>
      <c r="AN75" s="32">
        <f t="shared" si="24"/>
        <v>0.72422334381229769</v>
      </c>
      <c r="AO75" s="31">
        <f t="shared" si="25"/>
        <v>1</v>
      </c>
      <c r="AP75" s="9">
        <f>H75*U75*(H75*U75*AJ75+I75*V75*AK75+J75*W75*AL75)</f>
        <v>1.4140526140752062E-4</v>
      </c>
      <c r="AQ75" s="9">
        <f>I75*V75*(H75*U75*AK75+I75*V75*AM75+J75*W75*AN75)</f>
        <v>1.5087032038558777E-4</v>
      </c>
      <c r="AR75" s="9">
        <f>J75*W75*(H75*U75*AL75+I75*V75*AN75+J75*W75*AO75)</f>
        <v>1.3414812911638637E-4</v>
      </c>
      <c r="AS75" s="40">
        <f t="shared" si="26"/>
        <v>4.2642371090949479E-4</v>
      </c>
      <c r="AT75" s="32">
        <f t="shared" si="27"/>
        <v>4.803915180704816E-2</v>
      </c>
      <c r="AU75" s="31">
        <f>IF(N75&lt;-AT74,1,0)</f>
        <v>0</v>
      </c>
      <c r="AV75" s="37">
        <f>(resultados!$E$12^AU75)*(1-resultados!$E$12)^(1-AU75)</f>
        <v>0.97455470737913485</v>
      </c>
      <c r="AW75" s="37">
        <f>((1-resultados!$E$13)^AU75)*((resultados!$E$13)^(1-AU75))</f>
        <v>0.9</v>
      </c>
    </row>
    <row r="76" spans="1:49" s="37" customFormat="1">
      <c r="A76" s="33">
        <v>74</v>
      </c>
      <c r="B76" s="34">
        <v>39517</v>
      </c>
      <c r="C76" s="35">
        <v>1</v>
      </c>
      <c r="D76" s="36">
        <v>14500</v>
      </c>
      <c r="E76" s="32">
        <v>1957.49</v>
      </c>
      <c r="F76" s="32">
        <v>2060</v>
      </c>
      <c r="G76" s="40">
        <f>(resultados!$B$6*cálculos!D76)+(resultados!$C$6*cálculos!E76)+(resultados!$D$6*cálculos!F76)</f>
        <v>0.89505648204503963</v>
      </c>
      <c r="H76" s="36">
        <f>(resultados!B$6*cálculos!D76)/$G76</f>
        <v>0.31355022495239626</v>
      </c>
      <c r="I76" s="32">
        <f>(resultados!C$6*cálculos!E76)/$G76</f>
        <v>0.36679272898342707</v>
      </c>
      <c r="J76" s="31">
        <f>(resultados!D$6*cálculos!F76)/$G76</f>
        <v>0.31965704606417661</v>
      </c>
      <c r="K76" s="36">
        <f t="shared" si="14"/>
        <v>-1.3783599701202576E-3</v>
      </c>
      <c r="L76" s="32">
        <f t="shared" si="15"/>
        <v>2.5165867514136409E-3</v>
      </c>
      <c r="M76" s="32">
        <f t="shared" si="16"/>
        <v>9.7561749453651814E-3</v>
      </c>
      <c r="N76" s="40">
        <f t="shared" si="16"/>
        <v>3.5993585323152583E-3</v>
      </c>
      <c r="O76" s="55">
        <f>AVERAGE(K$4:K76)</f>
        <v>-2.8089014776919293E-3</v>
      </c>
      <c r="P76" s="56">
        <f>AVERAGE(L$4:L76)</f>
        <v>-3.7345772360473792E-4</v>
      </c>
      <c r="Q76" s="57">
        <f>AVERAGE(M$4:M76)</f>
        <v>-5.5388451477383991E-4</v>
      </c>
      <c r="R76" s="32">
        <f>resultados!B$7+resultados!B$8*cálculos!K75^2+resultados!B$9*cálculos!R75</f>
        <v>6.0699242323910673E-4</v>
      </c>
      <c r="S76" s="32">
        <f>resultados!C$7+resultados!C$8*cálculos!L75^2+resultados!C$9*cálculos!S75</f>
        <v>4.8968695530181099E-4</v>
      </c>
      <c r="T76" s="31">
        <f>resultados!D$7+resultados!D$8*cálculos!M75^2+resultados!D$9*cálculos!T75</f>
        <v>3.6952031486391681E-4</v>
      </c>
      <c r="U76" s="36">
        <f t="shared" si="17"/>
        <v>2.4637216223411012E-2</v>
      </c>
      <c r="V76" s="32">
        <f t="shared" si="18"/>
        <v>2.2128871532498241E-2</v>
      </c>
      <c r="W76" s="31">
        <f t="shared" si="19"/>
        <v>1.9222911196380137E-2</v>
      </c>
      <c r="X76" s="32">
        <f>-0.5*LN(2*resultados!B$2)-0.5*LN(R76)-0.5*((K76^2)/R76)</f>
        <v>2.7829935997417974</v>
      </c>
      <c r="Y76" s="32">
        <f>-0.5*LN(2*resultados!C$2)-0.5*LN(S76)-0.5*((L76^2)/S76)</f>
        <v>2.8854669963448445</v>
      </c>
      <c r="Z76" s="31">
        <f>-0.5*LN(2*resultados!D$2)-0.5*LN(T76)-0.5*((M76^2)/T76)</f>
        <v>2.9039213064864757</v>
      </c>
      <c r="AA76" s="32">
        <f>K76/R76</f>
        <v>-2.2708025954671487</v>
      </c>
      <c r="AB76" s="32">
        <f>L76/S76</f>
        <v>5.1391745770776796</v>
      </c>
      <c r="AC76" s="31">
        <f>M76/T76</f>
        <v>26.402269517869637</v>
      </c>
      <c r="AD76" s="32">
        <f>(1-resultados!$E$3)*(cálculos!AA75*cálculos!AA75)+resultados!$E$3*cálculos!AD75</f>
        <v>3181.9702307981597</v>
      </c>
      <c r="AE76" s="32">
        <f>(1-resultados!$E$3)*(cálculos!AA75*cálculos!AB75)+resultados!$E$3*cálculos!AE75</f>
        <v>1904.2683633941554</v>
      </c>
      <c r="AF76" s="32">
        <f>(1-resultados!$E$3)*(cálculos!AA75*cálculos!AC75)+resultados!$E$3*cálculos!AF75</f>
        <v>2338.5219582673444</v>
      </c>
      <c r="AG76" s="32">
        <f>(1-resultados!$E$3)*(cálculos!AB75*cálculos!AB75)+resultados!$E$3*cálculos!AG75</f>
        <v>6076.0820137080073</v>
      </c>
      <c r="AH76" s="32">
        <f>(1-resultados!$E$3)*(cálculos!AB75*cálculos!AC75)+resultados!$E$3*cálculos!AH75</f>
        <v>4576.8305728609757</v>
      </c>
      <c r="AI76" s="31">
        <f>(1-resultados!$E$3)*(cálculos!AC75*cálculos!AC75)+resultados!$E$3*cálculos!AI75</f>
        <v>6597.4847889700513</v>
      </c>
      <c r="AJ76" s="32">
        <f t="shared" si="20"/>
        <v>1</v>
      </c>
      <c r="AK76" s="32">
        <f t="shared" si="21"/>
        <v>0.43308015402138361</v>
      </c>
      <c r="AL76" s="32">
        <f t="shared" si="22"/>
        <v>0.51039239810320569</v>
      </c>
      <c r="AM76" s="32">
        <f t="shared" si="23"/>
        <v>1</v>
      </c>
      <c r="AN76" s="32">
        <f t="shared" si="24"/>
        <v>0.72287602879598756</v>
      </c>
      <c r="AO76" s="31">
        <f t="shared" si="25"/>
        <v>1</v>
      </c>
      <c r="AP76" s="9">
        <f>H76*U76*(H76*U76*AJ76+I76*V76*AK76+J76*W76*AL76)</f>
        <v>1.1105789977769273E-4</v>
      </c>
      <c r="AQ76" s="9">
        <f>I76*V76*(H76*U76*AK76+I76*V76*AM76+J76*W76*AN76)</f>
        <v>1.290892785712309E-4</v>
      </c>
      <c r="AR76" s="9">
        <f>J76*W76*(H76*U76*AL76+I76*V76*AN76+J76*W76*AO76)</f>
        <v>9.8038679077017571E-5</v>
      </c>
      <c r="AS76" s="40">
        <f t="shared" si="26"/>
        <v>3.3818585742594119E-4</v>
      </c>
      <c r="AT76" s="32">
        <f t="shared" si="27"/>
        <v>4.2781142556794653E-2</v>
      </c>
      <c r="AU76" s="31">
        <f>IF(N76&lt;-AT75,1,0)</f>
        <v>0</v>
      </c>
      <c r="AV76" s="37">
        <f>(resultados!$E$12^AU76)*(1-resultados!$E$12)^(1-AU76)</f>
        <v>0.97455470737913485</v>
      </c>
      <c r="AW76" s="37">
        <f>((1-resultados!$E$13)^AU76)*((resultados!$E$13)^(1-AU76))</f>
        <v>0.9</v>
      </c>
    </row>
    <row r="77" spans="1:49" s="37" customFormat="1">
      <c r="A77" s="33">
        <v>75</v>
      </c>
      <c r="B77" s="34">
        <v>39518</v>
      </c>
      <c r="C77" s="35">
        <v>2</v>
      </c>
      <c r="D77" s="36">
        <v>14900</v>
      </c>
      <c r="E77" s="32">
        <v>1977.16</v>
      </c>
      <c r="F77" s="32">
        <v>2080</v>
      </c>
      <c r="G77" s="40">
        <f>(resultados!$B$6*cálculos!D77)+(resultados!$C$6*cálculos!E77)+(resultados!$D$6*cálculos!F77)</f>
        <v>0.90887514708865891</v>
      </c>
      <c r="H77" s="36">
        <f>(resultados!B$6*cálculos!D77)/$G77</f>
        <v>0.3173011141276833</v>
      </c>
      <c r="I77" s="32">
        <f>(resultados!C$6*cálculos!E77)/$G77</f>
        <v>0.36484566938348656</v>
      </c>
      <c r="J77" s="31">
        <f>(resultados!D$6*cálculos!F77)/$G77</f>
        <v>0.31785321648883019</v>
      </c>
      <c r="K77" s="36">
        <f t="shared" si="14"/>
        <v>2.7212563524884104E-2</v>
      </c>
      <c r="L77" s="32">
        <f t="shared" si="15"/>
        <v>9.9984313039129802E-3</v>
      </c>
      <c r="M77" s="32">
        <f t="shared" si="16"/>
        <v>9.6619109117366264E-3</v>
      </c>
      <c r="N77" s="40">
        <f t="shared" si="16"/>
        <v>1.5320908092354618E-2</v>
      </c>
      <c r="O77" s="55">
        <f>AVERAGE(K$4:K77)</f>
        <v>-2.4032060046841452E-3</v>
      </c>
      <c r="P77" s="56">
        <f>AVERAGE(L$4:L77)</f>
        <v>-2.3329706107071474E-4</v>
      </c>
      <c r="Q77" s="57">
        <f>AVERAGE(M$4:M77)</f>
        <v>-4.1583322522640117E-4</v>
      </c>
      <c r="R77" s="32">
        <f>resultados!B$7+resultados!B$8*cálculos!K76^2+resultados!B$9*cálculos!R76</f>
        <v>4.7150293358588053E-4</v>
      </c>
      <c r="S77" s="32">
        <f>resultados!C$7+resultados!C$8*cálculos!L76^2+resultados!C$9*cálculos!S76</f>
        <v>3.5150609718803899E-4</v>
      </c>
      <c r="T77" s="31">
        <f>resultados!D$7+resultados!D$8*cálculos!M76^2+resultados!D$9*cálculos!T76</f>
        <v>2.8411570635432224E-4</v>
      </c>
      <c r="U77" s="36">
        <f t="shared" si="17"/>
        <v>2.1714118300909215E-2</v>
      </c>
      <c r="V77" s="32">
        <f t="shared" si="18"/>
        <v>1.8748495864683093E-2</v>
      </c>
      <c r="W77" s="31">
        <f t="shared" si="19"/>
        <v>1.6855732151239301E-2</v>
      </c>
      <c r="X77" s="32">
        <f>-0.5*LN(2*resultados!B$2)-0.5*LN(R77)-0.5*((K77^2)/R77)</f>
        <v>2.1255741196609872</v>
      </c>
      <c r="Y77" s="32">
        <f>-0.5*LN(2*resultados!C$2)-0.5*LN(S77)-0.5*((L77^2)/S77)</f>
        <v>2.9155027982191908</v>
      </c>
      <c r="Z77" s="31">
        <f>-0.5*LN(2*resultados!D$2)-0.5*LN(T77)-0.5*((M77^2)/T77)</f>
        <v>2.9998398602084761</v>
      </c>
      <c r="AA77" s="32">
        <f>K77/R77</f>
        <v>57.714515831167255</v>
      </c>
      <c r="AB77" s="32">
        <f>L77/S77</f>
        <v>28.444545866765708</v>
      </c>
      <c r="AC77" s="31">
        <f>M77/T77</f>
        <v>34.006958065483381</v>
      </c>
      <c r="AD77" s="32">
        <f>(1-resultados!$E$3)*(cálculos!AA76*cálculos!AA76)+resultados!$E$3*cálculos!AD76</f>
        <v>2991.3614096159249</v>
      </c>
      <c r="AE77" s="32">
        <f>(1-resultados!$E$3)*(cálculos!AA76*cálculos!AB76)+resultados!$E$3*cálculos!AE76</f>
        <v>1789.3120585324148</v>
      </c>
      <c r="AF77" s="32">
        <f>(1-resultados!$E$3)*(cálculos!AA76*cálculos!AC76)+resultados!$E$3*cálculos!AF76</f>
        <v>2194.6133802424597</v>
      </c>
      <c r="AG77" s="32">
        <f>(1-resultados!$E$3)*(cálculos!AB76*cálculos!AB76)+resultados!$E$3*cálculos!AG76</f>
        <v>5713.1017598055478</v>
      </c>
      <c r="AH77" s="32">
        <f>(1-resultados!$E$3)*(cálculos!AB76*cálculos!AC76)+resultados!$E$3*cálculos!AH76</f>
        <v>4310.3618908263206</v>
      </c>
      <c r="AI77" s="31">
        <f>(1-resultados!$E$3)*(cálculos!AC76*cálculos!AC76)+resultados!$E$3*cálculos!AI76</f>
        <v>6243.4604917735014</v>
      </c>
      <c r="AJ77" s="32">
        <f t="shared" si="20"/>
        <v>1</v>
      </c>
      <c r="AK77" s="32">
        <f t="shared" si="21"/>
        <v>0.43282831662880283</v>
      </c>
      <c r="AL77" s="32">
        <f t="shared" si="22"/>
        <v>0.50782127953800604</v>
      </c>
      <c r="AM77" s="32">
        <f t="shared" si="23"/>
        <v>1</v>
      </c>
      <c r="AN77" s="32">
        <f t="shared" si="24"/>
        <v>0.7217139013583671</v>
      </c>
      <c r="AO77" s="31">
        <f t="shared" si="25"/>
        <v>1</v>
      </c>
      <c r="AP77" s="9">
        <f>H77*U77*(H77*U77*AJ77+I77*V77*AK77+J77*W77*AL77)</f>
        <v>8.6615317793041201E-5</v>
      </c>
      <c r="AQ77" s="9">
        <f>I77*V77*(H77*U77*AK77+I77*V77*AM77+J77*W77*AN77)</f>
        <v>9.363797455143216E-5</v>
      </c>
      <c r="AR77" s="9">
        <f>J77*W77*(H77*U77*AL77+I77*V77*AN77+J77*W77*AO77)</f>
        <v>7.3899326678839272E-5</v>
      </c>
      <c r="AS77" s="40">
        <f t="shared" si="26"/>
        <v>2.5415261902331265E-4</v>
      </c>
      <c r="AT77" s="32">
        <f t="shared" si="27"/>
        <v>3.7087021227514887E-2</v>
      </c>
      <c r="AU77" s="31">
        <f>IF(N77&lt;-AT76,1,0)</f>
        <v>0</v>
      </c>
      <c r="AV77" s="37">
        <f>(resultados!$E$12^AU77)*(1-resultados!$E$12)^(1-AU77)</f>
        <v>0.97455470737913485</v>
      </c>
      <c r="AW77" s="37">
        <f>((1-resultados!$E$13)^AU77)*((resultados!$E$13)^(1-AU77))</f>
        <v>0.9</v>
      </c>
    </row>
    <row r="78" spans="1:49" s="37" customFormat="1">
      <c r="A78" s="33">
        <v>76</v>
      </c>
      <c r="B78" s="34">
        <v>39519</v>
      </c>
      <c r="C78" s="35">
        <v>3</v>
      </c>
      <c r="D78" s="36">
        <v>15100</v>
      </c>
      <c r="E78" s="32">
        <v>1991.91</v>
      </c>
      <c r="F78" s="32">
        <v>2090</v>
      </c>
      <c r="G78" s="40">
        <f>(resultados!$B$6*cálculos!D78)+(resultados!$C$6*cálculos!E78)+(resultados!$D$6*cálculos!F78)</f>
        <v>0.91660879826874964</v>
      </c>
      <c r="H78" s="36">
        <f>(resultados!B$6*cálculos!D78)/$G78</f>
        <v>0.31884710802267358</v>
      </c>
      <c r="I78" s="32">
        <f>(resultados!C$6*cálculos!E78)/$G78</f>
        <v>0.36446623314747262</v>
      </c>
      <c r="J78" s="31">
        <f>(resultados!D$6*cálculos!F78)/$G78</f>
        <v>0.31668665882985381</v>
      </c>
      <c r="K78" s="36">
        <f t="shared" si="14"/>
        <v>1.3333530869465093E-2</v>
      </c>
      <c r="L78" s="32">
        <f t="shared" si="15"/>
        <v>7.432505801982181E-3</v>
      </c>
      <c r="M78" s="32">
        <f t="shared" si="16"/>
        <v>4.7961722634930481E-3</v>
      </c>
      <c r="N78" s="40">
        <f t="shared" si="16"/>
        <v>8.4730380322452364E-3</v>
      </c>
      <c r="O78" s="55">
        <f>AVERAGE(K$4:K78)</f>
        <v>-2.1933828463621551E-3</v>
      </c>
      <c r="P78" s="56">
        <f>AVERAGE(L$4:L78)</f>
        <v>-1.3108635623000945E-4</v>
      </c>
      <c r="Q78" s="57">
        <f>AVERAGE(M$4:M78)</f>
        <v>-3.4633981871014187E-4</v>
      </c>
      <c r="R78" s="32">
        <f>resultados!B$7+resultados!B$8*cálculos!K77^2+resultados!B$9*cálculos!R77</f>
        <v>5.7074465857428493E-4</v>
      </c>
      <c r="S78" s="32">
        <f>resultados!C$7+resultados!C$8*cálculos!L77^2+resultados!C$9*cálculos!S77</f>
        <v>2.9157705090929214E-4</v>
      </c>
      <c r="T78" s="31">
        <f>resultados!D$7+resultados!D$8*cálculos!M77^2+resultados!D$9*cálculos!T77</f>
        <v>2.2960029833707561E-4</v>
      </c>
      <c r="U78" s="36">
        <f t="shared" si="17"/>
        <v>2.3890262840209293E-2</v>
      </c>
      <c r="V78" s="32">
        <f t="shared" si="18"/>
        <v>1.7075627394309473E-2</v>
      </c>
      <c r="W78" s="31">
        <f t="shared" si="19"/>
        <v>1.5152567384343672E-2</v>
      </c>
      <c r="X78" s="32">
        <f>-0.5*LN(2*resultados!B$2)-0.5*LN(R78)-0.5*((K78^2)/R78)</f>
        <v>2.659599212740726</v>
      </c>
      <c r="Y78" s="32">
        <f>-0.5*LN(2*resultados!C$2)-0.5*LN(S78)-0.5*((L78^2)/S78)</f>
        <v>3.0564346756933589</v>
      </c>
      <c r="Z78" s="31">
        <f>-0.5*LN(2*resultados!D$2)-0.5*LN(T78)-0.5*((M78^2)/T78)</f>
        <v>3.2205526033890552</v>
      </c>
      <c r="AA78" s="32">
        <f>K78/R78</f>
        <v>23.36163934108842</v>
      </c>
      <c r="AB78" s="32">
        <f>L78/S78</f>
        <v>25.490709158363732</v>
      </c>
      <c r="AC78" s="31">
        <f>M78/T78</f>
        <v>20.889224875709001</v>
      </c>
      <c r="AD78" s="32">
        <f>(1-resultados!$E$3)*(cálculos!AA77*cálculos!AA77)+resultados!$E$3*cálculos!AD77</f>
        <v>3011.7376452965327</v>
      </c>
      <c r="AE78" s="32">
        <f>(1-resultados!$E$3)*(cálculos!AA77*cálculos!AB77)+resultados!$E$3*cálculos!AE77</f>
        <v>1780.4531265847386</v>
      </c>
      <c r="AF78" s="32">
        <f>(1-resultados!$E$3)*(cálculos!AA77*cálculos!AC77)+resultados!$E$3*cálculos!AF77</f>
        <v>2180.6982846063233</v>
      </c>
      <c r="AG78" s="32">
        <f>(1-resultados!$E$3)*(cálculos!AB77*cálculos!AB77)+resultados!$E$3*cálculos!AG77</f>
        <v>5418.8611855912068</v>
      </c>
      <c r="AH78" s="32">
        <f>(1-resultados!$E$3)*(cálculos!AB77*cálculos!AC77)+resultados!$E$3*cálculos!AH77</f>
        <v>4109.7789260857107</v>
      </c>
      <c r="AI78" s="31">
        <f>(1-resultados!$E$3)*(cálculos!AC77*cálculos!AC77)+resultados!$E$3*cálculos!AI77</f>
        <v>5938.2412540791438</v>
      </c>
      <c r="AJ78" s="32">
        <f t="shared" si="20"/>
        <v>1</v>
      </c>
      <c r="AK78" s="32">
        <f t="shared" si="21"/>
        <v>0.44072528061549221</v>
      </c>
      <c r="AL78" s="32">
        <f t="shared" si="22"/>
        <v>0.51565364777064926</v>
      </c>
      <c r="AM78" s="32">
        <f t="shared" si="23"/>
        <v>1</v>
      </c>
      <c r="AN78" s="32">
        <f t="shared" si="24"/>
        <v>0.72449522760477891</v>
      </c>
      <c r="AO78" s="31">
        <f t="shared" si="25"/>
        <v>1</v>
      </c>
      <c r="AP78" s="9">
        <f>H78*U78*(H78*U78*AJ78+I78*V78*AK78+J78*W78*AL78)</f>
        <v>9.7765635950578897E-5</v>
      </c>
      <c r="AQ78" s="9">
        <f>I78*V78*(H78*U78*AK78+I78*V78*AM78+J78*W78*AN78)</f>
        <v>8.1261465255687431E-5</v>
      </c>
      <c r="AR78" s="9">
        <f>J78*W78*(H78*U78*AL78+I78*V78*AN78+J78*W78*AO78)</f>
        <v>6.3511669679264336E-5</v>
      </c>
      <c r="AS78" s="40">
        <f t="shared" si="26"/>
        <v>2.4253877088553066E-4</v>
      </c>
      <c r="AT78" s="32">
        <f t="shared" si="27"/>
        <v>3.6229742249568472E-2</v>
      </c>
      <c r="AU78" s="31">
        <f>IF(N78&lt;-AT77,1,0)</f>
        <v>0</v>
      </c>
      <c r="AV78" s="37">
        <f>(resultados!$E$12^AU78)*(1-resultados!$E$12)^(1-AU78)</f>
        <v>0.97455470737913485</v>
      </c>
      <c r="AW78" s="37">
        <f>((1-resultados!$E$13)^AU78)*((resultados!$E$13)^(1-AU78))</f>
        <v>0.9</v>
      </c>
    </row>
    <row r="79" spans="1:49" s="37" customFormat="1">
      <c r="A79" s="33">
        <v>77</v>
      </c>
      <c r="B79" s="34">
        <v>39520</v>
      </c>
      <c r="C79" s="35">
        <v>4</v>
      </c>
      <c r="D79" s="36">
        <v>15120</v>
      </c>
      <c r="E79" s="32">
        <v>2021.42</v>
      </c>
      <c r="F79" s="32">
        <v>2090</v>
      </c>
      <c r="G79" s="40">
        <f>(resultados!$B$6*cálculos!D79)+(resultados!$C$6*cálculos!E79)+(resultados!$D$6*cálculos!F79)</f>
        <v>0.92194516129032267</v>
      </c>
      <c r="H79" s="36">
        <f>(resultados!B$6*cálculos!D79)/$G79</f>
        <v>0.31742144064268035</v>
      </c>
      <c r="I79" s="32">
        <f>(resultados!C$6*cálculos!E79)/$G79</f>
        <v>0.36772493251956384</v>
      </c>
      <c r="J79" s="31">
        <f>(resultados!D$6*cálculos!F79)/$G79</f>
        <v>0.31485362683775575</v>
      </c>
      <c r="K79" s="36">
        <f t="shared" si="14"/>
        <v>1.3236269305085813E-3</v>
      </c>
      <c r="L79" s="32">
        <f t="shared" si="15"/>
        <v>1.4706257323422456E-2</v>
      </c>
      <c r="M79" s="32">
        <f t="shared" si="16"/>
        <v>0</v>
      </c>
      <c r="N79" s="40">
        <f t="shared" si="16"/>
        <v>5.8049729561515245E-3</v>
      </c>
      <c r="O79" s="55">
        <f>AVERAGE(K$4:K79)</f>
        <v>-2.1471064019296456E-3</v>
      </c>
      <c r="P79" s="56">
        <f>AVERAGE(L$4:L79)</f>
        <v>6.414185008120719E-5</v>
      </c>
      <c r="Q79" s="57">
        <f>AVERAGE(M$4:M79)</f>
        <v>-3.4178271583237683E-4</v>
      </c>
      <c r="R79" s="32">
        <f>resultados!B$7+resultados!B$8*cálculos!K78^2+resultados!B$9*cálculos!R78</f>
        <v>4.9222004591629542E-4</v>
      </c>
      <c r="S79" s="32">
        <f>resultados!C$7+resultados!C$8*cálculos!L78^2+resultados!C$9*cálculos!S78</f>
        <v>2.3678486161488345E-4</v>
      </c>
      <c r="T79" s="31">
        <f>resultados!D$7+resultados!D$8*cálculos!M78^2+resultados!D$9*cálculos!T78</f>
        <v>1.6923973573850892E-4</v>
      </c>
      <c r="U79" s="36">
        <f t="shared" si="17"/>
        <v>2.2186032676355081E-2</v>
      </c>
      <c r="V79" s="32">
        <f t="shared" si="18"/>
        <v>1.5387815361996109E-2</v>
      </c>
      <c r="W79" s="31">
        <f t="shared" si="19"/>
        <v>1.3009217337661359E-2</v>
      </c>
      <c r="X79" s="32">
        <f>-0.5*LN(2*resultados!B$2)-0.5*LN(R79)-0.5*((K79^2)/R79)</f>
        <v>2.8875741337182892</v>
      </c>
      <c r="Y79" s="32">
        <f>-0.5*LN(2*resultados!C$2)-0.5*LN(S79)-0.5*((L79^2)/S79)</f>
        <v>2.7985519263321517</v>
      </c>
      <c r="Z79" s="31">
        <f>-0.5*LN(2*resultados!D$2)-0.5*LN(T79)-0.5*((M79^2)/T79)</f>
        <v>3.4231586135821428</v>
      </c>
      <c r="AA79" s="32">
        <f>K79/R79</f>
        <v>2.689095947005927</v>
      </c>
      <c r="AB79" s="32">
        <f>L79/S79</f>
        <v>62.10809771843148</v>
      </c>
      <c r="AC79" s="31">
        <f>M79/T79</f>
        <v>0</v>
      </c>
      <c r="AD79" s="32">
        <f>(1-resultados!$E$3)*(cálculos!AA78*cálculos!AA78)+resultados!$E$3*cálculos!AD78</f>
        <v>2863.779358140926</v>
      </c>
      <c r="AE79" s="32">
        <f>(1-resultados!$E$3)*(cálculos!AA78*cálculos!AB78)+resultados!$E$3*cálculos!AE78</f>
        <v>1709.3562242240307</v>
      </c>
      <c r="AF79" s="32">
        <f>(1-resultados!$E$3)*(cálculos!AA78*cálculos!AC78)+resultados!$E$3*cálculos!AF78</f>
        <v>2079.136779789616</v>
      </c>
      <c r="AG79" s="32">
        <f>(1-resultados!$E$3)*(cálculos!AB78*cálculos!AB78)+resultados!$E$3*cálculos!AG78</f>
        <v>5132.7160896595115</v>
      </c>
      <c r="AH79" s="32">
        <f>(1-resultados!$E$3)*(cálculos!AB78*cálculos!AC78)+resultados!$E$3*cálculos!AH78</f>
        <v>3895.1410598715888</v>
      </c>
      <c r="AI79" s="31">
        <f>(1-resultados!$E$3)*(cálculos!AC78*cálculos!AC78)+resultados!$E$3*cálculos!AI78</f>
        <v>5608.1283617888712</v>
      </c>
      <c r="AJ79" s="32">
        <f t="shared" si="20"/>
        <v>1</v>
      </c>
      <c r="AK79" s="32">
        <f t="shared" si="21"/>
        <v>0.44585041916920432</v>
      </c>
      <c r="AL79" s="32">
        <f t="shared" si="22"/>
        <v>0.51880518903689044</v>
      </c>
      <c r="AM79" s="32">
        <f t="shared" si="23"/>
        <v>1</v>
      </c>
      <c r="AN79" s="32">
        <f t="shared" si="24"/>
        <v>0.72600664552131178</v>
      </c>
      <c r="AO79" s="31">
        <f t="shared" si="25"/>
        <v>1</v>
      </c>
      <c r="AP79" s="9">
        <f>H79*U79*(H79*U79*AJ79+I79*V79*AK79+J79*W79*AL79)</f>
        <v>8.2326054472508614E-5</v>
      </c>
      <c r="AQ79" s="9">
        <f>I79*V79*(H79*U79*AK79+I79*V79*AM79+J79*W79*AN79)</f>
        <v>6.6611827262160362E-5</v>
      </c>
      <c r="AR79" s="9">
        <f>J79*W79*(H79*U79*AL79+I79*V79*AN79+J79*W79*AO79)</f>
        <v>4.8569086284254178E-5</v>
      </c>
      <c r="AS79" s="40">
        <f t="shared" si="26"/>
        <v>1.9750696801892315E-4</v>
      </c>
      <c r="AT79" s="32">
        <f t="shared" si="27"/>
        <v>3.2693835203537025E-2</v>
      </c>
      <c r="AU79" s="31">
        <f>IF(N79&lt;-AT78,1,0)</f>
        <v>0</v>
      </c>
      <c r="AV79" s="37">
        <f>(resultados!$E$12^AU79)*(1-resultados!$E$12)^(1-AU79)</f>
        <v>0.97455470737913485</v>
      </c>
      <c r="AW79" s="37">
        <f>((1-resultados!$E$13)^AU79)*((resultados!$E$13)^(1-AU79))</f>
        <v>0.9</v>
      </c>
    </row>
    <row r="80" spans="1:49" s="37" customFormat="1">
      <c r="A80" s="33">
        <v>78</v>
      </c>
      <c r="B80" s="34">
        <v>39521</v>
      </c>
      <c r="C80" s="35">
        <v>5</v>
      </c>
      <c r="D80" s="36">
        <v>14900</v>
      </c>
      <c r="E80" s="32">
        <v>2060.77</v>
      </c>
      <c r="F80" s="32">
        <v>2060</v>
      </c>
      <c r="G80" s="40">
        <f>(resultados!$B$6*cálculos!D80)+(resultados!$C$6*cálculos!E80)+(resultados!$D$6*cálculos!F80)</f>
        <v>0.92012001082031503</v>
      </c>
      <c r="H80" s="36">
        <f>(resultados!B$6*cálculos!D80)/$G80</f>
        <v>0.31342335063128079</v>
      </c>
      <c r="I80" s="32">
        <f>(resultados!C$6*cálculos!E80)/$G80</f>
        <v>0.37562687352802826</v>
      </c>
      <c r="J80" s="31">
        <f>(resultados!D$6*cálculos!F80)/$G80</f>
        <v>0.31094977584069095</v>
      </c>
      <c r="K80" s="36">
        <f t="shared" si="14"/>
        <v>-1.4657157799973675E-2</v>
      </c>
      <c r="L80" s="32">
        <f t="shared" si="15"/>
        <v>1.9279464626262843E-2</v>
      </c>
      <c r="M80" s="32">
        <f t="shared" si="16"/>
        <v>-1.4458083175229675E-2</v>
      </c>
      <c r="N80" s="40">
        <f t="shared" si="16"/>
        <v>-1.9816357150693048E-3</v>
      </c>
      <c r="O80" s="55">
        <f>AVERAGE(K$4:K80)</f>
        <v>-2.3095746019042435E-3</v>
      </c>
      <c r="P80" s="56">
        <f>AVERAGE(L$4:L80)</f>
        <v>3.1369149652512457E-4</v>
      </c>
      <c r="Q80" s="57">
        <f>AVERAGE(M$4:M80)</f>
        <v>-5.2511129322714697E-4</v>
      </c>
      <c r="R80" s="32">
        <f>resultados!B$7+resultados!B$8*cálculos!K79^2+resultados!B$9*cálculos!R79</f>
        <v>3.8751142580226936E-4</v>
      </c>
      <c r="S80" s="32">
        <f>resultados!C$7+resultados!C$8*cálculos!L79^2+resultados!C$9*cálculos!S79</f>
        <v>2.5483876883986565E-4</v>
      </c>
      <c r="T80" s="31">
        <f>resultados!D$7+resultados!D$8*cálculos!M79^2+resultados!D$9*cálculos!T79</f>
        <v>1.2268872940955603E-4</v>
      </c>
      <c r="U80" s="36">
        <f t="shared" si="17"/>
        <v>1.9685309898558098E-2</v>
      </c>
      <c r="V80" s="32">
        <f t="shared" si="18"/>
        <v>1.5963670280980675E-2</v>
      </c>
      <c r="W80" s="31">
        <f t="shared" si="19"/>
        <v>1.107649445490567E-2</v>
      </c>
      <c r="X80" s="32">
        <f>-0.5*LN(2*resultados!B$2)-0.5*LN(R80)-0.5*((K80^2)/R80)</f>
        <v>2.7317493167845392</v>
      </c>
      <c r="Y80" s="32">
        <f>-0.5*LN(2*resultados!C$2)-0.5*LN(S80)-0.5*((L80^2)/S80)</f>
        <v>2.4892209741394193</v>
      </c>
      <c r="Z80" s="31">
        <f>-0.5*LN(2*resultados!D$2)-0.5*LN(T80)-0.5*((M80^2)/T80)</f>
        <v>2.7320951186387856</v>
      </c>
      <c r="AA80" s="32">
        <f>K80/R80</f>
        <v>-37.823808084184336</v>
      </c>
      <c r="AB80" s="32">
        <f>L80/S80</f>
        <v>75.653577805414614</v>
      </c>
      <c r="AC80" s="31">
        <f>M80/T80</f>
        <v>-117.84361322192939</v>
      </c>
      <c r="AD80" s="32">
        <f>(1-resultados!$E$3)*(cálculos!AA79*cálculos!AA79)+resultados!$E$3*cálculos!AD79</f>
        <v>2692.3864708732026</v>
      </c>
      <c r="AE80" s="32">
        <f>(1-resultados!$E$3)*(cálculos!AA79*cálculos!AB79)+resultados!$E$3*cálculos!AE79</f>
        <v>1616.8157288016416</v>
      </c>
      <c r="AF80" s="32">
        <f>(1-resultados!$E$3)*(cálculos!AA79*cálculos!AC79)+resultados!$E$3*cálculos!AF79</f>
        <v>1954.3885730022389</v>
      </c>
      <c r="AG80" s="32">
        <f>(1-resultados!$E$3)*(cálculos!AB79*cálculos!AB79)+resultados!$E$3*cálculos!AG79</f>
        <v>5056.1980724120749</v>
      </c>
      <c r="AH80" s="32">
        <f>(1-resultados!$E$3)*(cálculos!AB79*cálculos!AC79)+resultados!$E$3*cálculos!AH79</f>
        <v>3661.4325962792932</v>
      </c>
      <c r="AI80" s="31">
        <f>(1-resultados!$E$3)*(cálculos!AC79*cálculos!AC79)+resultados!$E$3*cálculos!AI79</f>
        <v>5271.640660081539</v>
      </c>
      <c r="AJ80" s="32">
        <f t="shared" si="20"/>
        <v>1</v>
      </c>
      <c r="AK80" s="32">
        <f t="shared" si="21"/>
        <v>0.43820747980187358</v>
      </c>
      <c r="AL80" s="32">
        <f t="shared" si="22"/>
        <v>0.51876338499635732</v>
      </c>
      <c r="AM80" s="32">
        <f t="shared" si="23"/>
        <v>1</v>
      </c>
      <c r="AN80" s="32">
        <f t="shared" si="24"/>
        <v>0.70919571790761859</v>
      </c>
      <c r="AO80" s="31">
        <f t="shared" si="25"/>
        <v>1</v>
      </c>
      <c r="AP80" s="9">
        <f>H80*U80*(H80*U80*AJ80+I80*V80*AK80+J80*W80*AL80)</f>
        <v>6.5303011163037449E-5</v>
      </c>
      <c r="AQ80" s="9">
        <f>I80*V80*(H80*U80*AK80+I80*V80*AM80+J80*W80*AN80)</f>
        <v>6.6815827366182161E-5</v>
      </c>
      <c r="AR80" s="9">
        <f>J80*W80*(H80*U80*AL80+I80*V80*AN80+J80*W80*AO80)</f>
        <v>3.7533630335635563E-5</v>
      </c>
      <c r="AS80" s="40">
        <f t="shared" si="26"/>
        <v>1.6965246886485518E-4</v>
      </c>
      <c r="AT80" s="32">
        <f t="shared" si="27"/>
        <v>3.0300845721932066E-2</v>
      </c>
      <c r="AU80" s="31">
        <f>IF(N80&lt;-AT79,1,0)</f>
        <v>0</v>
      </c>
      <c r="AV80" s="37">
        <f>(resultados!$E$12^AU80)*(1-resultados!$E$12)^(1-AU80)</f>
        <v>0.97455470737913485</v>
      </c>
      <c r="AW80" s="37">
        <f>((1-resultados!$E$13)^AU80)*((resultados!$E$13)^(1-AU80))</f>
        <v>0.9</v>
      </c>
    </row>
    <row r="81" spans="1:49" s="37" customFormat="1">
      <c r="A81" s="33">
        <v>79</v>
      </c>
      <c r="B81" s="34">
        <v>39524</v>
      </c>
      <c r="C81" s="35">
        <v>1</v>
      </c>
      <c r="D81" s="36">
        <v>14620</v>
      </c>
      <c r="E81" s="32">
        <v>2026.34</v>
      </c>
      <c r="F81" s="32">
        <v>2040</v>
      </c>
      <c r="G81" s="40">
        <f>(resultados!$B$6*cálculos!D81)+(resultados!$C$6*cálculos!E81)+(resultados!$D$6*cálculos!F81)</f>
        <v>0.90614845472374383</v>
      </c>
      <c r="H81" s="36">
        <f>(resultados!B$6*cálculos!D81)/$G81</f>
        <v>0.31227525739339457</v>
      </c>
      <c r="I81" s="32">
        <f>(resultados!C$6*cálculos!E81)/$G81</f>
        <v>0.37504602880830984</v>
      </c>
      <c r="J81" s="31">
        <f>(resultados!D$6*cálculos!F81)/$G81</f>
        <v>0.31267871379829559</v>
      </c>
      <c r="K81" s="36">
        <f t="shared" si="14"/>
        <v>-1.8970758629780704E-2</v>
      </c>
      <c r="L81" s="32">
        <f t="shared" si="15"/>
        <v>-1.6848489260651967E-2</v>
      </c>
      <c r="M81" s="32">
        <f t="shared" si="16"/>
        <v>-9.7561749453651814E-3</v>
      </c>
      <c r="N81" s="40">
        <f t="shared" si="16"/>
        <v>-1.5300958148684124E-2</v>
      </c>
      <c r="O81" s="55">
        <f>AVERAGE(K$4:K81)</f>
        <v>-2.5231795253385569E-3</v>
      </c>
      <c r="P81" s="56">
        <f>AVERAGE(L$4:L81)</f>
        <v>9.3663538099777221E-5</v>
      </c>
      <c r="Q81" s="57">
        <f>AVERAGE(M$4:M81)</f>
        <v>-6.4345826312635248E-4</v>
      </c>
      <c r="R81" s="32">
        <f>resultados!B$7+resultados!B$8*cálculos!K80^2+resultados!B$9*cálculos!R80</f>
        <v>3.6814070579460731E-4</v>
      </c>
      <c r="S81" s="32">
        <f>resultados!C$7+resultados!C$8*cálculos!L80^2+resultados!C$9*cálculos!S80</f>
        <v>3.1925319322244762E-4</v>
      </c>
      <c r="T81" s="31">
        <f>resultados!D$7+resultados!D$8*cálculos!M80^2+resultados!D$9*cálculos!T80</f>
        <v>1.7058183950292117E-4</v>
      </c>
      <c r="U81" s="36">
        <f t="shared" si="17"/>
        <v>1.918699314104759E-2</v>
      </c>
      <c r="V81" s="32">
        <f t="shared" si="18"/>
        <v>1.786765774304085E-2</v>
      </c>
      <c r="W81" s="31">
        <f t="shared" si="19"/>
        <v>1.3060698277769118E-2</v>
      </c>
      <c r="X81" s="32">
        <f>-0.5*LN(2*resultados!B$2)-0.5*LN(R81)-0.5*((K81^2)/R81)</f>
        <v>2.5457904809162084</v>
      </c>
      <c r="Y81" s="32">
        <f>-0.5*LN(2*resultados!C$2)-0.5*LN(S81)-0.5*((L81^2)/S81)</f>
        <v>2.6612375731169253</v>
      </c>
      <c r="Z81" s="31">
        <f>-0.5*LN(2*resultados!D$2)-0.5*LN(T81)-0.5*((M81^2)/T81)</f>
        <v>3.1402141888717336</v>
      </c>
      <c r="AA81" s="32">
        <f>K81/R81</f>
        <v>-51.531271416545962</v>
      </c>
      <c r="AB81" s="32">
        <f>L81/S81</f>
        <v>-52.774692997079477</v>
      </c>
      <c r="AC81" s="31">
        <f>M81/T81</f>
        <v>-57.193514701183119</v>
      </c>
      <c r="AD81" s="32">
        <f>(1-resultados!$E$3)*(cálculos!AA80*cálculos!AA80)+resultados!$E$3*cálculos!AD80</f>
        <v>2616.6817101001629</v>
      </c>
      <c r="AE81" s="32">
        <f>(1-resultados!$E$3)*(cálculos!AA80*cálculos!AB80)+resultados!$E$3*cálculos!AE80</f>
        <v>1348.1164006059084</v>
      </c>
      <c r="AF81" s="32">
        <f>(1-resultados!$E$3)*(cálculos!AA80*cálculos!AC80)+resultados!$E$3*cálculos!AF80</f>
        <v>2104.5629112492911</v>
      </c>
      <c r="AG81" s="32">
        <f>(1-resultados!$E$3)*(cálculos!AB80*cálculos!AB80)+resultados!$E$3*cálculos!AG80</f>
        <v>5096.2340181529453</v>
      </c>
      <c r="AH81" s="32">
        <f>(1-resultados!$E$3)*(cálculos!AB80*cálculos!AC80)+resultados!$E$3*cálculos!AH80</f>
        <v>2906.8291827971493</v>
      </c>
      <c r="AI81" s="31">
        <f>(1-resultados!$E$3)*(cálculos!AC80*cálculos!AC80)+resultados!$E$3*cálculos!AI80</f>
        <v>5788.569251108629</v>
      </c>
      <c r="AJ81" s="32">
        <f t="shared" si="20"/>
        <v>1</v>
      </c>
      <c r="AK81" s="32">
        <f t="shared" si="21"/>
        <v>0.3691707310007139</v>
      </c>
      <c r="AL81" s="32">
        <f t="shared" si="22"/>
        <v>0.54075537693900166</v>
      </c>
      <c r="AM81" s="32">
        <f t="shared" si="23"/>
        <v>1</v>
      </c>
      <c r="AN81" s="32">
        <f t="shared" si="24"/>
        <v>0.53519150789833758</v>
      </c>
      <c r="AO81" s="31">
        <f t="shared" si="25"/>
        <v>1</v>
      </c>
      <c r="AP81" s="9">
        <f>H81*U81*(H81*U81*AJ81+I81*V81*AK81+J81*W81*AL81)</f>
        <v>6.395366363130589E-5</v>
      </c>
      <c r="AQ81" s="9">
        <f>I81*V81*(H81*U81*AK81+I81*V81*AM81+J81*W81*AN81)</f>
        <v>7.4374826450781037E-5</v>
      </c>
      <c r="AR81" s="9">
        <f>J81*W81*(H81*U81*AL81+I81*V81*AN81+J81*W81*AO81)</f>
        <v>4.4555210446639576E-5</v>
      </c>
      <c r="AS81" s="40">
        <f t="shared" si="26"/>
        <v>1.828837005287265E-4</v>
      </c>
      <c r="AT81" s="32">
        <f t="shared" si="27"/>
        <v>3.1460249211060352E-2</v>
      </c>
      <c r="AU81" s="31">
        <f>IF(N81&lt;-AT80,1,0)</f>
        <v>0</v>
      </c>
      <c r="AV81" s="37">
        <f>(resultados!$E$12^AU81)*(1-resultados!$E$12)^(1-AU81)</f>
        <v>0.97455470737913485</v>
      </c>
      <c r="AW81" s="37">
        <f>((1-resultados!$E$13)^AU81)*((resultados!$E$13)^(1-AU81))</f>
        <v>0.9</v>
      </c>
    </row>
    <row r="82" spans="1:49" s="37" customFormat="1">
      <c r="A82" s="33">
        <v>80</v>
      </c>
      <c r="B82" s="34">
        <v>39525</v>
      </c>
      <c r="C82" s="35">
        <v>2</v>
      </c>
      <c r="D82" s="36">
        <v>14860</v>
      </c>
      <c r="E82" s="32">
        <v>2046.02</v>
      </c>
      <c r="F82" s="32">
        <v>2040</v>
      </c>
      <c r="G82" s="40">
        <f>(resultados!$B$6*cálculos!D82)+(resultados!$C$6*cálculos!E82)+(resultados!$D$6*cálculos!F82)</f>
        <v>0.914094244944884</v>
      </c>
      <c r="H82" s="36">
        <f>(resultados!B$6*cálculos!D82)/$G82</f>
        <v>0.31464250520814541</v>
      </c>
      <c r="I82" s="32">
        <f>(resultados!C$6*cálculos!E82)/$G82</f>
        <v>0.3753967496058731</v>
      </c>
      <c r="J82" s="31">
        <f>(resultados!D$6*cálculos!F82)/$G82</f>
        <v>0.30996074518598149</v>
      </c>
      <c r="K82" s="36">
        <f t="shared" si="14"/>
        <v>1.6282584967980185E-2</v>
      </c>
      <c r="L82" s="32">
        <f t="shared" si="15"/>
        <v>9.6652325448554066E-3</v>
      </c>
      <c r="M82" s="32">
        <f t="shared" si="16"/>
        <v>0</v>
      </c>
      <c r="N82" s="40">
        <f t="shared" si="16"/>
        <v>8.7305288387602015E-3</v>
      </c>
      <c r="O82" s="55">
        <f>AVERAGE(K$4:K82)</f>
        <v>-2.2851318735243958E-3</v>
      </c>
      <c r="P82" s="56">
        <f>AVERAGE(L$4:L82)</f>
        <v>2.148226394511143E-4</v>
      </c>
      <c r="Q82" s="57">
        <f>AVERAGE(M$4:M82)</f>
        <v>-6.3531322182095568E-4</v>
      </c>
      <c r="R82" s="32">
        <f>resultados!B$7+resultados!B$8*cálculos!K81^2+resultados!B$9*cálculos!R81</f>
        <v>3.9292492113196769E-4</v>
      </c>
      <c r="S82" s="32">
        <f>resultados!C$7+resultados!C$8*cálculos!L81^2+resultados!C$9*cálculos!S81</f>
        <v>3.3227997693917712E-4</v>
      </c>
      <c r="T82" s="31">
        <f>resultados!D$7+resultados!D$8*cálculos!M81^2+resultados!D$9*cálculos!T81</f>
        <v>1.5870489148675059E-4</v>
      </c>
      <c r="U82" s="36">
        <f t="shared" si="17"/>
        <v>1.9822333897197064E-2</v>
      </c>
      <c r="V82" s="32">
        <f t="shared" si="18"/>
        <v>1.8228548404609104E-2</v>
      </c>
      <c r="W82" s="31">
        <f t="shared" si="19"/>
        <v>1.2597812964429604E-2</v>
      </c>
      <c r="X82" s="32">
        <f>-0.5*LN(2*resultados!B$2)-0.5*LN(R82)-0.5*((K82^2)/R82)</f>
        <v>2.66463694494063</v>
      </c>
      <c r="Y82" s="32">
        <f>-0.5*LN(2*resultados!C$2)-0.5*LN(S82)-0.5*((L82^2)/S82)</f>
        <v>2.945258498095876</v>
      </c>
      <c r="Z82" s="31">
        <f>-0.5*LN(2*resultados!D$2)-0.5*LN(T82)-0.5*((M82^2)/T82)</f>
        <v>3.455293521137405</v>
      </c>
      <c r="AA82" s="32">
        <f>K82/R82</f>
        <v>41.439430517850809</v>
      </c>
      <c r="AB82" s="32">
        <f>L82/S82</f>
        <v>29.087616515107076</v>
      </c>
      <c r="AC82" s="31">
        <f>M82/T82</f>
        <v>0</v>
      </c>
      <c r="AD82" s="32">
        <f>(1-resultados!$E$3)*(cálculos!AA81*cálculos!AA81)+resultados!$E$3*cálculos!AD81</f>
        <v>2619.0091235224968</v>
      </c>
      <c r="AE82" s="32">
        <f>(1-resultados!$E$3)*(cálculos!AA81*cálculos!AB81)+resultados!$E$3*cálculos!AE81</f>
        <v>1430.4022382949975</v>
      </c>
      <c r="AF82" s="32">
        <f>(1-resultados!$E$3)*(cálculos!AA81*cálculos!AC81)+resultados!$E$3*cálculos!AF81</f>
        <v>2155.1244083343063</v>
      </c>
      <c r="AG82" s="32">
        <f>(1-resultados!$E$3)*(cálculos!AB81*cálculos!AB81)+resultados!$E$3*cálculos!AG81</f>
        <v>4957.5700703199282</v>
      </c>
      <c r="AH82" s="32">
        <f>(1-resultados!$E$3)*(cálculos!AB81*cálculos!AC81)+resultados!$E$3*cálculos!AH81</f>
        <v>2913.5216426160541</v>
      </c>
      <c r="AI82" s="31">
        <f>(1-resultados!$E$3)*(cálculos!AC81*cálculos!AC81)+resultados!$E$3*cálculos!AI81</f>
        <v>5637.5209834745783</v>
      </c>
      <c r="AJ82" s="32">
        <f t="shared" si="20"/>
        <v>1</v>
      </c>
      <c r="AK82" s="32">
        <f t="shared" si="21"/>
        <v>0.39696776737839812</v>
      </c>
      <c r="AL82" s="32">
        <f t="shared" si="22"/>
        <v>0.56086682734414384</v>
      </c>
      <c r="AM82" s="32">
        <f t="shared" si="23"/>
        <v>1</v>
      </c>
      <c r="AN82" s="32">
        <f t="shared" si="24"/>
        <v>0.55111182829015215</v>
      </c>
      <c r="AO82" s="31">
        <f t="shared" si="25"/>
        <v>1</v>
      </c>
      <c r="AP82" s="9">
        <f>H82*U82*(H82*U82*AJ82+I82*V82*AK82+J82*W82*AL82)</f>
        <v>6.9501206609927488E-5</v>
      </c>
      <c r="AQ82" s="9">
        <f>I82*V82*(H82*U82*AK82+I82*V82*AM82+J82*W82*AN82)</f>
        <v>7.8493985389028128E-5</v>
      </c>
      <c r="AR82" s="9">
        <f>J82*W82*(H82*U82*AL82+I82*V82*AN82+J82*W82*AO82)</f>
        <v>4.3633124830466426E-5</v>
      </c>
      <c r="AS82" s="40">
        <f t="shared" si="26"/>
        <v>1.9162831682942205E-4</v>
      </c>
      <c r="AT82" s="32">
        <f t="shared" si="27"/>
        <v>3.220360570932182E-2</v>
      </c>
      <c r="AU82" s="31">
        <f>IF(N82&lt;-AT81,1,0)</f>
        <v>0</v>
      </c>
      <c r="AV82" s="37">
        <f>(resultados!$E$12^AU82)*(1-resultados!$E$12)^(1-AU82)</f>
        <v>0.97455470737913485</v>
      </c>
      <c r="AW82" s="37">
        <f>((1-resultados!$E$13)^AU82)*((resultados!$E$13)^(1-AU82))</f>
        <v>0.9</v>
      </c>
    </row>
    <row r="83" spans="1:49" s="37" customFormat="1">
      <c r="A83" s="33">
        <v>81</v>
      </c>
      <c r="B83" s="34">
        <v>39526</v>
      </c>
      <c r="C83" s="35">
        <v>3</v>
      </c>
      <c r="D83" s="36">
        <v>14740</v>
      </c>
      <c r="E83" s="32">
        <v>2031.26</v>
      </c>
      <c r="F83" s="32">
        <v>2060</v>
      </c>
      <c r="G83" s="40">
        <f>(resultados!$B$6*cálculos!D83)+(resultados!$C$6*cálculos!E83)+(resultados!$D$6*cálculos!F83)</f>
        <v>0.91207397037938731</v>
      </c>
      <c r="H83" s="36">
        <f>(resultados!B$6*cálculos!D83)/$G83</f>
        <v>0.31279296619108143</v>
      </c>
      <c r="I83" s="32">
        <f>(resultados!C$6*cálculos!E83)/$G83</f>
        <v>0.37351415318422537</v>
      </c>
      <c r="J83" s="31">
        <f>(resultados!D$6*cálculos!F83)/$G83</f>
        <v>0.31369288062469319</v>
      </c>
      <c r="K83" s="36">
        <f t="shared" si="14"/>
        <v>-8.1081525284218969E-3</v>
      </c>
      <c r="L83" s="32">
        <f t="shared" si="15"/>
        <v>-7.2401524920087112E-3</v>
      </c>
      <c r="M83" s="32">
        <f t="shared" si="16"/>
        <v>9.7561749453651814E-3</v>
      </c>
      <c r="N83" s="40">
        <f t="shared" si="16"/>
        <v>-2.2125841121712064E-3</v>
      </c>
      <c r="O83" s="55">
        <f>AVERAGE(K$4:K83)</f>
        <v>-2.3579196317106144E-3</v>
      </c>
      <c r="P83" s="56">
        <f>AVERAGE(L$4:L83)</f>
        <v>1.2163545030786649E-4</v>
      </c>
      <c r="Q83" s="57">
        <f>AVERAGE(M$4:M83)</f>
        <v>-5.0541961973112894E-4</v>
      </c>
      <c r="R83" s="32">
        <f>resultados!B$7+resultados!B$8*cálculos!K82^2+resultados!B$9*cálculos!R82</f>
        <v>3.8560525319161483E-4</v>
      </c>
      <c r="S83" s="32">
        <f>resultados!C$7+resultados!C$8*cálculos!L82^2+resultados!C$9*cálculos!S82</f>
        <v>2.7663039977383051E-4</v>
      </c>
      <c r="T83" s="31">
        <f>resultados!D$7+resultados!D$8*cálculos!M82^2+resultados!D$9*cálculos!T82</f>
        <v>1.1604756359324756E-4</v>
      </c>
      <c r="U83" s="36">
        <f t="shared" si="17"/>
        <v>1.9636834092888161E-2</v>
      </c>
      <c r="V83" s="32">
        <f t="shared" si="18"/>
        <v>1.6632209708088416E-2</v>
      </c>
      <c r="W83" s="31">
        <f t="shared" si="19"/>
        <v>1.0772537472352907E-2</v>
      </c>
      <c r="X83" s="32">
        <f>-0.5*LN(2*resultados!B$2)-0.5*LN(R83)-0.5*((K83^2)/R83)</f>
        <v>2.9261642665886116</v>
      </c>
      <c r="Y83" s="32">
        <f>-0.5*LN(2*resultados!C$2)-0.5*LN(S83)-0.5*((L83^2)/S83)</f>
        <v>3.082728573697529</v>
      </c>
      <c r="Z83" s="31">
        <f>-0.5*LN(2*resultados!D$2)-0.5*LN(T83)-0.5*((M83^2)/T83)</f>
        <v>3.2017134974329524</v>
      </c>
      <c r="AA83" s="32">
        <f>K83/R83</f>
        <v>-21.027080054826943</v>
      </c>
      <c r="AB83" s="32">
        <f>L83/S83</f>
        <v>-26.172656721488917</v>
      </c>
      <c r="AC83" s="31">
        <f>M83/T83</f>
        <v>84.070484922553447</v>
      </c>
      <c r="AD83" s="32">
        <f>(1-resultados!$E$3)*(cálculos!AA82*cálculos!AA82)+resultados!$E$3*cálculos!AD82</f>
        <v>2564.9021602097741</v>
      </c>
      <c r="AE83" s="32">
        <f>(1-resultados!$E$3)*(cálculos!AA82*cálculos!AB82)+resultados!$E$3*cálculos!AE82</f>
        <v>1416.9005598077579</v>
      </c>
      <c r="AF83" s="32">
        <f>(1-resultados!$E$3)*(cálculos!AA82*cálculos!AC82)+resultados!$E$3*cálculos!AF82</f>
        <v>2025.8169438342477</v>
      </c>
      <c r="AG83" s="32">
        <f>(1-resultados!$E$3)*(cálculos!AB82*cálculos!AB82)+resultados!$E$3*cálculos!AG82</f>
        <v>4710.8812321725281</v>
      </c>
      <c r="AH83" s="32">
        <f>(1-resultados!$E$3)*(cálculos!AB82*cálculos!AC82)+resultados!$E$3*cálculos!AH82</f>
        <v>2738.7103440590909</v>
      </c>
      <c r="AI83" s="31">
        <f>(1-resultados!$E$3)*(cálculos!AC82*cálculos!AC82)+resultados!$E$3*cálculos!AI82</f>
        <v>5299.2697244661031</v>
      </c>
      <c r="AJ83" s="32">
        <f t="shared" si="20"/>
        <v>1</v>
      </c>
      <c r="AK83" s="32">
        <f t="shared" si="21"/>
        <v>0.40761756717405878</v>
      </c>
      <c r="AL83" s="32">
        <f t="shared" si="22"/>
        <v>0.54948619394066456</v>
      </c>
      <c r="AM83" s="32">
        <f t="shared" si="23"/>
        <v>1</v>
      </c>
      <c r="AN83" s="32">
        <f t="shared" si="24"/>
        <v>0.54813434131406924</v>
      </c>
      <c r="AO83" s="31">
        <f t="shared" si="25"/>
        <v>1</v>
      </c>
      <c r="AP83" s="9">
        <f>H83*U83*(H83*U83*AJ83+I83*V83*AK83+J83*W83*AL83)</f>
        <v>6.4686599487404431E-5</v>
      </c>
      <c r="AQ83" s="9">
        <f>I83*V83*(H83*U83*AK83+I83*V83*AM83+J83*W83*AN83)</f>
        <v>6.5654475640355951E-5</v>
      </c>
      <c r="AR83" s="9">
        <f>J83*W83*(H83*U83*AL83+I83*V83*AN83+J83*W83*AO83)</f>
        <v>3.4331907361727583E-5</v>
      </c>
      <c r="AS83" s="40">
        <f t="shared" si="26"/>
        <v>1.6467298248948794E-4</v>
      </c>
      <c r="AT83" s="32">
        <f t="shared" si="27"/>
        <v>2.9852852407767805E-2</v>
      </c>
      <c r="AU83" s="31">
        <f>IF(N83&lt;-AT82,1,0)</f>
        <v>0</v>
      </c>
      <c r="AV83" s="37">
        <f>(resultados!$E$12^AU83)*(1-resultados!$E$12)^(1-AU83)</f>
        <v>0.97455470737913485</v>
      </c>
      <c r="AW83" s="37">
        <f>((1-resultados!$E$13)^AU83)*((resultados!$E$13)^(1-AU83))</f>
        <v>0.9</v>
      </c>
    </row>
    <row r="84" spans="1:49" s="37" customFormat="1">
      <c r="A84" s="33">
        <v>82</v>
      </c>
      <c r="B84" s="34">
        <v>39527</v>
      </c>
      <c r="C84" s="35">
        <v>4</v>
      </c>
      <c r="D84" s="36">
        <v>14740</v>
      </c>
      <c r="E84" s="32">
        <v>2031.26</v>
      </c>
      <c r="F84" s="32">
        <v>2060</v>
      </c>
      <c r="G84" s="40">
        <f>(resultados!$B$6*cálculos!D84)+(resultados!$C$6*cálculos!E84)+(resultados!$D$6*cálculos!F84)</f>
        <v>0.91207397037938731</v>
      </c>
      <c r="H84" s="36">
        <f>(resultados!B$6*cálculos!D84)/$G84</f>
        <v>0.31279296619108143</v>
      </c>
      <c r="I84" s="32">
        <f>(resultados!C$6*cálculos!E84)/$G84</f>
        <v>0.37351415318422537</v>
      </c>
      <c r="J84" s="31">
        <f>(resultados!D$6*cálculos!F84)/$G84</f>
        <v>0.31369288062469319</v>
      </c>
      <c r="K84" s="36">
        <f t="shared" si="14"/>
        <v>0</v>
      </c>
      <c r="L84" s="32">
        <f t="shared" si="15"/>
        <v>0</v>
      </c>
      <c r="M84" s="32">
        <f t="shared" si="16"/>
        <v>0</v>
      </c>
      <c r="N84" s="40">
        <f t="shared" si="16"/>
        <v>0</v>
      </c>
      <c r="O84" s="55">
        <f>AVERAGE(K$4:K84)</f>
        <v>-2.3288095128006069E-3</v>
      </c>
      <c r="P84" s="56">
        <f>AVERAGE(L$4:L84)</f>
        <v>1.2013377808184345E-4</v>
      </c>
      <c r="Q84" s="57">
        <f>AVERAGE(M$4:M84)</f>
        <v>-4.9917987133938659E-4</v>
      </c>
      <c r="R84" s="32">
        <f>resultados!B$7+resultados!B$8*cálculos!K83^2+resultados!B$9*cálculos!R83</f>
        <v>3.2671028763021204E-4</v>
      </c>
      <c r="S84" s="32">
        <f>resultados!C$7+resultados!C$8*cálculos!L83^2+resultados!C$9*cálculos!S83</f>
        <v>2.2593166204648007E-4</v>
      </c>
      <c r="T84" s="31">
        <f>resultados!D$7+resultados!D$8*cálculos!M83^2+resultados!D$9*cálculos!T83</f>
        <v>1.2432648395329233E-4</v>
      </c>
      <c r="U84" s="36">
        <f t="shared" si="17"/>
        <v>1.8075128979628666E-2</v>
      </c>
      <c r="V84" s="32">
        <f t="shared" si="18"/>
        <v>1.5031023320003202E-2</v>
      </c>
      <c r="W84" s="31">
        <f t="shared" si="19"/>
        <v>1.1150178651182785E-2</v>
      </c>
      <c r="X84" s="32">
        <f>-0.5*LN(2*resultados!B$2)-0.5*LN(R84)-0.5*((K84^2)/R84)</f>
        <v>3.0942798419556801</v>
      </c>
      <c r="Y84" s="32">
        <f>-0.5*LN(2*resultados!C$2)-0.5*LN(S84)-0.5*((L84^2)/S84)</f>
        <v>3.2787004591670503</v>
      </c>
      <c r="Z84" s="31">
        <f>-0.5*LN(2*resultados!D$2)-0.5*LN(T84)-0.5*((M84^2)/T84)</f>
        <v>3.5773612254720919</v>
      </c>
      <c r="AA84" s="32">
        <f>K84/R84</f>
        <v>0</v>
      </c>
      <c r="AB84" s="32">
        <f>L84/S84</f>
        <v>0</v>
      </c>
      <c r="AC84" s="31">
        <f>M84/T84</f>
        <v>0</v>
      </c>
      <c r="AD84" s="32">
        <f>(1-resultados!$E$3)*(cálculos!AA83*cálculos!AA83)+resultados!$E$3*cálculos!AD83</f>
        <v>2437.5363163351135</v>
      </c>
      <c r="AE84" s="32">
        <f>(1-resultados!$E$3)*(cálculos!AA83*cálculos!AB83)+resultados!$E$3*cálculos!AE83</f>
        <v>1364.9065991071075</v>
      </c>
      <c r="AF84" s="32">
        <f>(1-resultados!$E$3)*(cálculos!AA83*cálculos!AC83)+resultados!$E$3*cálculos!AF83</f>
        <v>1798.2025182013135</v>
      </c>
      <c r="AG84" s="32">
        <f>(1-resultados!$E$3)*(cálculos!AB83*cálculos!AB83)+resultados!$E$3*cálculos!AG83</f>
        <v>4469.3288358338295</v>
      </c>
      <c r="AH84" s="32">
        <f>(1-resultados!$E$3)*(cálculos!AB83*cálculos!AC83)+resultados!$E$3*cálculos!AH83</f>
        <v>2442.3668468783189</v>
      </c>
      <c r="AI84" s="31">
        <f>(1-resultados!$E$3)*(cálculos!AC83*cálculos!AC83)+resultados!$E$3*cálculos!AI83</f>
        <v>5405.3843271049345</v>
      </c>
      <c r="AJ84" s="32">
        <f t="shared" si="20"/>
        <v>1</v>
      </c>
      <c r="AK84" s="32">
        <f t="shared" si="21"/>
        <v>0.41352924767142435</v>
      </c>
      <c r="AL84" s="32">
        <f t="shared" si="22"/>
        <v>0.49539288526301556</v>
      </c>
      <c r="AM84" s="32">
        <f t="shared" si="23"/>
        <v>1</v>
      </c>
      <c r="AN84" s="32">
        <f t="shared" si="24"/>
        <v>0.49690853042357924</v>
      </c>
      <c r="AO84" s="31">
        <f t="shared" si="25"/>
        <v>1</v>
      </c>
      <c r="AP84" s="9">
        <f>H84*U84*(H84*U84*AJ84+I84*V84*AK84+J84*W84*AL84)</f>
        <v>5.4887971347526181E-5</v>
      </c>
      <c r="AQ84" s="9">
        <f>I84*V84*(H84*U84*AK84+I84*V84*AM84+J84*W84*AN84)</f>
        <v>5.4404549608945801E-5</v>
      </c>
      <c r="AR84" s="9">
        <f>J84*W84*(H84*U84*AL84+I84*V84*AN84+J84*W84*AO84)</f>
        <v>3.1788659270077035E-5</v>
      </c>
      <c r="AS84" s="40">
        <f t="shared" si="26"/>
        <v>1.41081180226549E-4</v>
      </c>
      <c r="AT84" s="32">
        <f t="shared" si="27"/>
        <v>2.7631801490214741E-2</v>
      </c>
      <c r="AU84" s="31">
        <f>IF(N84&lt;-AT83,1,0)</f>
        <v>0</v>
      </c>
      <c r="AV84" s="37">
        <f>(resultados!$E$12^AU84)*(1-resultados!$E$12)^(1-AU84)</f>
        <v>0.97455470737913485</v>
      </c>
      <c r="AW84" s="37">
        <f>((1-resultados!$E$13)^AU84)*((resultados!$E$13)^(1-AU84))</f>
        <v>0.9</v>
      </c>
    </row>
    <row r="85" spans="1:49" s="37" customFormat="1">
      <c r="A85" s="33">
        <v>83</v>
      </c>
      <c r="B85" s="34">
        <v>39528</v>
      </c>
      <c r="C85" s="35">
        <v>5</v>
      </c>
      <c r="D85" s="36">
        <v>14740</v>
      </c>
      <c r="E85" s="32">
        <v>2031.26</v>
      </c>
      <c r="F85" s="32">
        <v>2060</v>
      </c>
      <c r="G85" s="40">
        <f>(resultados!$B$6*cálculos!D85)+(resultados!$C$6*cálculos!E85)+(resultados!$D$6*cálculos!F85)</f>
        <v>0.91207397037938731</v>
      </c>
      <c r="H85" s="36">
        <f>(resultados!B$6*cálculos!D85)/$G85</f>
        <v>0.31279296619108143</v>
      </c>
      <c r="I85" s="32">
        <f>(resultados!C$6*cálculos!E85)/$G85</f>
        <v>0.37351415318422537</v>
      </c>
      <c r="J85" s="31">
        <f>(resultados!D$6*cálculos!F85)/$G85</f>
        <v>0.31369288062469319</v>
      </c>
      <c r="K85" s="36">
        <f t="shared" si="14"/>
        <v>0</v>
      </c>
      <c r="L85" s="32">
        <f t="shared" si="15"/>
        <v>0</v>
      </c>
      <c r="M85" s="32">
        <f t="shared" si="16"/>
        <v>0</v>
      </c>
      <c r="N85" s="40">
        <f t="shared" si="16"/>
        <v>0</v>
      </c>
      <c r="O85" s="55">
        <f>AVERAGE(K$4:K85)</f>
        <v>-2.3004093967908435E-3</v>
      </c>
      <c r="P85" s="56">
        <f>AVERAGE(L$4:L85)</f>
        <v>1.1866873200767462E-4</v>
      </c>
      <c r="Q85" s="57">
        <f>AVERAGE(M$4:M85)</f>
        <v>-4.9309231193280867E-4</v>
      </c>
      <c r="R85" s="32">
        <f>resultados!B$7+resultados!B$8*cálculos!K84^2+resultados!B$9*cálculos!R84</f>
        <v>2.6597662107207573E-4</v>
      </c>
      <c r="S85" s="32">
        <f>resultados!C$7+resultados!C$8*cálculos!L84^2+resultados!C$9*cálculos!S84</f>
        <v>1.7465713293958842E-4</v>
      </c>
      <c r="T85" s="31">
        <f>resultados!D$7+resultados!D$8*cálculos!M84^2+resultados!D$9*cálculos!T84</f>
        <v>9.437541548415548E-5</v>
      </c>
      <c r="U85" s="36">
        <f t="shared" si="17"/>
        <v>1.6308789687529721E-2</v>
      </c>
      <c r="V85" s="32">
        <f t="shared" si="18"/>
        <v>1.3215791044791394E-2</v>
      </c>
      <c r="W85" s="31">
        <f t="shared" si="19"/>
        <v>9.7147009981859694E-3</v>
      </c>
      <c r="X85" s="32">
        <f>-0.5*LN(2*resultados!B$2)-0.5*LN(R85)-0.5*((K85^2)/R85)</f>
        <v>3.197112538671163</v>
      </c>
      <c r="Y85" s="32">
        <f>-0.5*LN(2*resultados!C$2)-0.5*LN(S85)-0.5*((L85^2)/S85)</f>
        <v>3.4074043398993035</v>
      </c>
      <c r="Z85" s="31">
        <f>-0.5*LN(2*resultados!D$2)-0.5*LN(T85)-0.5*((M85^2)/T85)</f>
        <v>3.715176440757157</v>
      </c>
      <c r="AA85" s="32">
        <f>K85/R85</f>
        <v>0</v>
      </c>
      <c r="AB85" s="32">
        <f>L85/S85</f>
        <v>0</v>
      </c>
      <c r="AC85" s="31">
        <f>M85/T85</f>
        <v>0</v>
      </c>
      <c r="AD85" s="32">
        <f>(1-resultados!$E$3)*(cálculos!AA84*cálculos!AA84)+resultados!$E$3*cálculos!AD84</f>
        <v>2291.2841373550064</v>
      </c>
      <c r="AE85" s="32">
        <f>(1-resultados!$E$3)*(cálculos!AA84*cálculos!AB84)+resultados!$E$3*cálculos!AE84</f>
        <v>1283.0122031606809</v>
      </c>
      <c r="AF85" s="32">
        <f>(1-resultados!$E$3)*(cálculos!AA84*cálculos!AC84)+resultados!$E$3*cálculos!AF84</f>
        <v>1690.3103671092347</v>
      </c>
      <c r="AG85" s="32">
        <f>(1-resultados!$E$3)*(cálculos!AB84*cálculos!AB84)+resultados!$E$3*cálculos!AG84</f>
        <v>4201.1691056837999</v>
      </c>
      <c r="AH85" s="32">
        <f>(1-resultados!$E$3)*(cálculos!AB84*cálculos!AC84)+resultados!$E$3*cálculos!AH84</f>
        <v>2295.8248360656198</v>
      </c>
      <c r="AI85" s="31">
        <f>(1-resultados!$E$3)*(cálculos!AC84*cálculos!AC84)+resultados!$E$3*cálculos!AI84</f>
        <v>5081.061267478638</v>
      </c>
      <c r="AJ85" s="32">
        <f t="shared" si="20"/>
        <v>1</v>
      </c>
      <c r="AK85" s="32">
        <f t="shared" si="21"/>
        <v>0.41352924767142435</v>
      </c>
      <c r="AL85" s="32">
        <f t="shared" si="22"/>
        <v>0.49539288526301561</v>
      </c>
      <c r="AM85" s="32">
        <f t="shared" si="23"/>
        <v>1</v>
      </c>
      <c r="AN85" s="32">
        <f t="shared" si="24"/>
        <v>0.49690853042357919</v>
      </c>
      <c r="AO85" s="31">
        <f t="shared" si="25"/>
        <v>1</v>
      </c>
      <c r="AP85" s="9">
        <f>H85*U85*(H85*U85*AJ85+I85*V85*AK85+J85*W85*AL85)</f>
        <v>4.4137500580671743E-5</v>
      </c>
      <c r="AQ85" s="9">
        <f>I85*V85*(H85*U85*AK85+I85*V85*AM85+J85*W85*AN85)</f>
        <v>4.225512539707076E-5</v>
      </c>
      <c r="AR85" s="9">
        <f>J85*W85*(H85*U85*AL85+I85*V85*AN85+J85*W85*AO85)</f>
        <v>2.4463111917247906E-5</v>
      </c>
      <c r="AS85" s="40">
        <f t="shared" si="26"/>
        <v>1.1085573789499041E-4</v>
      </c>
      <c r="AT85" s="32">
        <f t="shared" si="27"/>
        <v>2.449366347781233E-2</v>
      </c>
      <c r="AU85" s="31">
        <f>IF(N85&lt;-AT84,1,0)</f>
        <v>0</v>
      </c>
      <c r="AV85" s="37">
        <f>(resultados!$E$12^AU85)*(1-resultados!$E$12)^(1-AU85)</f>
        <v>0.97455470737913485</v>
      </c>
      <c r="AW85" s="37">
        <f>((1-resultados!$E$13)^AU85)*((resultados!$E$13)^(1-AU85))</f>
        <v>0.9</v>
      </c>
    </row>
    <row r="86" spans="1:49" s="37" customFormat="1">
      <c r="A86" s="33">
        <v>84</v>
      </c>
      <c r="B86" s="34">
        <v>39531</v>
      </c>
      <c r="C86" s="35">
        <v>1</v>
      </c>
      <c r="D86" s="36">
        <v>14740</v>
      </c>
      <c r="E86" s="32">
        <v>2031.26</v>
      </c>
      <c r="F86" s="32">
        <v>2060</v>
      </c>
      <c r="G86" s="40">
        <f>(resultados!$B$6*cálculos!D86)+(resultados!$C$6*cálculos!E86)+(resultados!$D$6*cálculos!F86)</f>
        <v>0.91207397037938731</v>
      </c>
      <c r="H86" s="36">
        <f>(resultados!B$6*cálculos!D86)/$G86</f>
        <v>0.31279296619108143</v>
      </c>
      <c r="I86" s="32">
        <f>(resultados!C$6*cálculos!E86)/$G86</f>
        <v>0.37351415318422537</v>
      </c>
      <c r="J86" s="31">
        <f>(resultados!D$6*cálculos!F86)/$G86</f>
        <v>0.31369288062469319</v>
      </c>
      <c r="K86" s="36">
        <f t="shared" si="14"/>
        <v>0</v>
      </c>
      <c r="L86" s="32">
        <f t="shared" si="15"/>
        <v>0</v>
      </c>
      <c r="M86" s="32">
        <f t="shared" si="16"/>
        <v>0</v>
      </c>
      <c r="N86" s="40">
        <f t="shared" si="16"/>
        <v>0</v>
      </c>
      <c r="O86" s="55">
        <f>AVERAGE(K$4:K86)</f>
        <v>-2.2726936209258933E-3</v>
      </c>
      <c r="P86" s="56">
        <f>AVERAGE(L$4:L86)</f>
        <v>1.1723898824854602E-4</v>
      </c>
      <c r="Q86" s="57">
        <f>AVERAGE(M$4:M86)</f>
        <v>-4.8715144070470256E-4</v>
      </c>
      <c r="R86" s="32">
        <f>resultados!B$7+resultados!B$8*cálculos!K85^2+resultados!B$9*cálculos!R85</f>
        <v>2.2155216622965837E-4</v>
      </c>
      <c r="S86" s="32">
        <f>resultados!C$7+resultados!C$8*cálculos!L85^2+resultados!C$9*cálculos!S85</f>
        <v>1.4069288485918336E-4</v>
      </c>
      <c r="T86" s="31">
        <f>resultados!D$7+resultados!D$8*cálculos!M85^2+resultados!D$9*cálculos!T85</f>
        <v>7.5494261921211614E-5</v>
      </c>
      <c r="U86" s="36">
        <f t="shared" si="17"/>
        <v>1.4884628521721944E-2</v>
      </c>
      <c r="V86" s="32">
        <f t="shared" si="18"/>
        <v>1.1861403157265306E-2</v>
      </c>
      <c r="W86" s="31">
        <f t="shared" si="19"/>
        <v>8.6887434028869569E-3</v>
      </c>
      <c r="X86" s="32">
        <f>-0.5*LN(2*resultados!B$2)-0.5*LN(R86)-0.5*((K86^2)/R86)</f>
        <v>3.2884877081732475</v>
      </c>
      <c r="Y86" s="32">
        <f>-0.5*LN(2*resultados!C$2)-0.5*LN(S86)-0.5*((L86^2)/S86)</f>
        <v>3.5155270491498709</v>
      </c>
      <c r="Z86" s="31">
        <f>-0.5*LN(2*resultados!D$2)-0.5*LN(T86)-0.5*((M86^2)/T86)</f>
        <v>3.8267884196158648</v>
      </c>
      <c r="AA86" s="32">
        <f>K86/R86</f>
        <v>0</v>
      </c>
      <c r="AB86" s="32">
        <f>L86/S86</f>
        <v>0</v>
      </c>
      <c r="AC86" s="31">
        <f>M86/T86</f>
        <v>0</v>
      </c>
      <c r="AD86" s="32">
        <f>(1-resultados!$E$3)*(cálculos!AA85*cálculos!AA85)+resultados!$E$3*cálculos!AD85</f>
        <v>2153.8070891137058</v>
      </c>
      <c r="AE86" s="32">
        <f>(1-resultados!$E$3)*(cálculos!AA85*cálculos!AB85)+resultados!$E$3*cálculos!AE85</f>
        <v>1206.0314709710399</v>
      </c>
      <c r="AF86" s="32">
        <f>(1-resultados!$E$3)*(cálculos!AA85*cálculos!AC85)+resultados!$E$3*cálculos!AF85</f>
        <v>1588.8917450826805</v>
      </c>
      <c r="AG86" s="32">
        <f>(1-resultados!$E$3)*(cálculos!AB85*cálculos!AB85)+resultados!$E$3*cálculos!AG85</f>
        <v>3949.0989593427716</v>
      </c>
      <c r="AH86" s="32">
        <f>(1-resultados!$E$3)*(cálculos!AB85*cálculos!AC85)+resultados!$E$3*cálculos!AH85</f>
        <v>2158.0753459016823</v>
      </c>
      <c r="AI86" s="31">
        <f>(1-resultados!$E$3)*(cálculos!AC85*cálculos!AC85)+resultados!$E$3*cálculos!AI85</f>
        <v>4776.1975914299192</v>
      </c>
      <c r="AJ86" s="32">
        <f t="shared" si="20"/>
        <v>1</v>
      </c>
      <c r="AK86" s="32">
        <f t="shared" si="21"/>
        <v>0.41352924767142429</v>
      </c>
      <c r="AL86" s="32">
        <f t="shared" si="22"/>
        <v>0.49539288526301556</v>
      </c>
      <c r="AM86" s="32">
        <f t="shared" si="23"/>
        <v>1</v>
      </c>
      <c r="AN86" s="32">
        <f t="shared" si="24"/>
        <v>0.49690853042357919</v>
      </c>
      <c r="AO86" s="31">
        <f t="shared" si="25"/>
        <v>1</v>
      </c>
      <c r="AP86" s="9">
        <f>H86*U86*(H86*U86*AJ86+I86*V86*AK86+J86*W86*AL86)</f>
        <v>3.6492910879456838E-5</v>
      </c>
      <c r="AQ86" s="9">
        <f>I86*V86*(H86*U86*AK86+I86*V86*AM86+J86*W86*AN86)</f>
        <v>3.4158783369156226E-5</v>
      </c>
      <c r="AR86" s="9">
        <f>J86*W86*(H86*U86*AL86+I86*V86*AN86+J86*W86*AO86)</f>
        <v>1.9715755935672816E-5</v>
      </c>
      <c r="AS86" s="40">
        <f t="shared" si="26"/>
        <v>9.0367450184285884E-5</v>
      </c>
      <c r="AT86" s="32">
        <f t="shared" si="27"/>
        <v>2.2114680653378582E-2</v>
      </c>
      <c r="AU86" s="31">
        <f>IF(N86&lt;-AT85,1,0)</f>
        <v>0</v>
      </c>
      <c r="AV86" s="37">
        <f>(resultados!$E$12^AU86)*(1-resultados!$E$12)^(1-AU86)</f>
        <v>0.97455470737913485</v>
      </c>
      <c r="AW86" s="37">
        <f>((1-resultados!$E$13)^AU86)*((resultados!$E$13)^(1-AU86))</f>
        <v>0.9</v>
      </c>
    </row>
    <row r="87" spans="1:49" s="37" customFormat="1">
      <c r="A87" s="33">
        <v>85</v>
      </c>
      <c r="B87" s="34">
        <v>39532</v>
      </c>
      <c r="C87" s="35">
        <v>2</v>
      </c>
      <c r="D87" s="36">
        <v>14800</v>
      </c>
      <c r="E87" s="32">
        <v>2011.59</v>
      </c>
      <c r="F87" s="32">
        <v>2060</v>
      </c>
      <c r="G87" s="40">
        <f>(resultados!$B$6*cálculos!D87)+(resultados!$C$6*cálculos!E87)+(resultados!$D$6*cálculos!F87)</f>
        <v>0.90993630891999733</v>
      </c>
      <c r="H87" s="36">
        <f>(resultados!B$6*cálculos!D87)/$G87</f>
        <v>0.31480402539735441</v>
      </c>
      <c r="I87" s="32">
        <f>(resultados!C$6*cálculos!E87)/$G87</f>
        <v>0.37076615318943457</v>
      </c>
      <c r="J87" s="31">
        <f>(resultados!D$6*cálculos!F87)/$G87</f>
        <v>0.31442982141321091</v>
      </c>
      <c r="K87" s="36">
        <f t="shared" si="14"/>
        <v>4.0622940088788084E-3</v>
      </c>
      <c r="L87" s="32">
        <f t="shared" si="15"/>
        <v>-9.7308360246293191E-3</v>
      </c>
      <c r="M87" s="32">
        <f t="shared" si="16"/>
        <v>0</v>
      </c>
      <c r="N87" s="40">
        <f t="shared" si="16"/>
        <v>-2.3464877937385692E-3</v>
      </c>
      <c r="O87" s="55">
        <f>AVERAGE(K$4:K87)</f>
        <v>-2.1972771015234564E-3</v>
      </c>
      <c r="P87" s="56">
        <f>AVERAGE(L$4:L87)</f>
        <v>0</v>
      </c>
      <c r="Q87" s="57">
        <f>AVERAGE(M$4:M87)</f>
        <v>-4.8135201879155137E-4</v>
      </c>
      <c r="R87" s="32">
        <f>resultados!B$7+resultados!B$8*cálculos!K86^2+resultados!B$9*cálculos!R86</f>
        <v>1.8905730300323276E-4</v>
      </c>
      <c r="S87" s="32">
        <f>resultados!C$7+resultados!C$8*cálculos!L86^2+resultados!C$9*cálculos!S86</f>
        <v>1.1819496693072306E-4</v>
      </c>
      <c r="T87" s="31">
        <f>resultados!D$7+resultados!D$8*cálculos!M86^2+resultados!D$9*cálculos!T86</f>
        <v>6.3591582715131798E-5</v>
      </c>
      <c r="U87" s="36">
        <f t="shared" si="17"/>
        <v>1.3749811017000662E-2</v>
      </c>
      <c r="V87" s="32">
        <f t="shared" si="18"/>
        <v>1.0871750867763805E-2</v>
      </c>
      <c r="W87" s="31">
        <f t="shared" si="19"/>
        <v>7.9744330654368031E-3</v>
      </c>
      <c r="X87" s="32">
        <f>-0.5*LN(2*resultados!B$2)-0.5*LN(R87)-0.5*((K87^2)/R87)</f>
        <v>3.324148198223436</v>
      </c>
      <c r="Y87" s="32">
        <f>-0.5*LN(2*resultados!C$2)-0.5*LN(S87)-0.5*((L87^2)/S87)</f>
        <v>3.2020855245559665</v>
      </c>
      <c r="Z87" s="31">
        <f>-0.5*LN(2*resultados!D$2)-0.5*LN(T87)-0.5*((M87^2)/T87)</f>
        <v>3.912576188606939</v>
      </c>
      <c r="AA87" s="32">
        <f>K87/R87</f>
        <v>21.487104408811682</v>
      </c>
      <c r="AB87" s="32">
        <f>L87/S87</f>
        <v>-82.328683507587925</v>
      </c>
      <c r="AC87" s="31">
        <f>M87/T87</f>
        <v>0</v>
      </c>
      <c r="AD87" s="32">
        <f>(1-resultados!$E$3)*(cálculos!AA86*cálculos!AA86)+resultados!$E$3*cálculos!AD86</f>
        <v>2024.5786637668834</v>
      </c>
      <c r="AE87" s="32">
        <f>(1-resultados!$E$3)*(cálculos!AA86*cálculos!AB86)+resultados!$E$3*cálculos!AE86</f>
        <v>1133.6695827127774</v>
      </c>
      <c r="AF87" s="32">
        <f>(1-resultados!$E$3)*(cálculos!AA86*cálculos!AC86)+resultados!$E$3*cálculos!AF86</f>
        <v>1493.5582403777196</v>
      </c>
      <c r="AG87" s="32">
        <f>(1-resultados!$E$3)*(cálculos!AB86*cálculos!AB86)+resultados!$E$3*cálculos!AG86</f>
        <v>3712.1530217822051</v>
      </c>
      <c r="AH87" s="32">
        <f>(1-resultados!$E$3)*(cálculos!AB86*cálculos!AC86)+resultados!$E$3*cálculos!AH86</f>
        <v>2028.5908251475812</v>
      </c>
      <c r="AI87" s="31">
        <f>(1-resultados!$E$3)*(cálculos!AC86*cálculos!AC86)+resultados!$E$3*cálculos!AI86</f>
        <v>4489.6257359441233</v>
      </c>
      <c r="AJ87" s="32">
        <f t="shared" si="20"/>
        <v>1</v>
      </c>
      <c r="AK87" s="32">
        <f t="shared" si="21"/>
        <v>0.41352924767142424</v>
      </c>
      <c r="AL87" s="32">
        <f t="shared" si="22"/>
        <v>0.49539288526301556</v>
      </c>
      <c r="AM87" s="32">
        <f t="shared" si="23"/>
        <v>1</v>
      </c>
      <c r="AN87" s="32">
        <f t="shared" si="24"/>
        <v>0.49690853042357924</v>
      </c>
      <c r="AO87" s="31">
        <f t="shared" si="25"/>
        <v>1</v>
      </c>
      <c r="AP87" s="9">
        <f>H87*U87*(H87*U87*AJ87+I87*V87*AK87+J87*W87*AL87)</f>
        <v>3.1327616007506709E-5</v>
      </c>
      <c r="AQ87" s="9">
        <f>I87*V87*(H87*U87*AK87+I87*V87*AM87+J87*W87*AN87)</f>
        <v>2.8485343336894789E-5</v>
      </c>
      <c r="AR87" s="9">
        <f>J87*W87*(H87*U87*AL87+I87*V87*AN87+J87*W87*AO87)</f>
        <v>1.6685949019669135E-5</v>
      </c>
      <c r="AS87" s="40">
        <f t="shared" si="26"/>
        <v>7.6498908364070633E-5</v>
      </c>
      <c r="AT87" s="32">
        <f t="shared" si="27"/>
        <v>2.0347088640816649E-2</v>
      </c>
      <c r="AU87" s="31">
        <f>IF(N87&lt;-AT86,1,0)</f>
        <v>0</v>
      </c>
      <c r="AV87" s="37">
        <f>(resultados!$E$12^AU87)*(1-resultados!$E$12)^(1-AU87)</f>
        <v>0.97455470737913485</v>
      </c>
      <c r="AW87" s="37">
        <f>((1-resultados!$E$13)^AU87)*((resultados!$E$13)^(1-AU87))</f>
        <v>0.9</v>
      </c>
    </row>
    <row r="88" spans="1:49" s="37" customFormat="1">
      <c r="A88" s="33">
        <v>86</v>
      </c>
      <c r="B88" s="34">
        <v>39533</v>
      </c>
      <c r="C88" s="35">
        <v>3</v>
      </c>
      <c r="D88" s="36">
        <v>14480</v>
      </c>
      <c r="E88" s="32">
        <v>2016.51</v>
      </c>
      <c r="F88" s="32">
        <v>2060</v>
      </c>
      <c r="G88" s="40">
        <f>(resultados!$B$6*cálculos!D88)+(resultados!$C$6*cálculos!E88)+(resultados!$D$6*cálculos!F88)</f>
        <v>0.90456791776560486</v>
      </c>
      <c r="H88" s="36">
        <f>(resultados!B$6*cálculos!D88)/$G88</f>
        <v>0.30982534203556683</v>
      </c>
      <c r="I88" s="32">
        <f>(resultados!C$6*cálculos!E88)/$G88</f>
        <v>0.37387877183811441</v>
      </c>
      <c r="J88" s="31">
        <f>(resultados!D$6*cálculos!F88)/$G88</f>
        <v>0.31629588612631881</v>
      </c>
      <c r="K88" s="36">
        <f t="shared" si="14"/>
        <v>-2.1858793812498334E-2</v>
      </c>
      <c r="L88" s="32">
        <f t="shared" si="15"/>
        <v>2.4428402704312902E-3</v>
      </c>
      <c r="M88" s="32">
        <f t="shared" si="16"/>
        <v>0</v>
      </c>
      <c r="N88" s="40">
        <f t="shared" si="16"/>
        <v>-5.9172161070270429E-3</v>
      </c>
      <c r="O88" s="55">
        <f>AVERAGE(K$4:K88)</f>
        <v>-2.4285890628290433E-3</v>
      </c>
      <c r="P88" s="56">
        <f>AVERAGE(L$4:L88)</f>
        <v>2.873929729919165E-5</v>
      </c>
      <c r="Q88" s="57">
        <f>AVERAGE(M$4:M88)</f>
        <v>-4.7568905386459194E-4</v>
      </c>
      <c r="R88" s="32">
        <f>resultados!B$7+resultados!B$8*cálculos!K87^2+resultados!B$9*cálculos!R87</f>
        <v>1.6971994900183627E-4</v>
      </c>
      <c r="S88" s="32">
        <f>resultados!C$7+resultados!C$8*cálculos!L87^2+resultados!C$9*cálculos!S87</f>
        <v>1.3524994088156146E-4</v>
      </c>
      <c r="T88" s="31">
        <f>resultados!D$7+resultados!D$8*cálculos!M87^2+resultados!D$9*cálculos!T87</f>
        <v>5.608813374361908E-5</v>
      </c>
      <c r="U88" s="36">
        <f t="shared" si="17"/>
        <v>1.3027660918285994E-2</v>
      </c>
      <c r="V88" s="32">
        <f t="shared" si="18"/>
        <v>1.1629700807912535E-2</v>
      </c>
      <c r="W88" s="31">
        <f t="shared" si="19"/>
        <v>7.4892011418854999E-3</v>
      </c>
      <c r="X88" s="32">
        <f>-0.5*LN(2*resultados!B$2)-0.5*LN(R88)-0.5*((K88^2)/R88)</f>
        <v>2.0141086943879181</v>
      </c>
      <c r="Y88" s="32">
        <f>-0.5*LN(2*resultados!C$2)-0.5*LN(S88)-0.5*((L88^2)/S88)</f>
        <v>3.5131936138021533</v>
      </c>
      <c r="Z88" s="31">
        <f>-0.5*LN(2*resultados!D$2)-0.5*LN(T88)-0.5*((M88^2)/T88)</f>
        <v>3.975354610560657</v>
      </c>
      <c r="AA88" s="32">
        <f>K88/R88</f>
        <v>-128.79330886590023</v>
      </c>
      <c r="AB88" s="32">
        <f>L88/S88</f>
        <v>18.061673480290011</v>
      </c>
      <c r="AC88" s="31">
        <f>M88/T88</f>
        <v>0</v>
      </c>
      <c r="AD88" s="32">
        <f>(1-resultados!$E$3)*(cálculos!AA87*cálculos!AA87)+resultados!$E$3*cálculos!AD87</f>
        <v>1930.8056832933808</v>
      </c>
      <c r="AE88" s="32">
        <f>(1-resultados!$E$3)*(cálculos!AA87*cálculos!AB87)+resultados!$E$3*cálculos!AE87</f>
        <v>959.5091066479572</v>
      </c>
      <c r="AF88" s="32">
        <f>(1-resultados!$E$3)*(cálculos!AA87*cálculos!AC87)+resultados!$E$3*cálculos!AF87</f>
        <v>1403.9447459550563</v>
      </c>
      <c r="AG88" s="32">
        <f>(1-resultados!$E$3)*(cálculos!AB87*cálculos!AB87)+resultados!$E$3*cálculos!AG87</f>
        <v>3896.104568160828</v>
      </c>
      <c r="AH88" s="32">
        <f>(1-resultados!$E$3)*(cálculos!AB87*cálculos!AC87)+resultados!$E$3*cálculos!AH87</f>
        <v>1906.8753756387262</v>
      </c>
      <c r="AI88" s="31">
        <f>(1-resultados!$E$3)*(cálculos!AC87*cálculos!AC87)+resultados!$E$3*cálculos!AI87</f>
        <v>4220.2481917874757</v>
      </c>
      <c r="AJ88" s="32">
        <f t="shared" si="20"/>
        <v>1</v>
      </c>
      <c r="AK88" s="32">
        <f t="shared" si="21"/>
        <v>0.34983601273485398</v>
      </c>
      <c r="AL88" s="32">
        <f t="shared" si="22"/>
        <v>0.49182628514105575</v>
      </c>
      <c r="AM88" s="32">
        <f t="shared" si="23"/>
        <v>1</v>
      </c>
      <c r="AN88" s="32">
        <f t="shared" si="24"/>
        <v>0.47025997028218119</v>
      </c>
      <c r="AO88" s="31">
        <f t="shared" si="25"/>
        <v>1</v>
      </c>
      <c r="AP88" s="9">
        <f>H88*U88*(H88*U88*AJ88+I88*V88*AK88+J88*W88*AL88)</f>
        <v>2.7133864712162784E-5</v>
      </c>
      <c r="AQ88" s="9">
        <f>I88*V88*(H88*U88*AK88+I88*V88*AM88+J88*W88*AN88)</f>
        <v>2.9889238939178001E-5</v>
      </c>
      <c r="AR88" s="9">
        <f>J88*W88*(H88*U88*AL88+I88*V88*AN88+J88*W88*AO88)</f>
        <v>1.5157258899246367E-5</v>
      </c>
      <c r="AS88" s="40">
        <f t="shared" si="26"/>
        <v>7.2180362550587157E-5</v>
      </c>
      <c r="AT88" s="32">
        <f t="shared" si="27"/>
        <v>1.9764425165407808E-2</v>
      </c>
      <c r="AU88" s="31">
        <f>IF(N88&lt;-AT87,1,0)</f>
        <v>0</v>
      </c>
      <c r="AV88" s="37">
        <f>(resultados!$E$12^AU88)*(1-resultados!$E$12)^(1-AU88)</f>
        <v>0.97455470737913485</v>
      </c>
      <c r="AW88" s="37">
        <f>((1-resultados!$E$13)^AU88)*((resultados!$E$13)^(1-AU88))</f>
        <v>0.9</v>
      </c>
    </row>
    <row r="89" spans="1:49" s="37" customFormat="1">
      <c r="A89" s="33">
        <v>87</v>
      </c>
      <c r="B89" s="34">
        <v>39534</v>
      </c>
      <c r="C89" s="35">
        <v>4</v>
      </c>
      <c r="D89" s="36">
        <v>14600</v>
      </c>
      <c r="E89" s="32">
        <v>2046.02</v>
      </c>
      <c r="F89" s="32">
        <v>2045</v>
      </c>
      <c r="G89" s="40">
        <f>(resultados!$B$6*cálculos!D89)+(resultados!$C$6*cálculos!E89)+(resultados!$D$6*cálculos!F89)</f>
        <v>0.90975643132481232</v>
      </c>
      <c r="H89" s="36">
        <f>(resultados!B$6*cálculos!D89)/$G89</f>
        <v>0.31061131906458589</v>
      </c>
      <c r="I89" s="32">
        <f>(resultados!C$6*cálculos!E89)/$G89</f>
        <v>0.37718668048990073</v>
      </c>
      <c r="J89" s="31">
        <f>(resultados!D$6*cálculos!F89)/$G89</f>
        <v>0.31220200044551344</v>
      </c>
      <c r="K89" s="36">
        <f t="shared" si="14"/>
        <v>8.2531417567199838E-3</v>
      </c>
      <c r="L89" s="32">
        <f t="shared" si="15"/>
        <v>1.452814824620674E-2</v>
      </c>
      <c r="M89" s="32">
        <f t="shared" si="16"/>
        <v>-7.3081933067253857E-3</v>
      </c>
      <c r="N89" s="40">
        <f t="shared" si="16"/>
        <v>5.7195150426740671E-3</v>
      </c>
      <c r="O89" s="55">
        <f>AVERAGE(K$4:K89)</f>
        <v>-2.3043828905087056E-3</v>
      </c>
      <c r="P89" s="56">
        <f>AVERAGE(L$4:L89)</f>
        <v>1.9733707577486082E-4</v>
      </c>
      <c r="Q89" s="57">
        <f>AVERAGE(M$4:M89)</f>
        <v>-5.5513677773506625E-4</v>
      </c>
      <c r="R89" s="32">
        <f>resultados!B$7+resultados!B$8*cálculos!K88^2+resultados!B$9*cálculos!R88</f>
        <v>2.7945244899445345E-4</v>
      </c>
      <c r="S89" s="32">
        <f>resultados!C$7+resultados!C$8*cálculos!L88^2+resultados!C$9*cálculos!S88</f>
        <v>1.1660358148800508E-4</v>
      </c>
      <c r="T89" s="31">
        <f>resultados!D$7+resultados!D$8*cálculos!M88^2+resultados!D$9*cálculos!T88</f>
        <v>5.1357959511977471E-5</v>
      </c>
      <c r="U89" s="36">
        <f t="shared" si="17"/>
        <v>1.6716831308428444E-2</v>
      </c>
      <c r="V89" s="32">
        <f t="shared" si="18"/>
        <v>1.0798313826149205E-2</v>
      </c>
      <c r="W89" s="31">
        <f t="shared" si="19"/>
        <v>7.1664467842842087E-3</v>
      </c>
      <c r="X89" s="32">
        <f>-0.5*LN(2*resultados!B$2)-0.5*LN(R89)-0.5*((K89^2)/R89)</f>
        <v>3.0505295816063289</v>
      </c>
      <c r="Y89" s="32">
        <f>-0.5*LN(2*resultados!C$2)-0.5*LN(S89)-0.5*((L89^2)/S89)</f>
        <v>2.7043641072980131</v>
      </c>
      <c r="Z89" s="31">
        <f>-0.5*LN(2*resultados!D$2)-0.5*LN(T89)-0.5*((M89^2)/T89)</f>
        <v>3.4994319814622941</v>
      </c>
      <c r="AA89" s="32">
        <f>K89/R89</f>
        <v>29.533259724210868</v>
      </c>
      <c r="AB89" s="32">
        <f>L89/S89</f>
        <v>124.5943568868958</v>
      </c>
      <c r="AC89" s="31">
        <f>M89/T89</f>
        <v>-142.29913680704161</v>
      </c>
      <c r="AD89" s="32">
        <f>(1-resultados!$E$3)*(cálculos!AA88*cálculos!AA88)+resultados!$E$3*cálculos!AD88</f>
        <v>2810.220326813409</v>
      </c>
      <c r="AE89" s="32">
        <f>(1-resultados!$E$3)*(cálculos!AA88*cálculos!AB88)+resultados!$E$3*cálculos!AE88</f>
        <v>762.36519877815772</v>
      </c>
      <c r="AF89" s="32">
        <f>(1-resultados!$E$3)*(cálculos!AA88*cálculos!AC88)+resultados!$E$3*cálculos!AF88</f>
        <v>1319.7080611977528</v>
      </c>
      <c r="AG89" s="32">
        <f>(1-resultados!$E$3)*(cálculos!AB88*cálculos!AB88)+resultados!$E$3*cálculos!AG88</f>
        <v>3681.9117370056947</v>
      </c>
      <c r="AH89" s="32">
        <f>(1-resultados!$E$3)*(cálculos!AB88*cálculos!AC88)+resultados!$E$3*cálculos!AH88</f>
        <v>1792.4628531004025</v>
      </c>
      <c r="AI89" s="31">
        <f>(1-resultados!$E$3)*(cálculos!AC88*cálculos!AC88)+resultados!$E$3*cálculos!AI88</f>
        <v>3967.0333002802267</v>
      </c>
      <c r="AJ89" s="32">
        <f t="shared" si="20"/>
        <v>1</v>
      </c>
      <c r="AK89" s="32">
        <f t="shared" si="21"/>
        <v>0.23700428109135588</v>
      </c>
      <c r="AL89" s="32">
        <f t="shared" si="22"/>
        <v>0.39525262334834477</v>
      </c>
      <c r="AM89" s="32">
        <f t="shared" si="23"/>
        <v>1</v>
      </c>
      <c r="AN89" s="32">
        <f t="shared" si="24"/>
        <v>0.46900832804462744</v>
      </c>
      <c r="AO89" s="31">
        <f t="shared" si="25"/>
        <v>1</v>
      </c>
      <c r="AP89" s="9">
        <f>H89*U89*(H89*U89*AJ89+I89*V89*AK89+J89*W89*AL89)</f>
        <v>3.6565560458629728E-5</v>
      </c>
      <c r="AQ89" s="9">
        <f>I89*V89*(H89*U89*AK89+I89*V89*AM89+J89*W89*AN89)</f>
        <v>2.5875477287392818E-5</v>
      </c>
      <c r="AR89" s="9">
        <f>J89*W89*(H89*U89*AL89+I89*V89*AN89+J89*W89*AO89)</f>
        <v>1.387167159780706E-5</v>
      </c>
      <c r="AS89" s="40">
        <f t="shared" si="26"/>
        <v>7.6312709343829603E-5</v>
      </c>
      <c r="AT89" s="32">
        <f t="shared" si="27"/>
        <v>2.0322311057469313E-2</v>
      </c>
      <c r="AU89" s="31">
        <f>IF(N89&lt;-AT88,1,0)</f>
        <v>0</v>
      </c>
      <c r="AV89" s="37">
        <f>(resultados!$E$12^AU89)*(1-resultados!$E$12)^(1-AU89)</f>
        <v>0.97455470737913485</v>
      </c>
      <c r="AW89" s="37">
        <f>((1-resultados!$E$13)^AU89)*((resultados!$E$13)^(1-AU89))</f>
        <v>0.9</v>
      </c>
    </row>
    <row r="90" spans="1:49" s="37" customFormat="1">
      <c r="A90" s="33">
        <v>88</v>
      </c>
      <c r="B90" s="34">
        <v>39535</v>
      </c>
      <c r="C90" s="35">
        <v>5</v>
      </c>
      <c r="D90" s="36">
        <v>14800</v>
      </c>
      <c r="E90" s="32">
        <v>2055.85</v>
      </c>
      <c r="F90" s="32">
        <v>2045</v>
      </c>
      <c r="G90" s="40">
        <f>(resultados!$B$6*cálculos!D90)+(resultados!$C$6*cálculos!E90)+(resultados!$D$6*cálculos!F90)</f>
        <v>0.91527603638330968</v>
      </c>
      <c r="H90" s="36">
        <f>(resultados!B$6*cálculos!D90)/$G90</f>
        <v>0.3129674562825136</v>
      </c>
      <c r="I90" s="32">
        <f>(resultados!C$6*cálculos!E90)/$G90</f>
        <v>0.37671328866509107</v>
      </c>
      <c r="J90" s="31">
        <f>(resultados!D$6*cálculos!F90)/$G90</f>
        <v>0.31031925505239538</v>
      </c>
      <c r="K90" s="36">
        <f t="shared" si="14"/>
        <v>1.360565205577835E-2</v>
      </c>
      <c r="L90" s="32">
        <f t="shared" si="15"/>
        <v>4.7929450802453033E-3</v>
      </c>
      <c r="M90" s="32">
        <f t="shared" si="16"/>
        <v>0</v>
      </c>
      <c r="N90" s="40">
        <f t="shared" si="16"/>
        <v>6.0487930876621104E-3</v>
      </c>
      <c r="O90" s="55">
        <f>AVERAGE(K$4:K90)</f>
        <v>-2.1215089256088546E-3</v>
      </c>
      <c r="P90" s="56">
        <f>AVERAGE(L$4:L90)</f>
        <v>2.5016015628601536E-4</v>
      </c>
      <c r="Q90" s="57">
        <f>AVERAGE(M$4:M90)</f>
        <v>-5.4875589523236431E-4</v>
      </c>
      <c r="R90" s="32">
        <f>resultados!B$7+resultados!B$8*cálculos!K89^2+resultados!B$9*cálculos!R89</f>
        <v>2.4970042051191836E-4</v>
      </c>
      <c r="S90" s="32">
        <f>resultados!C$7+resultados!C$8*cálculos!L89^2+resultados!C$9*cálculos!S89</f>
        <v>1.7347335574667354E-4</v>
      </c>
      <c r="T90" s="31">
        <f>resultados!D$7+resultados!D$8*cálculos!M89^2+resultados!D$9*cálculos!T89</f>
        <v>6.8110937912778689E-5</v>
      </c>
      <c r="U90" s="36">
        <f t="shared" si="17"/>
        <v>1.5801911925837277E-2</v>
      </c>
      <c r="V90" s="32">
        <f t="shared" si="18"/>
        <v>1.3170928431461221E-2</v>
      </c>
      <c r="W90" s="31">
        <f t="shared" si="19"/>
        <v>8.2529351089644879E-3</v>
      </c>
      <c r="X90" s="32">
        <f>-0.5*LN(2*resultados!B$2)-0.5*LN(R90)-0.5*((K90^2)/R90)</f>
        <v>2.858014086800762</v>
      </c>
      <c r="Y90" s="32">
        <f>-0.5*LN(2*resultados!C$2)-0.5*LN(S90)-0.5*((L90^2)/S90)</f>
        <v>3.3445919096992553</v>
      </c>
      <c r="Z90" s="31">
        <f>-0.5*LN(2*resultados!D$2)-0.5*LN(T90)-0.5*((M90^2)/T90)</f>
        <v>3.8782478379187197</v>
      </c>
      <c r="AA90" s="32">
        <f>K90/R90</f>
        <v>54.487902054329716</v>
      </c>
      <c r="AB90" s="32">
        <f>L90/S90</f>
        <v>27.629286697171711</v>
      </c>
      <c r="AC90" s="31">
        <f>M90/T90</f>
        <v>0</v>
      </c>
      <c r="AD90" s="32">
        <f>(1-resultados!$E$3)*(cálculos!AA89*cálculos!AA89)+resultados!$E$3*cálculos!AD89</f>
        <v>2693.939913000866</v>
      </c>
      <c r="AE90" s="32">
        <f>(1-resultados!$E$3)*(cálculos!AA89*cálculos!AB89)+resultados!$E$3*cálculos!AE89</f>
        <v>937.40393697817137</v>
      </c>
      <c r="AF90" s="32">
        <f>(1-resultados!$E$3)*(cálculos!AA89*cálculos!AC89)+resultados!$E$3*cálculos!AF89</f>
        <v>988.37213557468499</v>
      </c>
      <c r="AG90" s="32">
        <f>(1-resultados!$E$3)*(cálculos!AB89*cálculos!AB89)+resultados!$E$3*cálculos!AG89</f>
        <v>4392.4222588689036</v>
      </c>
      <c r="AH90" s="32">
        <f>(1-resultados!$E$3)*(cálculos!AB89*cálculos!AC89)+resultados!$E$3*cálculos!AH89</f>
        <v>621.1349157523523</v>
      </c>
      <c r="AI90" s="31">
        <f>(1-resultados!$E$3)*(cálculos!AC89*cálculos!AC89)+resultados!$E$3*cálculos!AI89</f>
        <v>4943.9539624251629</v>
      </c>
      <c r="AJ90" s="32">
        <f t="shared" si="20"/>
        <v>1</v>
      </c>
      <c r="AK90" s="32">
        <f t="shared" si="21"/>
        <v>0.27250895538132364</v>
      </c>
      <c r="AL90" s="32">
        <f t="shared" si="22"/>
        <v>0.27082536166577226</v>
      </c>
      <c r="AM90" s="32">
        <f t="shared" si="23"/>
        <v>1</v>
      </c>
      <c r="AN90" s="32">
        <f t="shared" si="24"/>
        <v>0.13328973116109158</v>
      </c>
      <c r="AO90" s="31">
        <f t="shared" si="25"/>
        <v>1</v>
      </c>
      <c r="AP90" s="9">
        <f>H90*U90*(H90*U90*AJ90+I90*V90*AK90+J90*W90*AL90)</f>
        <v>3.4574759403689893E-5</v>
      </c>
      <c r="AQ90" s="9">
        <f>I90*V90*(H90*U90*AK90+I90*V90*AM90+J90*W90*AN90)</f>
        <v>3.2998603921497736E-5</v>
      </c>
      <c r="AR90" s="9">
        <f>J90*W90*(H90*U90*AL90+I90*V90*AN90+J90*W90*AO90)</f>
        <v>1.1682835419508021E-5</v>
      </c>
      <c r="AS90" s="40">
        <f t="shared" si="26"/>
        <v>7.9256198744695656E-5</v>
      </c>
      <c r="AT90" s="32">
        <f t="shared" si="27"/>
        <v>2.0710533083746395E-2</v>
      </c>
      <c r="AU90" s="31">
        <f>IF(N90&lt;-AT89,1,0)</f>
        <v>0</v>
      </c>
      <c r="AV90" s="37">
        <f>(resultados!$E$12^AU90)*(1-resultados!$E$12)^(1-AU90)</f>
        <v>0.97455470737913485</v>
      </c>
      <c r="AW90" s="37">
        <f>((1-resultados!$E$13)^AU90)*((resultados!$E$13)^(1-AU90))</f>
        <v>0.9</v>
      </c>
    </row>
    <row r="91" spans="1:49" s="37" customFormat="1">
      <c r="A91" s="33">
        <v>89</v>
      </c>
      <c r="B91" s="34">
        <v>39538</v>
      </c>
      <c r="C91" s="35">
        <v>1</v>
      </c>
      <c r="D91" s="36">
        <v>14760</v>
      </c>
      <c r="E91" s="32">
        <v>2055.85</v>
      </c>
      <c r="F91" s="32">
        <v>2030</v>
      </c>
      <c r="G91" s="40">
        <f>(resultados!$B$6*cálculos!D91)+(resultados!$C$6*cálculos!E91)+(resultados!$D$6*cálculos!F91)</f>
        <v>0.9124185095015892</v>
      </c>
      <c r="H91" s="36">
        <f>(resultados!B$6*cálculos!D91)/$G91</f>
        <v>0.31309910570631744</v>
      </c>
      <c r="I91" s="32">
        <f>(resultados!C$6*cálculos!E91)/$G91</f>
        <v>0.37789308536786709</v>
      </c>
      <c r="J91" s="31">
        <f>(resultados!D$6*cálculos!F91)/$G91</f>
        <v>0.30900780892581547</v>
      </c>
      <c r="K91" s="36">
        <f t="shared" si="14"/>
        <v>-2.7063615977436228E-3</v>
      </c>
      <c r="L91" s="32">
        <f t="shared" si="15"/>
        <v>0</v>
      </c>
      <c r="M91" s="32">
        <f t="shared" si="16"/>
        <v>-7.3619964410687189E-3</v>
      </c>
      <c r="N91" s="40">
        <f t="shared" si="16"/>
        <v>-3.1269220740158254E-3</v>
      </c>
      <c r="O91" s="55">
        <f>AVERAGE(K$4:K91)</f>
        <v>-2.1281549787012951E-3</v>
      </c>
      <c r="P91" s="56">
        <f>AVERAGE(L$4:L91)</f>
        <v>2.4731742723731062E-4</v>
      </c>
      <c r="Q91" s="57">
        <f>AVERAGE(M$4:M91)</f>
        <v>-6.2617908325323204E-4</v>
      </c>
      <c r="R91" s="32">
        <f>resultados!B$7+resultados!B$8*cálculos!K90^2+resultados!B$9*cálculos!R90</f>
        <v>2.5935649828875767E-4</v>
      </c>
      <c r="S91" s="32">
        <f>resultados!C$7+resultados!C$8*cálculos!L90^2+resultados!C$9*cálculos!S90</f>
        <v>1.4766190970460515E-4</v>
      </c>
      <c r="T91" s="31">
        <f>resultados!D$7+resultados!D$8*cálculos!M90^2+resultados!D$9*cálculos!T90</f>
        <v>5.8937135260215688E-5</v>
      </c>
      <c r="U91" s="36">
        <f t="shared" si="17"/>
        <v>1.6104548993646411E-2</v>
      </c>
      <c r="V91" s="32">
        <f t="shared" si="18"/>
        <v>1.2151621690317929E-2</v>
      </c>
      <c r="W91" s="31">
        <f t="shared" si="19"/>
        <v>7.6770525112321384E-3</v>
      </c>
      <c r="X91" s="32">
        <f>-0.5*LN(2*resultados!B$2)-0.5*LN(R91)-0.5*((K91^2)/R91)</f>
        <v>3.1955946482816584</v>
      </c>
      <c r="Y91" s="32">
        <f>-0.5*LN(2*resultados!C$2)-0.5*LN(S91)-0.5*((L91^2)/S91)</f>
        <v>3.4913541124434118</v>
      </c>
      <c r="Z91" s="31">
        <f>-0.5*LN(2*resultados!D$2)-0.5*LN(T91)-0.5*((M91^2)/T91)</f>
        <v>3.4907776493592975</v>
      </c>
      <c r="AA91" s="32">
        <f>K91/R91</f>
        <v>-10.434909538030787</v>
      </c>
      <c r="AB91" s="32">
        <f>L91/S91</f>
        <v>0</v>
      </c>
      <c r="AC91" s="31">
        <f>M91/T91</f>
        <v>-124.91269568099086</v>
      </c>
      <c r="AD91" s="32">
        <f>(1-resultados!$E$3)*(cálculos!AA90*cálculos!AA90)+resultados!$E$3*cálculos!AD90</f>
        <v>2710.4394064377479</v>
      </c>
      <c r="AE91" s="32">
        <f>(1-resultados!$E$3)*(cálculos!AA90*cálculos!AB90)+resultados!$E$3*cálculos!AE90</f>
        <v>971.48741280267041</v>
      </c>
      <c r="AF91" s="32">
        <f>(1-resultados!$E$3)*(cálculos!AA90*cálculos!AC90)+resultados!$E$3*cálculos!AF90</f>
        <v>929.06980744020382</v>
      </c>
      <c r="AG91" s="32">
        <f>(1-resultados!$E$3)*(cálculos!AB90*cálculos!AB90)+resultados!$E$3*cálculos!AG90</f>
        <v>4174.6795723404402</v>
      </c>
      <c r="AH91" s="32">
        <f>(1-resultados!$E$3)*(cálculos!AB90*cálculos!AC90)+resultados!$E$3*cálculos!AH90</f>
        <v>583.86682080721118</v>
      </c>
      <c r="AI91" s="31">
        <f>(1-resultados!$E$3)*(cálculos!AC90*cálculos!AC90)+resultados!$E$3*cálculos!AI90</f>
        <v>4647.3167246796529</v>
      </c>
      <c r="AJ91" s="32">
        <f t="shared" si="20"/>
        <v>1</v>
      </c>
      <c r="AK91" s="32">
        <f t="shared" si="21"/>
        <v>0.28880569518562638</v>
      </c>
      <c r="AL91" s="32">
        <f t="shared" si="22"/>
        <v>0.26177451255277578</v>
      </c>
      <c r="AM91" s="32">
        <f t="shared" si="23"/>
        <v>1</v>
      </c>
      <c r="AN91" s="32">
        <f t="shared" si="24"/>
        <v>0.13255651792495865</v>
      </c>
      <c r="AO91" s="31">
        <f t="shared" si="25"/>
        <v>1</v>
      </c>
      <c r="AP91" s="9">
        <f>H91*U91*(H91*U91*AJ91+I91*V91*AK91+J91*W91*AL91)</f>
        <v>3.5243391850641095E-5</v>
      </c>
      <c r="AQ91" s="9">
        <f>I91*V91*(H91*U91*AK91+I91*V91*AM91+J91*W91*AN91)</f>
        <v>2.9217717664854754E-5</v>
      </c>
      <c r="AR91" s="9">
        <f>J91*W91*(H91*U91*AL91+I91*V91*AN91+J91*W91*AO91)</f>
        <v>1.0202943186461279E-5</v>
      </c>
      <c r="AS91" s="40">
        <f t="shared" si="26"/>
        <v>7.4664052701957126E-5</v>
      </c>
      <c r="AT91" s="32">
        <f t="shared" si="27"/>
        <v>2.0101591255860047E-2</v>
      </c>
      <c r="AU91" s="31">
        <f>IF(N91&lt;-AT90,1,0)</f>
        <v>0</v>
      </c>
      <c r="AV91" s="37">
        <f>(resultados!$E$12^AU91)*(1-resultados!$E$12)^(1-AU91)</f>
        <v>0.97455470737913485</v>
      </c>
      <c r="AW91" s="37">
        <f>((1-resultados!$E$13)^AU91)*((resultados!$E$13)^(1-AU91))</f>
        <v>0.9</v>
      </c>
    </row>
    <row r="92" spans="1:49" s="37" customFormat="1">
      <c r="A92" s="33">
        <v>90</v>
      </c>
      <c r="B92" s="34">
        <v>39539</v>
      </c>
      <c r="C92" s="35">
        <v>2</v>
      </c>
      <c r="D92" s="36">
        <v>15180</v>
      </c>
      <c r="E92" s="32">
        <v>2060.77</v>
      </c>
      <c r="F92" s="32">
        <v>2065</v>
      </c>
      <c r="G92" s="40">
        <f>(resultados!$B$6*cálculos!D92)+(resultados!$C$6*cálculos!E92)+(resultados!$D$6*cálculos!F92)</f>
        <v>0.92623381010346928</v>
      </c>
      <c r="H92" s="36">
        <f>(resultados!B$6*cálculos!D92)/$G92</f>
        <v>0.31720549218569571</v>
      </c>
      <c r="I92" s="32">
        <f>(resultados!C$6*cálculos!E92)/$G92</f>
        <v>0.37314747007173188</v>
      </c>
      <c r="J92" s="31">
        <f>(resultados!D$6*cálculos!F92)/$G92</f>
        <v>0.30964703774257235</v>
      </c>
      <c r="K92" s="36">
        <f t="shared" si="14"/>
        <v>2.8057952795158769E-2</v>
      </c>
      <c r="L92" s="32">
        <f t="shared" si="15"/>
        <v>2.3903116355512566E-3</v>
      </c>
      <c r="M92" s="32">
        <f t="shared" si="16"/>
        <v>1.7094433359299721E-2</v>
      </c>
      <c r="N92" s="40">
        <f t="shared" si="16"/>
        <v>1.5027920673968478E-2</v>
      </c>
      <c r="O92" s="55">
        <f>AVERAGE(K$4:K92)</f>
        <v>-1.7889852284332045E-3</v>
      </c>
      <c r="P92" s="56">
        <f>AVERAGE(L$4:L92)</f>
        <v>2.7139601384757969E-4</v>
      </c>
      <c r="Q92" s="57">
        <f>AVERAGE(M$4:M92)</f>
        <v>-4.2707107828072696E-4</v>
      </c>
      <c r="R92" s="32">
        <f>resultados!B$7+resultados!B$8*cálculos!K91^2+resultados!B$9*cálculos!R91</f>
        <v>2.1867665449830606E-4</v>
      </c>
      <c r="S92" s="32">
        <f>resultados!C$7+resultados!C$8*cálculos!L91^2+resultados!C$9*cálculos!S91</f>
        <v>1.2281124898833046E-4</v>
      </c>
      <c r="T92" s="31">
        <f>resultados!D$7+resultados!D$8*cálculos!M91^2+resultados!D$9*cálculos!T91</f>
        <v>7.3180497463614953E-5</v>
      </c>
      <c r="U92" s="36">
        <f t="shared" si="17"/>
        <v>1.4787719719358562E-2</v>
      </c>
      <c r="V92" s="32">
        <f t="shared" si="18"/>
        <v>1.1082023686508275E-2</v>
      </c>
      <c r="W92" s="31">
        <f t="shared" si="19"/>
        <v>8.5545600391612742E-3</v>
      </c>
      <c r="X92" s="32">
        <f>-0.5*LN(2*resultados!B$2)-0.5*LN(R92)-0.5*((K92^2)/R92)</f>
        <v>1.4949904852379838</v>
      </c>
      <c r="Y92" s="32">
        <f>-0.5*LN(2*resultados!C$2)-0.5*LN(S92)-0.5*((L92^2)/S92)</f>
        <v>3.5602307670428583</v>
      </c>
      <c r="Z92" s="31">
        <f>-0.5*LN(2*resultados!D$2)-0.5*LN(T92)-0.5*((M92^2)/T92)</f>
        <v>1.845784451867575</v>
      </c>
      <c r="AA92" s="32">
        <f>K92/R92</f>
        <v>128.30794791300465</v>
      </c>
      <c r="AB92" s="32">
        <f>L92/S92</f>
        <v>19.463295546960723</v>
      </c>
      <c r="AC92" s="31">
        <f>M92/T92</f>
        <v>233.59274604274185</v>
      </c>
      <c r="AD92" s="32">
        <f>(1-resultados!$E$3)*(cálculos!AA91*cálculos!AA91)+resultados!$E$3*cálculos!AD91</f>
        <v>2554.3462822754964</v>
      </c>
      <c r="AE92" s="32">
        <f>(1-resultados!$E$3)*(cálculos!AA91*cálculos!AB91)+resultados!$E$3*cálculos!AE91</f>
        <v>913.1981680345101</v>
      </c>
      <c r="AF92" s="32">
        <f>(1-resultados!$E$3)*(cálculos!AA91*cálculos!AC91)+resultados!$E$3*cálculos!AF91</f>
        <v>951.53277976875415</v>
      </c>
      <c r="AG92" s="32">
        <f>(1-resultados!$E$3)*(cálculos!AB91*cálculos!AB91)+resultados!$E$3*cálculos!AG91</f>
        <v>3924.1987980000135</v>
      </c>
      <c r="AH92" s="32">
        <f>(1-resultados!$E$3)*(cálculos!AB91*cálculos!AC91)+resultados!$E$3*cálculos!AH91</f>
        <v>548.83481155877848</v>
      </c>
      <c r="AI92" s="31">
        <f>(1-resultados!$E$3)*(cálculos!AC91*cálculos!AC91)+resultados!$E$3*cálculos!AI91</f>
        <v>5304.668613736384</v>
      </c>
      <c r="AJ92" s="32">
        <f t="shared" si="20"/>
        <v>1</v>
      </c>
      <c r="AK92" s="32">
        <f t="shared" si="21"/>
        <v>0.2884361201926316</v>
      </c>
      <c r="AL92" s="32">
        <f t="shared" si="22"/>
        <v>0.25849654253287069</v>
      </c>
      <c r="AM92" s="32">
        <f t="shared" si="23"/>
        <v>1</v>
      </c>
      <c r="AN92" s="32">
        <f t="shared" si="24"/>
        <v>0.12029207617725855</v>
      </c>
      <c r="AO92" s="31">
        <f t="shared" si="25"/>
        <v>1</v>
      </c>
      <c r="AP92" s="9">
        <f>H92*U92*(H92*U92*AJ92+I92*V92*AK92+J92*W92*AL92)</f>
        <v>3.0809876143154252E-5</v>
      </c>
      <c r="AQ92" s="9">
        <f>I92*V92*(H92*U92*AK92+I92*V92*AM92+J92*W92*AN92)</f>
        <v>2.40126577298089E-5</v>
      </c>
      <c r="AR92" s="9">
        <f>J92*W92*(H92*U92*AL92+I92*V92*AN92+J92*W92*AO92)</f>
        <v>1.1546188187155996E-5</v>
      </c>
      <c r="AS92" s="40">
        <f t="shared" si="26"/>
        <v>6.6368722060119147E-5</v>
      </c>
      <c r="AT92" s="32">
        <f t="shared" si="27"/>
        <v>1.8952058392516413E-2</v>
      </c>
      <c r="AU92" s="31">
        <f>IF(N92&lt;-AT91,1,0)</f>
        <v>0</v>
      </c>
      <c r="AV92" s="37">
        <f>(resultados!$E$12^AU92)*(1-resultados!$E$12)^(1-AU92)</f>
        <v>0.97455470737913485</v>
      </c>
      <c r="AW92" s="37">
        <f>((1-resultados!$E$13)^AU92)*((resultados!$E$13)^(1-AU92))</f>
        <v>0.9</v>
      </c>
    </row>
    <row r="93" spans="1:49" s="37" customFormat="1">
      <c r="A93" s="33">
        <v>91</v>
      </c>
      <c r="B93" s="34">
        <v>39540</v>
      </c>
      <c r="C93" s="35">
        <v>3</v>
      </c>
      <c r="D93" s="36">
        <v>15200</v>
      </c>
      <c r="E93" s="32">
        <v>2065.69</v>
      </c>
      <c r="F93" s="32">
        <v>2080</v>
      </c>
      <c r="G93" s="40">
        <f>(resultados!$B$6*cálculos!D93)+(resultados!$C$6*cálculos!E93)+(resultados!$D$6*cálculos!F93)</f>
        <v>0.92952939744370056</v>
      </c>
      <c r="H93" s="36">
        <f>(resultados!B$6*cálculos!D93)/$G93</f>
        <v>0.31649730411556498</v>
      </c>
      <c r="I93" s="32">
        <f>(resultados!C$6*cálculos!E93)/$G93</f>
        <v>0.3727122145038973</v>
      </c>
      <c r="J93" s="31">
        <f>(resultados!D$6*cálculos!F93)/$G93</f>
        <v>0.31079048138053772</v>
      </c>
      <c r="K93" s="36">
        <f t="shared" si="14"/>
        <v>1.3166558847466092E-3</v>
      </c>
      <c r="L93" s="32">
        <f t="shared" si="15"/>
        <v>2.384611667827663E-3</v>
      </c>
      <c r="M93" s="32">
        <f t="shared" si="16"/>
        <v>7.2376673002310099E-3</v>
      </c>
      <c r="N93" s="40">
        <f t="shared" si="16"/>
        <v>3.5517363328117918E-3</v>
      </c>
      <c r="O93" s="55">
        <f>AVERAGE(K$4:K93)</f>
        <v>-1.7544781049534286E-3</v>
      </c>
      <c r="P93" s="56">
        <f>AVERAGE(L$4:L93)</f>
        <v>2.9487618778069173E-4</v>
      </c>
      <c r="Q93" s="57">
        <f>AVERAGE(M$4:M93)</f>
        <v>-3.4190731851948544E-4</v>
      </c>
      <c r="R93" s="32">
        <f>resultados!B$7+resultados!B$8*cálculos!K92^2+resultados!B$9*cálculos!R92</f>
        <v>3.9835887495511706E-4</v>
      </c>
      <c r="S93" s="32">
        <f>resultados!C$7+resultados!C$8*cálculos!L92^2+resultados!C$9*cálculos!S92</f>
        <v>1.0827850785870005E-4</v>
      </c>
      <c r="T93" s="31">
        <f>resultados!D$7+resultados!D$8*cálculos!M92^2+resultados!D$9*cálculos!T92</f>
        <v>1.7010814696907458E-4</v>
      </c>
      <c r="U93" s="36">
        <f t="shared" si="17"/>
        <v>1.9958929704648919E-2</v>
      </c>
      <c r="V93" s="32">
        <f t="shared" si="18"/>
        <v>1.0405695933415508E-2</v>
      </c>
      <c r="W93" s="31">
        <f t="shared" si="19"/>
        <v>1.3042551397984775E-2</v>
      </c>
      <c r="X93" s="32">
        <f>-0.5*LN(2*resultados!B$2)-0.5*LN(R93)-0.5*((K93^2)/R93)</f>
        <v>2.992964192611407</v>
      </c>
      <c r="Y93" s="32">
        <f>-0.5*LN(2*resultados!C$2)-0.5*LN(S93)-0.5*((L93^2)/S93)</f>
        <v>3.6202053173557038</v>
      </c>
      <c r="Z93" s="31">
        <f>-0.5*LN(2*resultados!D$2)-0.5*LN(T93)-0.5*((M93^2)/T93)</f>
        <v>3.2666274175626628</v>
      </c>
      <c r="AA93" s="32">
        <f>K93/R93</f>
        <v>3.3052003294641201</v>
      </c>
      <c r="AB93" s="32">
        <f>L93/S93</f>
        <v>22.022945411655506</v>
      </c>
      <c r="AC93" s="31">
        <f>M93/T93</f>
        <v>42.547446604934258</v>
      </c>
      <c r="AD93" s="32">
        <f>(1-resultados!$E$3)*(cálculos!AA92*cálculos!AA92)+resultados!$E$3*cálculos!AD92</f>
        <v>3388.8612751977462</v>
      </c>
      <c r="AE93" s="32">
        <f>(1-resultados!$E$3)*(cálculos!AA92*cálculos!AB92)+resultados!$E$3*cálculos!AE92</f>
        <v>1008.2440086277308</v>
      </c>
      <c r="AF93" s="32">
        <f>(1-resultados!$E$3)*(cálculos!AA92*cálculos!AC92)+resultados!$E$3*cálculos!AF92</f>
        <v>2692.7491665091011</v>
      </c>
      <c r="AG93" s="32">
        <f>(1-resultados!$E$3)*(cálculos!AB92*cálculos!AB92)+resultados!$E$3*cálculos!AG92</f>
        <v>3711.4760625329127</v>
      </c>
      <c r="AH93" s="32">
        <f>(1-resultados!$E$3)*(cálculos!AB92*cálculos!AC92)+resultados!$E$3*cálculos!AH92</f>
        <v>788.69380209661347</v>
      </c>
      <c r="AI93" s="31">
        <f>(1-resultados!$E$3)*(cálculos!AC92*cálculos!AC92)+resultados!$E$3*cálculos!AI92</f>
        <v>8260.3227571395364</v>
      </c>
      <c r="AJ93" s="32">
        <f t="shared" si="20"/>
        <v>1</v>
      </c>
      <c r="AK93" s="32">
        <f t="shared" si="21"/>
        <v>0.28429251298778752</v>
      </c>
      <c r="AL93" s="32">
        <f t="shared" si="22"/>
        <v>0.50894458280997978</v>
      </c>
      <c r="AM93" s="32">
        <f t="shared" si="23"/>
        <v>1</v>
      </c>
      <c r="AN93" s="32">
        <f t="shared" si="24"/>
        <v>0.14244151611598016</v>
      </c>
      <c r="AO93" s="31">
        <f t="shared" si="25"/>
        <v>1</v>
      </c>
      <c r="AP93" s="9">
        <f>H93*U93*(H93*U93*AJ93+I93*V93*AK93+J93*W93*AL93)</f>
        <v>5.9900674647466343E-5</v>
      </c>
      <c r="AQ93" s="9">
        <f>I93*V93*(H93*U93*AK93+I93*V93*AM93+J93*W93*AN93)</f>
        <v>2.4245680957404596E-5</v>
      </c>
      <c r="AR93" s="9">
        <f>J93*W93*(H93*U93*AL93+I93*V93*AN93+J93*W93*AO93)</f>
        <v>3.1702074117657022E-5</v>
      </c>
      <c r="AS93" s="40">
        <f t="shared" si="26"/>
        <v>1.1584842972252795E-4</v>
      </c>
      <c r="AT93" s="32">
        <f t="shared" si="27"/>
        <v>2.5039158765057155E-2</v>
      </c>
      <c r="AU93" s="31">
        <f>IF(N93&lt;-AT92,1,0)</f>
        <v>0</v>
      </c>
      <c r="AV93" s="37">
        <f>(resultados!$E$12^AU93)*(1-resultados!$E$12)^(1-AU93)</f>
        <v>0.97455470737913485</v>
      </c>
      <c r="AW93" s="37">
        <f>((1-resultados!$E$13)^AU93)*((resultados!$E$13)^(1-AU93))</f>
        <v>0.9</v>
      </c>
    </row>
    <row r="94" spans="1:49" s="37" customFormat="1">
      <c r="A94" s="33">
        <v>92</v>
      </c>
      <c r="B94" s="34">
        <v>39541</v>
      </c>
      <c r="C94" s="35">
        <v>4</v>
      </c>
      <c r="D94" s="36">
        <v>15420</v>
      </c>
      <c r="E94" s="32">
        <v>2114.87</v>
      </c>
      <c r="F94" s="32">
        <v>2090</v>
      </c>
      <c r="G94" s="40">
        <f>(resultados!$B$6*cálculos!D94)+(resultados!$C$6*cálculos!E94)+(resultados!$D$6*cálculos!F94)</f>
        <v>0.94342456887806869</v>
      </c>
      <c r="H94" s="36">
        <f>(resultados!B$6*cálculos!D94)/$G94</f>
        <v>0.31634920559483398</v>
      </c>
      <c r="I94" s="32">
        <f>(resultados!C$6*cálculos!E94)/$G94</f>
        <v>0.37596559375051319</v>
      </c>
      <c r="J94" s="31">
        <f>(resultados!D$6*cálculos!F94)/$G94</f>
        <v>0.30768520065465271</v>
      </c>
      <c r="K94" s="36">
        <f t="shared" si="14"/>
        <v>1.4369940282952243E-2</v>
      </c>
      <c r="L94" s="32">
        <f t="shared" si="15"/>
        <v>2.3529033851757752E-2</v>
      </c>
      <c r="M94" s="32">
        <f t="shared" si="16"/>
        <v>4.7961722634930481E-3</v>
      </c>
      <c r="N94" s="40">
        <f t="shared" si="16"/>
        <v>1.4837979597895894E-2</v>
      </c>
      <c r="O94" s="55">
        <f>AVERAGE(K$4:K94)</f>
        <v>-1.5772866940973224E-3</v>
      </c>
      <c r="P94" s="56">
        <f>AVERAGE(L$4:L94)</f>
        <v>5.5019660167054951E-4</v>
      </c>
      <c r="Q94" s="57">
        <f>AVERAGE(M$4:M94)</f>
        <v>-2.8544490553033668E-4</v>
      </c>
      <c r="R94" s="32">
        <f>resultados!B$7+resultados!B$8*cálculos!K93^2+resultados!B$9*cálculos!R93</f>
        <v>3.1885047106977561E-4</v>
      </c>
      <c r="S94" s="32">
        <f>resultados!C$7+resultados!C$8*cálculos!L93^2+resultados!C$9*cálculos!S93</f>
        <v>9.8642834427742609E-5</v>
      </c>
      <c r="T94" s="31">
        <f>resultados!D$7+resultados!D$8*cálculos!M93^2+resultados!D$9*cálculos!T93</f>
        <v>1.4259200027639851E-4</v>
      </c>
      <c r="U94" s="36">
        <f t="shared" si="17"/>
        <v>1.7856384602426539E-2</v>
      </c>
      <c r="V94" s="32">
        <f t="shared" si="18"/>
        <v>9.9319099083581414E-3</v>
      </c>
      <c r="W94" s="31">
        <f t="shared" si="19"/>
        <v>1.194118923208231E-2</v>
      </c>
      <c r="X94" s="32">
        <f>-0.5*LN(2*resultados!B$2)-0.5*LN(R94)-0.5*((K94^2)/R94)</f>
        <v>2.7826436736057021</v>
      </c>
      <c r="Y94" s="32">
        <f>-0.5*LN(2*resultados!C$2)-0.5*LN(S94)-0.5*((L94^2)/S94)</f>
        <v>0.88690252224669619</v>
      </c>
      <c r="Z94" s="31">
        <f>-0.5*LN(2*resultados!D$2)-0.5*LN(T94)-0.5*((M94^2)/T94)</f>
        <v>3.4281618958306601</v>
      </c>
      <c r="AA94" s="32">
        <f>K94/R94</f>
        <v>45.067960021321717</v>
      </c>
      <c r="AB94" s="32">
        <f>L94/S94</f>
        <v>238.52755233826062</v>
      </c>
      <c r="AC94" s="31">
        <f>M94/T94</f>
        <v>33.635633515177631</v>
      </c>
      <c r="AD94" s="32">
        <f>(1-resultados!$E$3)*(cálculos!AA93*cálculos!AA93)+resultados!$E$3*cálculos!AD93</f>
        <v>3186.185059638955</v>
      </c>
      <c r="AE94" s="32">
        <f>(1-resultados!$E$3)*(cálculos!AA93*cálculos!AB93)+resultados!$E$3*cálculos!AE93</f>
        <v>952.11678289588929</v>
      </c>
      <c r="AF94" s="32">
        <f>(1-resultados!$E$3)*(cálculos!AA93*cálculos!AC93)+resultados!$E$3*cálculos!AF93</f>
        <v>2539.621886590744</v>
      </c>
      <c r="AG94" s="32">
        <f>(1-resultados!$E$3)*(cálculos!AB93*cálculos!AB93)+resultados!$E$3*cálculos!AG93</f>
        <v>3517.8881062572232</v>
      </c>
      <c r="AH94" s="32">
        <f>(1-resultados!$E$3)*(cálculos!AB93*cálculos!AC93)+resultados!$E$3*cálculos!AH93</f>
        <v>797.59337960996424</v>
      </c>
      <c r="AI94" s="31">
        <f>(1-resultados!$E$3)*(cálculos!AC93*cálculos!AC93)+resultados!$E$3*cálculos!AI93</f>
        <v>7873.3205044671477</v>
      </c>
      <c r="AJ94" s="32">
        <f t="shared" si="20"/>
        <v>1</v>
      </c>
      <c r="AK94" s="32">
        <f t="shared" si="21"/>
        <v>0.28438960054840412</v>
      </c>
      <c r="AL94" s="32">
        <f t="shared" si="22"/>
        <v>0.50705444859707816</v>
      </c>
      <c r="AM94" s="32">
        <f t="shared" si="23"/>
        <v>1</v>
      </c>
      <c r="AN94" s="32">
        <f t="shared" si="24"/>
        <v>0.15155196235833057</v>
      </c>
      <c r="AO94" s="31">
        <f t="shared" si="25"/>
        <v>1</v>
      </c>
      <c r="AP94" s="9">
        <f>H94*U94*(H94*U94*AJ94+I94*V94*AK94+J94*W94*AL94)</f>
        <v>4.8431924384086526E-5</v>
      </c>
      <c r="AQ94" s="9">
        <f>I94*V94*(H94*U94*AK94+I94*V94*AM94+J94*W94*AN94)</f>
        <v>2.2021047498398431E-5</v>
      </c>
      <c r="AR94" s="9">
        <f>J94*W94*(H94*U94*AL94+I94*V94*AN94+J94*W94*AO94)</f>
        <v>2.6102127129921389E-5</v>
      </c>
      <c r="AS94" s="40">
        <f t="shared" si="26"/>
        <v>9.6555099012406346E-5</v>
      </c>
      <c r="AT94" s="32">
        <f t="shared" si="27"/>
        <v>2.285926513768852E-2</v>
      </c>
      <c r="AU94" s="31">
        <f>IF(N94&lt;-AT93,1,0)</f>
        <v>0</v>
      </c>
      <c r="AV94" s="37">
        <f>(resultados!$E$12^AU94)*(1-resultados!$E$12)^(1-AU94)</f>
        <v>0.97455470737913485</v>
      </c>
      <c r="AW94" s="37">
        <f>((1-resultados!$E$13)^AU94)*((resultados!$E$13)^(1-AU94))</f>
        <v>0.9</v>
      </c>
    </row>
    <row r="95" spans="1:49" s="37" customFormat="1">
      <c r="A95" s="33">
        <v>93</v>
      </c>
      <c r="B95" s="34">
        <v>39542</v>
      </c>
      <c r="C95" s="35">
        <v>5</v>
      </c>
      <c r="D95" s="36">
        <v>15460</v>
      </c>
      <c r="E95" s="32">
        <v>2173.89</v>
      </c>
      <c r="F95" s="32">
        <v>2090</v>
      </c>
      <c r="G95" s="40">
        <f>(resultados!$B$6*cálculos!D95)+(resultados!$C$6*cálculos!E95)+(resultados!$D$6*cálculos!F95)</f>
        <v>0.95409729492121453</v>
      </c>
      <c r="H95" s="36">
        <f>(resultados!B$6*cálculos!D95)/$G95</f>
        <v>0.31362190003517593</v>
      </c>
      <c r="I95" s="32">
        <f>(resultados!C$6*cálculos!E95)/$G95</f>
        <v>0.38213472843137086</v>
      </c>
      <c r="J95" s="31">
        <f>(resultados!D$6*cálculos!F95)/$G95</f>
        <v>0.30424337153345327</v>
      </c>
      <c r="K95" s="36">
        <f t="shared" si="14"/>
        <v>2.5906750240931586E-3</v>
      </c>
      <c r="L95" s="32">
        <f t="shared" si="15"/>
        <v>2.752484455471027E-2</v>
      </c>
      <c r="M95" s="32">
        <f t="shared" si="16"/>
        <v>0</v>
      </c>
      <c r="N95" s="40">
        <f t="shared" si="16"/>
        <v>1.1249239120987749E-2</v>
      </c>
      <c r="O95" s="55">
        <f>AVERAGE(K$4:K95)</f>
        <v>-1.5319827623778606E-3</v>
      </c>
      <c r="P95" s="56">
        <f>AVERAGE(L$4:L95)</f>
        <v>8.4339929681228557E-4</v>
      </c>
      <c r="Q95" s="57">
        <f>AVERAGE(M$4:M95)</f>
        <v>-2.8234224351370263E-4</v>
      </c>
      <c r="R95" s="32">
        <f>resultados!B$7+resultados!B$8*cálculos!K94^2+resultados!B$9*cálculos!R94</f>
        <v>3.1567891764020212E-4</v>
      </c>
      <c r="S95" s="32">
        <f>resultados!C$7+resultados!C$8*cálculos!L94^2+resultados!C$9*cálculos!S94</f>
        <v>2.77186222498979E-4</v>
      </c>
      <c r="T95" s="31">
        <f>resultados!D$7+resultados!D$8*cálculos!M94^2+resultados!D$9*cálculos!T94</f>
        <v>1.1438970464105807E-4</v>
      </c>
      <c r="U95" s="36">
        <f t="shared" si="17"/>
        <v>1.7767355392410041E-2</v>
      </c>
      <c r="V95" s="32">
        <f t="shared" si="18"/>
        <v>1.6648910549912237E-2</v>
      </c>
      <c r="W95" s="31">
        <f t="shared" si="19"/>
        <v>1.0695312274125429E-2</v>
      </c>
      <c r="X95" s="32">
        <f>-0.5*LN(2*resultados!B$2)-0.5*LN(R95)-0.5*((K95^2)/R95)</f>
        <v>3.1008235219498039</v>
      </c>
      <c r="Y95" s="32">
        <f>-0.5*LN(2*resultados!C$2)-0.5*LN(S95)-0.5*((L95^2)/S95)</f>
        <v>1.8098508870761065</v>
      </c>
      <c r="Z95" s="31">
        <f>-0.5*LN(2*resultados!D$2)-0.5*LN(T95)-0.5*((M95^2)/T95)</f>
        <v>3.619011205527658</v>
      </c>
      <c r="AA95" s="32">
        <f>K95/R95</f>
        <v>8.2066773526064356</v>
      </c>
      <c r="AB95" s="32">
        <f>L95/S95</f>
        <v>99.300911519192326</v>
      </c>
      <c r="AC95" s="31">
        <f>M95/T95</f>
        <v>0</v>
      </c>
      <c r="AD95" s="32">
        <f>(1-resultados!$E$3)*(cálculos!AA94*cálculos!AA94)+resultados!$E$3*cálculos!AD94</f>
        <v>3116.8812172896251</v>
      </c>
      <c r="AE95" s="32">
        <f>(1-resultados!$E$3)*(cálculos!AA94*cálculos!AB94)+resultados!$E$3*cálculos!AE94</f>
        <v>1539.9867874880038</v>
      </c>
      <c r="AF95" s="32">
        <f>(1-resultados!$E$3)*(cálculos!AA94*cálculos!AC94)+resultados!$E$3*cálculos!AF94</f>
        <v>2478.1979365885304</v>
      </c>
      <c r="AG95" s="32">
        <f>(1-resultados!$E$3)*(cálculos!AB94*cálculos!AB94)+resultados!$E$3*cálculos!AG94</f>
        <v>6720.5384133506923</v>
      </c>
      <c r="AH95" s="32">
        <f>(1-resultados!$E$3)*(cálculos!AB94*cálculos!AC94)+resultados!$E$3*cálculos!AH94</f>
        <v>1231.1192968566918</v>
      </c>
      <c r="AI95" s="31">
        <f>(1-resultados!$E$3)*(cálculos!AC94*cálculos!AC94)+resultados!$E$3*cálculos!AI94</f>
        <v>7468.8026247171592</v>
      </c>
      <c r="AJ95" s="32">
        <f t="shared" si="20"/>
        <v>1</v>
      </c>
      <c r="AK95" s="32">
        <f t="shared" si="21"/>
        <v>0.33647657521150309</v>
      </c>
      <c r="AL95" s="32">
        <f t="shared" si="22"/>
        <v>0.51362999029620848</v>
      </c>
      <c r="AM95" s="32">
        <f t="shared" si="23"/>
        <v>1</v>
      </c>
      <c r="AN95" s="32">
        <f t="shared" si="24"/>
        <v>0.17376912464505265</v>
      </c>
      <c r="AO95" s="31">
        <f t="shared" si="25"/>
        <v>1</v>
      </c>
      <c r="AP95" s="9">
        <f>H95*U95*(H95*U95*AJ95+I95*V95*AK95+J95*W95*AL95)</f>
        <v>5.2291377740931238E-5</v>
      </c>
      <c r="AQ95" s="9">
        <f>I95*V95*(H95*U95*AK95+I95*V95*AM95+J95*W95*AN95)</f>
        <v>5.6002579226400239E-5</v>
      </c>
      <c r="AR95" s="9">
        <f>J95*W95*(H95*U95*AL95+I95*V95*AN95+J95*W95*AO95)</f>
        <v>2.3498875902763505E-5</v>
      </c>
      <c r="AS95" s="40">
        <f t="shared" si="26"/>
        <v>1.3179283287009498E-4</v>
      </c>
      <c r="AT95" s="32">
        <f t="shared" si="27"/>
        <v>2.670672009555913E-2</v>
      </c>
      <c r="AU95" s="31">
        <f>IF(N95&lt;-AT94,1,0)</f>
        <v>0</v>
      </c>
      <c r="AV95" s="37">
        <f>(resultados!$E$12^AU95)*(1-resultados!$E$12)^(1-AU95)</f>
        <v>0.97455470737913485</v>
      </c>
      <c r="AW95" s="37">
        <f>((1-resultados!$E$13)^AU95)*((resultados!$E$13)^(1-AU95))</f>
        <v>0.9</v>
      </c>
    </row>
    <row r="96" spans="1:49" s="37" customFormat="1">
      <c r="A96" s="33">
        <v>94</v>
      </c>
      <c r="B96" s="34">
        <v>39545</v>
      </c>
      <c r="C96" s="35">
        <v>1</v>
      </c>
      <c r="D96" s="36">
        <v>15600</v>
      </c>
      <c r="E96" s="32">
        <v>2178.81</v>
      </c>
      <c r="F96" s="32">
        <v>2095</v>
      </c>
      <c r="G96" s="40">
        <f>(resultados!$B$6*cálculos!D96)+(resultados!$C$6*cálculos!E96)+(resultados!$D$6*cálculos!F96)</f>
        <v>0.95832657401771826</v>
      </c>
      <c r="H96" s="36">
        <f>(resultados!B$6*cálculos!D96)/$G96</f>
        <v>0.31506533582296892</v>
      </c>
      <c r="I96" s="32">
        <f>(resultados!C$6*cálculos!E96)/$G96</f>
        <v>0.38130933424139002</v>
      </c>
      <c r="J96" s="31">
        <f>(resultados!D$6*cálculos!F96)/$G96</f>
        <v>0.30362532993564106</v>
      </c>
      <c r="K96" s="36">
        <f t="shared" si="14"/>
        <v>9.0148710962143497E-3</v>
      </c>
      <c r="L96" s="32">
        <f t="shared" si="15"/>
        <v>2.260666756427554E-3</v>
      </c>
      <c r="M96" s="32">
        <f t="shared" si="16"/>
        <v>2.3894873973810959E-3</v>
      </c>
      <c r="N96" s="40">
        <f t="shared" si="16"/>
        <v>4.4229588009448845E-3</v>
      </c>
      <c r="O96" s="55">
        <f>AVERAGE(K$4:K96)</f>
        <v>-1.41857573164031E-3</v>
      </c>
      <c r="P96" s="56">
        <f>AVERAGE(L$4:L96)</f>
        <v>8.5863873186191211E-4</v>
      </c>
      <c r="Q96" s="57">
        <f>AVERAGE(M$4:M96)</f>
        <v>-2.5361289253633917E-4</v>
      </c>
      <c r="R96" s="32">
        <f>resultados!B$7+resultados!B$8*cálculos!K95^2+resultados!B$9*cálculos!R95</f>
        <v>2.5970988540527319E-4</v>
      </c>
      <c r="S96" s="32">
        <f>resultados!C$7+resultados!C$8*cálculos!L95^2+resultados!C$9*cálculos!S95</f>
        <v>4.6430391415264893E-4</v>
      </c>
      <c r="T96" s="31">
        <f>resultados!D$7+resultados!D$8*cálculos!M95^2+resultados!D$9*cálculos!T95</f>
        <v>8.8111269805722994E-5</v>
      </c>
      <c r="U96" s="36">
        <f t="shared" si="17"/>
        <v>1.6115516913995442E-2</v>
      </c>
      <c r="V96" s="32">
        <f t="shared" si="18"/>
        <v>2.1547712503944563E-2</v>
      </c>
      <c r="W96" s="31">
        <f t="shared" si="19"/>
        <v>9.3867603466650292E-3</v>
      </c>
      <c r="X96" s="32">
        <f>-0.5*LN(2*resultados!B$2)-0.5*LN(R96)-0.5*((K96^2)/R96)</f>
        <v>3.0525751487512833</v>
      </c>
      <c r="Y96" s="32">
        <f>-0.5*LN(2*resultados!C$2)-0.5*LN(S96)-0.5*((L96^2)/S96)</f>
        <v>2.9130435605555971</v>
      </c>
      <c r="Z96" s="31">
        <f>-0.5*LN(2*resultados!D$2)-0.5*LN(T96)-0.5*((M96^2)/T96)</f>
        <v>3.7171162975883854</v>
      </c>
      <c r="AA96" s="32">
        <f>K96/R96</f>
        <v>34.711312902652068</v>
      </c>
      <c r="AB96" s="32">
        <f>L96/S96</f>
        <v>4.8689375375033253</v>
      </c>
      <c r="AC96" s="31">
        <f>M96/T96</f>
        <v>27.118975843268284</v>
      </c>
      <c r="AD96" s="32">
        <f>(1-resultados!$E$3)*(cálculos!AA95*cálculos!AA95)+resultados!$E$3*cálculos!AD95</f>
        <v>2933.9093174424343</v>
      </c>
      <c r="AE96" s="32">
        <f>(1-resultados!$E$3)*(cálculos!AA95*cálculos!AB95)+resultados!$E$3*cálculos!AE95</f>
        <v>1496.4834127381873</v>
      </c>
      <c r="AF96" s="32">
        <f>(1-resultados!$E$3)*(cálculos!AA95*cálculos!AC95)+resultados!$E$3*cálculos!AF95</f>
        <v>2329.5060603932184</v>
      </c>
      <c r="AG96" s="32">
        <f>(1-resultados!$E$3)*(cálculos!AB95*cálculos!AB95)+resultados!$E$3*cálculos!AG95</f>
        <v>6908.9463702621988</v>
      </c>
      <c r="AH96" s="32">
        <f>(1-resultados!$E$3)*(cálculos!AB95*cálculos!AC95)+resultados!$E$3*cálculos!AH95</f>
        <v>1157.2521390452903</v>
      </c>
      <c r="AI96" s="31">
        <f>(1-resultados!$E$3)*(cálculos!AC95*cálculos!AC95)+resultados!$E$3*cálculos!AI95</f>
        <v>7020.6744672341292</v>
      </c>
      <c r="AJ96" s="32">
        <f t="shared" si="20"/>
        <v>1</v>
      </c>
      <c r="AK96" s="32">
        <f t="shared" si="21"/>
        <v>0.33238594667283172</v>
      </c>
      <c r="AL96" s="32">
        <f t="shared" si="22"/>
        <v>0.51327614837830804</v>
      </c>
      <c r="AM96" s="32">
        <f t="shared" si="23"/>
        <v>1</v>
      </c>
      <c r="AN96" s="32">
        <f t="shared" si="24"/>
        <v>0.16616236438265267</v>
      </c>
      <c r="AO96" s="31">
        <f t="shared" si="25"/>
        <v>1</v>
      </c>
      <c r="AP96" s="9">
        <f>H96*U96*(H96*U96*AJ96+I96*V96*AK96+J96*W96*AL96)</f>
        <v>4.7074501271648725E-5</v>
      </c>
      <c r="AQ96" s="9">
        <f>I96*V96*(H96*U96*AK96+I96*V96*AM96+J96*W96*AN96)</f>
        <v>8.5265817738759171E-5</v>
      </c>
      <c r="AR96" s="9">
        <f>J96*W96*(H96*U96*AL96+I96*V96*AN96+J96*W96*AO96)</f>
        <v>1.9441485578329135E-5</v>
      </c>
      <c r="AS96" s="40">
        <f t="shared" si="26"/>
        <v>1.5178180458873703E-4</v>
      </c>
      <c r="AT96" s="32">
        <f t="shared" si="27"/>
        <v>2.8660549593285248E-2</v>
      </c>
      <c r="AU96" s="31">
        <f>IF(N96&lt;-AT95,1,0)</f>
        <v>0</v>
      </c>
      <c r="AV96" s="37">
        <f>(resultados!$E$12^AU96)*(1-resultados!$E$12)^(1-AU96)</f>
        <v>0.97455470737913485</v>
      </c>
      <c r="AW96" s="37">
        <f>((1-resultados!$E$13)^AU96)*((resultados!$E$13)^(1-AU96))</f>
        <v>0.9</v>
      </c>
    </row>
    <row r="97" spans="1:49" s="37" customFormat="1">
      <c r="A97" s="33">
        <v>95</v>
      </c>
      <c r="B97" s="34">
        <v>39546</v>
      </c>
      <c r="C97" s="35">
        <v>2</v>
      </c>
      <c r="D97" s="36">
        <v>15720</v>
      </c>
      <c r="E97" s="32">
        <v>2168.9699999999998</v>
      </c>
      <c r="F97" s="32">
        <v>2090</v>
      </c>
      <c r="G97" s="40">
        <f>(resultados!$B$6*cálculos!D97)+(resultados!$C$6*cálculos!E97)+(resultados!$D$6*cálculos!F97)</f>
        <v>0.95830439575302639</v>
      </c>
      <c r="H97" s="36">
        <f>(resultados!B$6*cálculos!D97)/$G97</f>
        <v>0.3174962630501616</v>
      </c>
      <c r="I97" s="32">
        <f>(resultados!C$6*cálculos!E97)/$G97</f>
        <v>0.37959603970435057</v>
      </c>
      <c r="J97" s="31">
        <f>(resultados!D$6*cálculos!F97)/$G97</f>
        <v>0.30290769724548777</v>
      </c>
      <c r="K97" s="36">
        <f t="shared" si="14"/>
        <v>7.6628727455698709E-3</v>
      </c>
      <c r="L97" s="32">
        <f t="shared" si="15"/>
        <v>-4.5264557088033897E-3</v>
      </c>
      <c r="M97" s="32">
        <f t="shared" si="16"/>
        <v>-2.3894873973810959E-3</v>
      </c>
      <c r="N97" s="40">
        <f t="shared" si="16"/>
        <v>-2.3142968096259708E-5</v>
      </c>
      <c r="O97" s="55">
        <f>AVERAGE(K$4:K97)</f>
        <v>-1.3219645776274358E-3</v>
      </c>
      <c r="P97" s="56">
        <f>AVERAGE(L$4:L97)</f>
        <v>8.0135049313143027E-4</v>
      </c>
      <c r="Q97" s="57">
        <f>AVERAGE(M$4:M97)</f>
        <v>-2.7633496173681534E-4</v>
      </c>
      <c r="R97" s="32">
        <f>resultados!B$7+resultados!B$8*cálculos!K96^2+resultados!B$9*cálculos!R96</f>
        <v>2.3879166459550393E-4</v>
      </c>
      <c r="S97" s="32">
        <f>resultados!C$7+resultados!C$8*cálculos!L96^2+resultados!C$9*cálculos!S96</f>
        <v>3.3427974502168528E-4</v>
      </c>
      <c r="T97" s="31">
        <f>resultados!D$7+resultados!D$8*cálculos!M96^2+resultados!D$9*cálculos!T96</f>
        <v>7.3655060168746598E-5</v>
      </c>
      <c r="U97" s="36">
        <f t="shared" si="17"/>
        <v>1.5452885316195935E-2</v>
      </c>
      <c r="V97" s="32">
        <f t="shared" si="18"/>
        <v>1.8283318763881062E-2</v>
      </c>
      <c r="W97" s="31">
        <f t="shared" si="19"/>
        <v>8.5822526278796166E-3</v>
      </c>
      <c r="X97" s="32">
        <f>-0.5*LN(2*resultados!B$2)-0.5*LN(R97)-0.5*((K97^2)/R97)</f>
        <v>3.1280694409752923</v>
      </c>
      <c r="Y97" s="32">
        <f>-0.5*LN(2*resultados!C$2)-0.5*LN(S97)-0.5*((L97^2)/S97)</f>
        <v>3.0521814544074868</v>
      </c>
      <c r="Z97" s="31">
        <f>-0.5*LN(2*resultados!D$2)-0.5*LN(T97)-0.5*((M97^2)/T97)</f>
        <v>3.8003609352933752</v>
      </c>
      <c r="AA97" s="32">
        <f>K97/R97</f>
        <v>32.090201969780779</v>
      </c>
      <c r="AB97" s="32">
        <f>L97/S97</f>
        <v>-13.540921267933093</v>
      </c>
      <c r="AC97" s="31">
        <f>M97/T97</f>
        <v>-32.441591818765581</v>
      </c>
      <c r="AD97" s="32">
        <f>(1-resultados!$E$3)*(cálculos!AA96*cálculos!AA96)+resultados!$E$3*cálculos!AD96</f>
        <v>2830.167273001437</v>
      </c>
      <c r="AE97" s="32">
        <f>(1-resultados!$E$3)*(cálculos!AA96*cálculos!AB96)+resultados!$E$3*cálculos!AE96</f>
        <v>1416.8348408359607</v>
      </c>
      <c r="AF97" s="32">
        <f>(1-resultados!$E$3)*(cálculos!AA96*cálculos!AC96)+resultados!$E$3*cálculos!AF96</f>
        <v>2246.2158121353341</v>
      </c>
      <c r="AG97" s="32">
        <f>(1-resultados!$E$3)*(cálculos!AB96*cálculos!AB96)+resultados!$E$3*cálculos!AG96</f>
        <v>6495.8319812111131</v>
      </c>
      <c r="AH97" s="32">
        <f>(1-resultados!$E$3)*(cálculos!AB96*cálculos!AC96)+resultados!$E$3*cálculos!AH96</f>
        <v>1095.739446670289</v>
      </c>
      <c r="AI97" s="31">
        <f>(1-resultados!$E$3)*(cálculos!AC96*cálculos!AC96)+resultados!$E$3*cálculos!AI96</f>
        <v>6643.5603302473473</v>
      </c>
      <c r="AJ97" s="32">
        <f t="shared" si="20"/>
        <v>1</v>
      </c>
      <c r="AK97" s="32">
        <f t="shared" si="21"/>
        <v>0.33044241235925187</v>
      </c>
      <c r="AL97" s="32">
        <f t="shared" si="22"/>
        <v>0.51801816150733448</v>
      </c>
      <c r="AM97" s="32">
        <f t="shared" si="23"/>
        <v>1</v>
      </c>
      <c r="AN97" s="32">
        <f t="shared" si="24"/>
        <v>0.16679747172277906</v>
      </c>
      <c r="AO97" s="31">
        <f t="shared" si="25"/>
        <v>1</v>
      </c>
      <c r="AP97" s="9">
        <f>H97*U97*(H97*U97*AJ97+I97*V97*AK97+J97*W97*AL97)</f>
        <v>4.1929898830367331E-5</v>
      </c>
      <c r="AQ97" s="9">
        <f>I97*V97*(H97*U97*AK97+I97*V97*AM97+J97*W97*AN97)</f>
        <v>6.2428573586811382E-5</v>
      </c>
      <c r="AR97" s="9">
        <f>J97*W97*(H97*U97*AL97+I97*V97*AN97+J97*W97*AO97)</f>
        <v>1.6374470590595459E-5</v>
      </c>
      <c r="AS97" s="40">
        <f t="shared" si="26"/>
        <v>1.2073294300777416E-4</v>
      </c>
      <c r="AT97" s="32">
        <f t="shared" si="27"/>
        <v>2.5561571585263954E-2</v>
      </c>
      <c r="AU97" s="31">
        <f>IF(N97&lt;-AT96,1,0)</f>
        <v>0</v>
      </c>
      <c r="AV97" s="37">
        <f>(resultados!$E$12^AU97)*(1-resultados!$E$12)^(1-AU97)</f>
        <v>0.97455470737913485</v>
      </c>
      <c r="AW97" s="37">
        <f>((1-resultados!$E$13)^AU97)*((resultados!$E$13)^(1-AU97))</f>
        <v>0.9</v>
      </c>
    </row>
    <row r="98" spans="1:49" s="37" customFormat="1">
      <c r="A98" s="33">
        <v>96</v>
      </c>
      <c r="B98" s="34">
        <v>39547</v>
      </c>
      <c r="C98" s="35">
        <v>3</v>
      </c>
      <c r="D98" s="36">
        <v>15780</v>
      </c>
      <c r="E98" s="32">
        <v>2188.65</v>
      </c>
      <c r="F98" s="32">
        <v>2100</v>
      </c>
      <c r="G98" s="40">
        <f>(resultados!$B$6*cálculos!D98)+(resultados!$C$6*cálculos!E98)+(resultados!$D$6*cálculos!F98)</f>
        <v>0.96415520389531362</v>
      </c>
      <c r="H98" s="36">
        <f>(resultados!B$6*cálculos!D98)/$G98</f>
        <v>0.31677405629796462</v>
      </c>
      <c r="I98" s="32">
        <f>(resultados!C$6*cálculos!E98)/$G98</f>
        <v>0.38071586494262488</v>
      </c>
      <c r="J98" s="31">
        <f>(resultados!D$6*cálculos!F98)/$G98</f>
        <v>0.30251007875941038</v>
      </c>
      <c r="K98" s="36">
        <f t="shared" si="14"/>
        <v>3.8095284166672627E-3</v>
      </c>
      <c r="L98" s="32">
        <f t="shared" si="15"/>
        <v>9.0325149055638931E-3</v>
      </c>
      <c r="M98" s="32">
        <f t="shared" si="16"/>
        <v>4.7732787526575393E-3</v>
      </c>
      <c r="N98" s="40">
        <f t="shared" si="16"/>
        <v>6.0868131713899334E-3</v>
      </c>
      <c r="O98" s="55">
        <f>AVERAGE(K$4:K98)</f>
        <v>-1.2679488618980179E-3</v>
      </c>
      <c r="P98" s="56">
        <f>AVERAGE(L$4:L98)</f>
        <v>8.8799432905177196E-4</v>
      </c>
      <c r="Q98" s="57">
        <f>AVERAGE(M$4:M98)</f>
        <v>-2.2318113316424314E-4</v>
      </c>
      <c r="R98" s="32">
        <f>resultados!B$7+resultados!B$8*cálculos!K97^2+resultados!B$9*cálculos!R97</f>
        <v>2.1743571787614355E-4</v>
      </c>
      <c r="S98" s="32">
        <f>resultados!C$7+resultados!C$8*cálculos!L97^2+resultados!C$9*cálculos!S97</f>
        <v>2.5334187353563296E-4</v>
      </c>
      <c r="T98" s="31">
        <f>resultados!D$7+resultados!D$8*cálculos!M97^2+resultados!D$9*cálculos!T97</f>
        <v>6.4541865613596675E-5</v>
      </c>
      <c r="U98" s="36">
        <f t="shared" si="17"/>
        <v>1.4745701674594653E-2</v>
      </c>
      <c r="V98" s="32">
        <f t="shared" si="18"/>
        <v>1.5916716795106738E-2</v>
      </c>
      <c r="W98" s="31">
        <f t="shared" si="19"/>
        <v>8.0337952185499904E-3</v>
      </c>
      <c r="X98" s="32">
        <f>-0.5*LN(2*resultados!B$2)-0.5*LN(R98)-0.5*((K98^2)/R98)</f>
        <v>3.2644931697735289</v>
      </c>
      <c r="Y98" s="32">
        <f>-0.5*LN(2*resultados!C$2)-0.5*LN(S98)-0.5*((L98^2)/S98)</f>
        <v>3.0604266038255856</v>
      </c>
      <c r="Z98" s="31">
        <f>-0.5*LN(2*resultados!D$2)-0.5*LN(T98)-0.5*((M98^2)/T98)</f>
        <v>3.7286526382940468</v>
      </c>
      <c r="AA98" s="32">
        <f>K98/R98</f>
        <v>17.520251290256088</v>
      </c>
      <c r="AB98" s="32">
        <f>L98/S98</f>
        <v>35.653462175464078</v>
      </c>
      <c r="AC98" s="31">
        <f>M98/T98</f>
        <v>73.956318232796477</v>
      </c>
      <c r="AD98" s="32">
        <f>(1-resultados!$E$3)*(cálculos!AA97*cálculos!AA97)+resultados!$E$3*cálculos!AD97</f>
        <v>2722.1441003690302</v>
      </c>
      <c r="AE98" s="32">
        <f>(1-resultados!$E$3)*(cálculos!AA97*cálculos!AB97)+resultados!$E$3*cálculos!AE97</f>
        <v>1305.7528964851106</v>
      </c>
      <c r="AF98" s="32">
        <f>(1-resultados!$E$3)*(cálculos!AA97*cálculos!AC97)+resultados!$E$3*cálculos!AF97</f>
        <v>2048.9794293860914</v>
      </c>
      <c r="AG98" s="32">
        <f>(1-resultados!$E$3)*(cálculos!AB97*cálculos!AB97)+resultados!$E$3*cálculos!AG97</f>
        <v>6117.0834552655078</v>
      </c>
      <c r="AH98" s="32">
        <f>(1-resultados!$E$3)*(cálculos!AB97*cálculos!AC97)+resultados!$E$3*cálculos!AH97</f>
        <v>1056.3524223075312</v>
      </c>
      <c r="AI98" s="31">
        <f>(1-resultados!$E$3)*(cálculos!AC97*cálculos!AC97)+resultados!$E$3*cálculos!AI97</f>
        <v>6308.0941232166297</v>
      </c>
      <c r="AJ98" s="32">
        <f t="shared" si="20"/>
        <v>1</v>
      </c>
      <c r="AK98" s="32">
        <f t="shared" si="21"/>
        <v>0.31998766651492461</v>
      </c>
      <c r="AL98" s="32">
        <f t="shared" si="22"/>
        <v>0.49446204446534253</v>
      </c>
      <c r="AM98" s="32">
        <f t="shared" si="23"/>
        <v>1</v>
      </c>
      <c r="AN98" s="32">
        <f t="shared" si="24"/>
        <v>0.17005427232125106</v>
      </c>
      <c r="AO98" s="31">
        <f t="shared" si="25"/>
        <v>1</v>
      </c>
      <c r="AP98" s="9">
        <f>H98*U98*(H98*U98*AJ98+I98*V98*AK98+J98*W98*AL98)</f>
        <v>3.6489320490407443E-5</v>
      </c>
      <c r="AQ98" s="9">
        <f>I98*V98*(H98*U98*AK98+I98*V98*AM98+J98*W98*AN98)</f>
        <v>4.8282306068455177E-5</v>
      </c>
      <c r="AR98" s="9">
        <f>J98*W98*(H98*U98*AL98+I98*V98*AN98+J98*W98*AO98)</f>
        <v>1.402394686149364E-5</v>
      </c>
      <c r="AS98" s="40">
        <f t="shared" si="26"/>
        <v>9.8795573420356261E-5</v>
      </c>
      <c r="AT98" s="32">
        <f t="shared" si="27"/>
        <v>2.3122958582466168E-2</v>
      </c>
      <c r="AU98" s="31">
        <f>IF(N98&lt;-AT97,1,0)</f>
        <v>0</v>
      </c>
      <c r="AV98" s="37">
        <f>(resultados!$E$12^AU98)*(1-resultados!$E$12)^(1-AU98)</f>
        <v>0.97455470737913485</v>
      </c>
      <c r="AW98" s="37">
        <f>((1-resultados!$E$13)^AU98)*((resultados!$E$13)^(1-AU98))</f>
        <v>0.9</v>
      </c>
    </row>
    <row r="99" spans="1:49" s="37" customFormat="1">
      <c r="A99" s="33">
        <v>97</v>
      </c>
      <c r="B99" s="34">
        <v>39548</v>
      </c>
      <c r="C99" s="35">
        <v>4</v>
      </c>
      <c r="D99" s="36">
        <v>15520</v>
      </c>
      <c r="E99" s="32">
        <v>2183.73</v>
      </c>
      <c r="F99" s="32">
        <v>2080</v>
      </c>
      <c r="G99" s="40">
        <f>(resultados!$B$6*cálculos!D99)+(resultados!$C$6*cálculos!E99)+(resultados!$D$6*cálculos!F99)</f>
        <v>0.95552001082031512</v>
      </c>
      <c r="H99" s="36">
        <f>(resultados!B$6*cálculos!D99)/$G99</f>
        <v>0.31437028358653712</v>
      </c>
      <c r="I99" s="32">
        <f>(resultados!C$6*cálculos!E99)/$G99</f>
        <v>0.3832928886992244</v>
      </c>
      <c r="J99" s="31">
        <f>(resultados!D$6*cálculos!F99)/$G99</f>
        <v>0.30233682771423842</v>
      </c>
      <c r="K99" s="36">
        <f t="shared" si="14"/>
        <v>-1.661380066265572E-2</v>
      </c>
      <c r="L99" s="32">
        <f t="shared" si="15"/>
        <v>-2.2504915293417582E-3</v>
      </c>
      <c r="M99" s="32">
        <f t="shared" si="16"/>
        <v>-9.5694510161505875E-3</v>
      </c>
      <c r="N99" s="40">
        <f t="shared" si="16"/>
        <v>-8.996575308080422E-3</v>
      </c>
      <c r="O99" s="55">
        <f>AVERAGE(K$4:K99)</f>
        <v>-1.4278014848225773E-3</v>
      </c>
      <c r="P99" s="56">
        <f>AVERAGE(L$4:L99)</f>
        <v>8.5530176802683933E-4</v>
      </c>
      <c r="Q99" s="57">
        <f>AVERAGE(M$4:M99)</f>
        <v>-3.2053811111201758E-4</v>
      </c>
      <c r="R99" s="32">
        <f>resultados!B$7+resultados!B$8*cálculos!K98^2+resultados!B$9*cálculos!R98</f>
        <v>1.8994340737807575E-4</v>
      </c>
      <c r="S99" s="32">
        <f>resultados!C$7+resultados!C$8*cálculos!L98^2+resultados!C$9*cálculos!S98</f>
        <v>2.203490418927447E-4</v>
      </c>
      <c r="T99" s="31">
        <f>resultados!D$7+resultados!D$8*cálculos!M98^2+resultados!D$9*cálculos!T98</f>
        <v>6.5105950306497659E-5</v>
      </c>
      <c r="U99" s="36">
        <f t="shared" si="17"/>
        <v>1.3781995769048681E-2</v>
      </c>
      <c r="V99" s="32">
        <f t="shared" si="18"/>
        <v>1.4844158510765934E-2</v>
      </c>
      <c r="W99" s="31">
        <f t="shared" si="19"/>
        <v>8.0688258319595463E-3</v>
      </c>
      <c r="X99" s="32">
        <f>-0.5*LN(2*resultados!B$2)-0.5*LN(R99)-0.5*((K99^2)/R99)</f>
        <v>2.6388731054765411</v>
      </c>
      <c r="Y99" s="32">
        <f>-0.5*LN(2*resultados!C$2)-0.5*LN(S99)-0.5*((L99^2)/S99)</f>
        <v>3.2797178482583811</v>
      </c>
      <c r="Z99" s="31">
        <f>-0.5*LN(2*resultados!D$2)-0.5*LN(T99)-0.5*((M99^2)/T99)</f>
        <v>3.1975367029953969</v>
      </c>
      <c r="AA99" s="32">
        <f>K99/R99</f>
        <v>-87.467108714052529</v>
      </c>
      <c r="AB99" s="32">
        <f>L99/S99</f>
        <v>-10.213302994243056</v>
      </c>
      <c r="AC99" s="31">
        <f>M99/T99</f>
        <v>-146.98274076487206</v>
      </c>
      <c r="AD99" s="32">
        <f>(1-resultados!$E$3)*(cálculos!AA98*cálculos!AA98)+resultados!$E$3*cálculos!AD98</f>
        <v>2577.2330066633112</v>
      </c>
      <c r="AE99" s="32">
        <f>(1-resultados!$E$3)*(cálculos!AA98*cálculos!AB98)+resultados!$E$3*cálculos!AE98</f>
        <v>1264.8871796969102</v>
      </c>
      <c r="AF99" s="32">
        <f>(1-resultados!$E$3)*(cálculos!AA98*cálculos!AC98)+resultados!$E$3*cálculos!AF98</f>
        <v>2003.7846604193705</v>
      </c>
      <c r="AG99" s="32">
        <f>(1-resultados!$E$3)*(cálculos!AB98*cálculos!AB98)+resultados!$E$3*cálculos!AG98</f>
        <v>5826.3286098554127</v>
      </c>
      <c r="AH99" s="32">
        <f>(1-resultados!$E$3)*(cálculos!AB98*cálculos!AC98)+resultados!$E$3*cálculos!AH98</f>
        <v>1151.179204654055</v>
      </c>
      <c r="AI99" s="31">
        <f>(1-resultados!$E$3)*(cálculos!AC98*cálculos!AC98)+resultados!$E$3*cálculos!AI98</f>
        <v>6257.7806962166715</v>
      </c>
      <c r="AJ99" s="32">
        <f t="shared" si="20"/>
        <v>1</v>
      </c>
      <c r="AK99" s="32">
        <f t="shared" si="21"/>
        <v>0.32642052627927659</v>
      </c>
      <c r="AL99" s="32">
        <f t="shared" si="22"/>
        <v>0.4989580521642587</v>
      </c>
      <c r="AM99" s="32">
        <f t="shared" si="23"/>
        <v>1</v>
      </c>
      <c r="AN99" s="32">
        <f t="shared" si="24"/>
        <v>0.19064932779186131</v>
      </c>
      <c r="AO99" s="31">
        <f t="shared" si="25"/>
        <v>1</v>
      </c>
      <c r="AP99" s="9">
        <f>H99*U99*(H99*U99*AJ99+I99*V99*AK99+J99*W99*AL99)</f>
        <v>3.2092291604821152E-5</v>
      </c>
      <c r="AQ99" s="9">
        <f>I99*V99*(H99*U99*AK99+I99*V99*AM99+J99*W99*AN99)</f>
        <v>4.3065130051533252E-5</v>
      </c>
      <c r="AR99" s="9">
        <f>J99*W99*(H99*U99*AL99+I99*V99*AN99+J99*W99*AO99)</f>
        <v>1.3871121830324947E-5</v>
      </c>
      <c r="AS99" s="40">
        <f t="shared" si="26"/>
        <v>8.9028543486679355E-5</v>
      </c>
      <c r="AT99" s="32">
        <f t="shared" si="27"/>
        <v>2.1950240971352428E-2</v>
      </c>
      <c r="AU99" s="31">
        <f>IF(N99&lt;-AT98,1,0)</f>
        <v>0</v>
      </c>
      <c r="AV99" s="37">
        <f>(resultados!$E$12^AU99)*(1-resultados!$E$12)^(1-AU99)</f>
        <v>0.97455470737913485</v>
      </c>
      <c r="AW99" s="37">
        <f>((1-resultados!$E$13)^AU99)*((resultados!$E$13)^(1-AU99))</f>
        <v>0.9</v>
      </c>
    </row>
    <row r="100" spans="1:49" s="37" customFormat="1">
      <c r="A100" s="33">
        <v>98</v>
      </c>
      <c r="B100" s="34">
        <v>39549</v>
      </c>
      <c r="C100" s="35">
        <v>5</v>
      </c>
      <c r="D100" s="36">
        <v>15520</v>
      </c>
      <c r="E100" s="32">
        <v>2154.2199999999998</v>
      </c>
      <c r="F100" s="32">
        <v>2080</v>
      </c>
      <c r="G100" s="40">
        <f>(resultados!$B$6*cálculos!D100)+(resultados!$C$6*cálculos!E100)+(resultados!$D$6*cálculos!F100)</f>
        <v>0.95057074457293556</v>
      </c>
      <c r="H100" s="36">
        <f>(resultados!B$6*cálculos!D100)/$G100</f>
        <v>0.31600709204357946</v>
      </c>
      <c r="I100" s="32">
        <f>(resultados!C$6*cálculos!E100)/$G100</f>
        <v>0.38008192548801062</v>
      </c>
      <c r="J100" s="31">
        <f>(resultados!D$6*cálculos!F100)/$G100</f>
        <v>0.30391098246841003</v>
      </c>
      <c r="K100" s="36">
        <f t="shared" si="14"/>
        <v>0</v>
      </c>
      <c r="L100" s="32">
        <f t="shared" si="15"/>
        <v>-1.3605714786201872E-2</v>
      </c>
      <c r="M100" s="32">
        <f t="shared" si="16"/>
        <v>0</v>
      </c>
      <c r="N100" s="40">
        <f t="shared" si="16"/>
        <v>-5.1931182775202117E-3</v>
      </c>
      <c r="O100" s="55">
        <f>AVERAGE(K$4:K100)</f>
        <v>-1.413081881886262E-3</v>
      </c>
      <c r="P100" s="56">
        <f>AVERAGE(L$4:L100)</f>
        <v>7.0621912313788358E-4</v>
      </c>
      <c r="Q100" s="57">
        <f>AVERAGE(M$4:M100)</f>
        <v>-3.1723359450261531E-4</v>
      </c>
      <c r="R100" s="32">
        <f>resultados!B$7+resultados!B$8*cálculos!K99^2+resultados!B$9*cálculos!R99</f>
        <v>2.4005762122488708E-4</v>
      </c>
      <c r="S100" s="32">
        <f>resultados!C$7+resultados!C$8*cálculos!L99^2+resultados!C$9*cálculos!S99</f>
        <v>1.7266854569148224E-4</v>
      </c>
      <c r="T100" s="31">
        <f>resultados!D$7+resultados!D$8*cálculos!M99^2+resultados!D$9*cálculos!T99</f>
        <v>9.0879529194527902E-5</v>
      </c>
      <c r="U100" s="36">
        <f t="shared" si="17"/>
        <v>1.5493792990255391E-2</v>
      </c>
      <c r="V100" s="32">
        <f t="shared" si="18"/>
        <v>1.3140340394810259E-2</v>
      </c>
      <c r="W100" s="31">
        <f t="shared" si="19"/>
        <v>9.533075537019934E-3</v>
      </c>
      <c r="X100" s="32">
        <f>-0.5*LN(2*resultados!B$2)-0.5*LN(R100)-0.5*((K100^2)/R100)</f>
        <v>3.2483772542962623</v>
      </c>
      <c r="Y100" s="32">
        <f>-0.5*LN(2*resultados!C$2)-0.5*LN(S100)-0.5*((L100^2)/S100)</f>
        <v>2.8770869889167079</v>
      </c>
      <c r="Z100" s="31">
        <f>-0.5*LN(2*resultados!D$2)-0.5*LN(T100)-0.5*((M100^2)/T100)</f>
        <v>3.7340493585567329</v>
      </c>
      <c r="AA100" s="32">
        <f>K100/R100</f>
        <v>0</v>
      </c>
      <c r="AB100" s="32">
        <f>L100/S100</f>
        <v>-78.7967184857864</v>
      </c>
      <c r="AC100" s="31">
        <f>M100/T100</f>
        <v>0</v>
      </c>
      <c r="AD100" s="32">
        <f>(1-resultados!$E$3)*(cálculos!AA99*cálculos!AA99)+resultados!$E$3*cálculos!AD99</f>
        <v>2881.6287326712659</v>
      </c>
      <c r="AE100" s="32">
        <f>(1-resultados!$E$3)*(cálculos!AA99*cálculos!AB99)+resultados!$E$3*cálculos!AE99</f>
        <v>1242.5936339147163</v>
      </c>
      <c r="AF100" s="32">
        <f>(1-resultados!$E$3)*(cálculos!AA99*cálculos!AC99)+resultados!$E$3*cálculos!AF99</f>
        <v>2654.9269027284367</v>
      </c>
      <c r="AG100" s="32">
        <f>(1-resultados!$E$3)*(cálculos!AB99*cálculos!AB99)+resultados!$E$3*cálculos!AG99</f>
        <v>5483.0075867472196</v>
      </c>
      <c r="AH100" s="32">
        <f>(1-resultados!$E$3)*(cálculos!AB99*cálculos!AC99)+resultados!$E$3*cálculos!AH99</f>
        <v>1172.1792083561668</v>
      </c>
      <c r="AI100" s="31">
        <f>(1-resultados!$E$3)*(cálculos!AC99*cálculos!AC99)+resultados!$E$3*cálculos!AI99</f>
        <v>7178.5494194088869</v>
      </c>
      <c r="AJ100" s="32">
        <f t="shared" si="20"/>
        <v>1</v>
      </c>
      <c r="AK100" s="32">
        <f t="shared" si="21"/>
        <v>0.31260843191796389</v>
      </c>
      <c r="AL100" s="32">
        <f t="shared" si="22"/>
        <v>0.58373429335842908</v>
      </c>
      <c r="AM100" s="32">
        <f t="shared" si="23"/>
        <v>1</v>
      </c>
      <c r="AN100" s="32">
        <f t="shared" si="24"/>
        <v>0.18683844455436302</v>
      </c>
      <c r="AO100" s="31">
        <f t="shared" si="25"/>
        <v>1</v>
      </c>
      <c r="AP100" s="9">
        <f>H100*U100*(H100*U100*AJ100+I100*V100*AK100+J100*W100*AL100)</f>
        <v>3.9896953993364895E-5</v>
      </c>
      <c r="AQ100" s="9">
        <f>I100*V100*(H100*U100*AK100+I100*V100*AM100+J100*W100*AN100)</f>
        <v>3.5291933813130193E-5</v>
      </c>
      <c r="AR100" s="9">
        <f>J100*W100*(H100*U100*AL100+I100*V100*AN100+J100*W100*AO100)</f>
        <v>1.9377684076718456E-5</v>
      </c>
      <c r="AS100" s="40">
        <f t="shared" si="26"/>
        <v>9.456657188321353E-5</v>
      </c>
      <c r="AT100" s="32">
        <f t="shared" si="27"/>
        <v>2.2622650236845877E-2</v>
      </c>
      <c r="AU100" s="31">
        <f>IF(N100&lt;-AT99,1,0)</f>
        <v>0</v>
      </c>
      <c r="AV100" s="37">
        <f>(resultados!$E$12^AU100)*(1-resultados!$E$12)^(1-AU100)</f>
        <v>0.97455470737913485</v>
      </c>
      <c r="AW100" s="37">
        <f>((1-resultados!$E$13)^AU100)*((resultados!$E$13)^(1-AU100))</f>
        <v>0.9</v>
      </c>
    </row>
    <row r="101" spans="1:49" s="37" customFormat="1">
      <c r="A101" s="33">
        <v>99</v>
      </c>
      <c r="B101" s="34">
        <v>39552</v>
      </c>
      <c r="C101" s="35">
        <v>1</v>
      </c>
      <c r="D101" s="36">
        <v>15560</v>
      </c>
      <c r="E101" s="32">
        <v>2159.14</v>
      </c>
      <c r="F101" s="32">
        <v>2040</v>
      </c>
      <c r="G101" s="40">
        <f>(resultados!$B$6*cálculos!D101)+(resultados!$C$6*cálculos!E101)+(resultados!$D$6*cálculos!F101)</f>
        <v>0.94661453979847165</v>
      </c>
      <c r="H101" s="36">
        <f>(resultados!B$6*cálculos!D101)/$G101</f>
        <v>0.31814564182237892</v>
      </c>
      <c r="I101" s="32">
        <f>(resultados!C$6*cálculos!E101)/$G101</f>
        <v>0.38254210232144836</v>
      </c>
      <c r="J101" s="31">
        <f>(resultados!D$6*cálculos!F101)/$G101</f>
        <v>0.29931225585617272</v>
      </c>
      <c r="K101" s="36">
        <f t="shared" si="14"/>
        <v>2.5740039951731575E-3</v>
      </c>
      <c r="L101" s="32">
        <f t="shared" si="15"/>
        <v>2.2812851854459026E-3</v>
      </c>
      <c r="M101" s="32">
        <f t="shared" si="16"/>
        <v>-1.9418085857101808E-2</v>
      </c>
      <c r="N101" s="40">
        <f t="shared" si="16"/>
        <v>-4.1706105793345646E-3</v>
      </c>
      <c r="O101" s="55">
        <f>AVERAGE(K$4:K101)</f>
        <v>-1.3723973321203497E-3</v>
      </c>
      <c r="P101" s="56">
        <f>AVERAGE(L$4:L101)</f>
        <v>7.2229122581449602E-4</v>
      </c>
      <c r="Q101" s="57">
        <f>AVERAGE(M$4:M101)</f>
        <v>-5.1214025024342344E-4</v>
      </c>
      <c r="R101" s="32">
        <f>resultados!B$7+resultados!B$8*cálculos!K100^2+resultados!B$9*cálculos!R100</f>
        <v>2.0259336621764431E-4</v>
      </c>
      <c r="S101" s="32">
        <f>resultados!C$7+resultados!C$8*cálculos!L100^2+resultados!C$9*cálculos!S100</f>
        <v>2.0185211742570973E-4</v>
      </c>
      <c r="T101" s="31">
        <f>resultados!D$7+resultados!D$8*cálculos!M100^2+resultados!D$9*cálculos!T100</f>
        <v>7.3290455204230387E-5</v>
      </c>
      <c r="U101" s="36">
        <f t="shared" si="17"/>
        <v>1.4233529647197294E-2</v>
      </c>
      <c r="V101" s="32">
        <f t="shared" si="18"/>
        <v>1.4207466960218832E-2</v>
      </c>
      <c r="W101" s="31">
        <f t="shared" si="19"/>
        <v>8.5609844763456025E-3</v>
      </c>
      <c r="X101" s="32">
        <f>-0.5*LN(2*resultados!B$2)-0.5*LN(R101)-0.5*((K101^2)/R101)</f>
        <v>3.3168646102265535</v>
      </c>
      <c r="Y101" s="32">
        <f>-0.5*LN(2*resultados!C$2)-0.5*LN(S101)-0.5*((L101^2)/S101)</f>
        <v>3.3221578026350325</v>
      </c>
      <c r="Z101" s="31">
        <f>-0.5*LN(2*resultados!D$2)-0.5*LN(T101)-0.5*((M101^2)/T101)</f>
        <v>1.26921980658804</v>
      </c>
      <c r="AA101" s="32">
        <f>K101/R101</f>
        <v>12.705272848904279</v>
      </c>
      <c r="AB101" s="32">
        <f>L101/S101</f>
        <v>11.301764948220143</v>
      </c>
      <c r="AC101" s="31">
        <f>M101/T101</f>
        <v>-264.94699484389309</v>
      </c>
      <c r="AD101" s="32">
        <f>(1-resultados!$E$3)*(cálculos!AA100*cálculos!AA100)+resultados!$E$3*cálculos!AD100</f>
        <v>2708.73100871099</v>
      </c>
      <c r="AE101" s="32">
        <f>(1-resultados!$E$3)*(cálculos!AA100*cálculos!AB100)+resultados!$E$3*cálculos!AE100</f>
        <v>1168.0380158798332</v>
      </c>
      <c r="AF101" s="32">
        <f>(1-resultados!$E$3)*(cálculos!AA100*cálculos!AC100)+resultados!$E$3*cálculos!AF100</f>
        <v>2495.6312885647303</v>
      </c>
      <c r="AG101" s="32">
        <f>(1-resultados!$E$3)*(cálculos!AB100*cálculos!AB100)+resultados!$E$3*cálculos!AG100</f>
        <v>5526.5625021900823</v>
      </c>
      <c r="AH101" s="32">
        <f>(1-resultados!$E$3)*(cálculos!AB100*cálculos!AC100)+resultados!$E$3*cálculos!AH100</f>
        <v>1101.8484558547966</v>
      </c>
      <c r="AI101" s="31">
        <f>(1-resultados!$E$3)*(cálculos!AC100*cálculos!AC100)+resultados!$E$3*cálculos!AI100</f>
        <v>6747.8364542443533</v>
      </c>
      <c r="AJ101" s="32">
        <f t="shared" si="20"/>
        <v>1</v>
      </c>
      <c r="AK101" s="32">
        <f t="shared" si="21"/>
        <v>0.30188844831545131</v>
      </c>
      <c r="AL101" s="32">
        <f t="shared" si="22"/>
        <v>0.58373429335842908</v>
      </c>
      <c r="AM101" s="32">
        <f t="shared" si="23"/>
        <v>1</v>
      </c>
      <c r="AN101" s="32">
        <f t="shared" si="24"/>
        <v>0.18043137149605429</v>
      </c>
      <c r="AO101" s="31">
        <f t="shared" si="25"/>
        <v>1</v>
      </c>
      <c r="AP101" s="9">
        <f>H101*U101*(H101*U101*AJ101+I101*V101*AK101+J101*W101*AL101)</f>
        <v>3.4709014113534468E-5</v>
      </c>
      <c r="AQ101" s="9">
        <f>I101*V101*(H101*U101*AK101+I101*V101*AM101+J101*W101*AN101)</f>
        <v>3.9481383749676666E-5</v>
      </c>
      <c r="AR101" s="9">
        <f>J101*W101*(H101*U101*AL101+I101*V101*AN101+J101*W101*AO101)</f>
        <v>1.5852048786041636E-5</v>
      </c>
      <c r="AS101" s="40">
        <f t="shared" si="26"/>
        <v>9.004244664925277E-5</v>
      </c>
      <c r="AT101" s="32">
        <f t="shared" si="27"/>
        <v>2.2074877475981566E-2</v>
      </c>
      <c r="AU101" s="31">
        <f>IF(N101&lt;-AT100,1,0)</f>
        <v>0</v>
      </c>
      <c r="AV101" s="37">
        <f>(resultados!$E$12^AU101)*(1-resultados!$E$12)^(1-AU101)</f>
        <v>0.97455470737913485</v>
      </c>
      <c r="AW101" s="37">
        <f>((1-resultados!$E$13)^AU101)*((resultados!$E$13)^(1-AU101))</f>
        <v>0.9</v>
      </c>
    </row>
    <row r="102" spans="1:49" s="37" customFormat="1">
      <c r="A102" s="33">
        <v>100</v>
      </c>
      <c r="B102" s="34">
        <v>39553</v>
      </c>
      <c r="C102" s="35">
        <v>2</v>
      </c>
      <c r="D102" s="36">
        <v>15740</v>
      </c>
      <c r="E102" s="32">
        <v>2208.3200000000002</v>
      </c>
      <c r="F102" s="32">
        <v>2070</v>
      </c>
      <c r="G102" s="40">
        <f>(resultados!$B$6*cálculos!D102)+(resultados!$C$6*cálculos!E102)+(resultados!$D$6*cálculos!F102)</f>
        <v>0.9625132954622303</v>
      </c>
      <c r="H102" s="36">
        <f>(resultados!B$6*cálculos!D102)/$G102</f>
        <v>0.3165100811870053</v>
      </c>
      <c r="I102" s="32">
        <f>(resultados!C$6*cálculos!E102)/$G102</f>
        <v>0.3847927461553089</v>
      </c>
      <c r="J102" s="31">
        <f>(resultados!D$6*cálculos!F102)/$G102</f>
        <v>0.29869717265768581</v>
      </c>
      <c r="K102" s="36">
        <f t="shared" si="14"/>
        <v>1.1501724239010969E-2</v>
      </c>
      <c r="L102" s="32">
        <f t="shared" si="15"/>
        <v>2.2522051184193259E-2</v>
      </c>
      <c r="M102" s="32">
        <f t="shared" si="16"/>
        <v>1.4598799421152719E-2</v>
      </c>
      <c r="N102" s="40">
        <f t="shared" si="16"/>
        <v>1.6655902155863503E-2</v>
      </c>
      <c r="O102" s="55">
        <f>AVERAGE(K$4:K102)</f>
        <v>-1.2423557000887202E-3</v>
      </c>
      <c r="P102" s="56">
        <f>AVERAGE(L$4:L102)</f>
        <v>9.4249082135367543E-4</v>
      </c>
      <c r="Q102" s="57">
        <f>AVERAGE(M$4:M102)</f>
        <v>-3.595044959868967E-4</v>
      </c>
      <c r="R102" s="32">
        <f>resultados!B$7+resultados!B$8*cálculos!K101^2+resultados!B$9*cálculos!R101</f>
        <v>1.7696882122165104E-4</v>
      </c>
      <c r="S102" s="32">
        <f>resultados!C$7+resultados!C$8*cálculos!L101^2+resultados!C$9*cálculos!S101</f>
        <v>1.6046328104064067E-4</v>
      </c>
      <c r="T102" s="31">
        <f>resultados!D$7+resultados!D$8*cálculos!M101^2+resultados!D$9*cálculos!T101</f>
        <v>2.0152673352246756E-4</v>
      </c>
      <c r="U102" s="36">
        <f t="shared" si="17"/>
        <v>1.3302962873798117E-2</v>
      </c>
      <c r="V102" s="32">
        <f t="shared" si="18"/>
        <v>1.2667410194694126E-2</v>
      </c>
      <c r="W102" s="31">
        <f t="shared" si="19"/>
        <v>1.4196011183514459E-2</v>
      </c>
      <c r="X102" s="32">
        <f>-0.5*LN(2*resultados!B$2)-0.5*LN(R102)-0.5*((K102^2)/R102)</f>
        <v>3.0270645177803086</v>
      </c>
      <c r="Y102" s="32">
        <f>-0.5*LN(2*resultados!C$2)-0.5*LN(S102)-0.5*((L102^2)/S102)</f>
        <v>1.869226973200784</v>
      </c>
      <c r="Z102" s="31">
        <f>-0.5*LN(2*resultados!D$2)-0.5*LN(T102)-0.5*((M102^2)/T102)</f>
        <v>2.8070798610258141</v>
      </c>
      <c r="AA102" s="32">
        <f>K102/R102</f>
        <v>64.992941466255317</v>
      </c>
      <c r="AB102" s="32">
        <f>L102/S102</f>
        <v>140.35641698295501</v>
      </c>
      <c r="AC102" s="31">
        <f>M102/T102</f>
        <v>72.441006540331514</v>
      </c>
      <c r="AD102" s="32">
        <f>(1-resultados!$E$3)*(cálculos!AA101*cálculos!AA101)+resultados!$E$3*cálculos!AD101</f>
        <v>2555.8925856782366</v>
      </c>
      <c r="AE102" s="32">
        <f>(1-resultados!$E$3)*(cálculos!AA101*cálculos!AB101)+resultados!$E$3*cálculos!AE101</f>
        <v>1106.5712553675223</v>
      </c>
      <c r="AF102" s="32">
        <f>(1-resultados!$E$3)*(cálculos!AA101*cálculos!AC101)+resultados!$E$3*cálculos!AF101</f>
        <v>2143.9199796515122</v>
      </c>
      <c r="AG102" s="32">
        <f>(1-resultados!$E$3)*(cálculos!AB101*cálculos!AB101)+resultados!$E$3*cálculos!AG101</f>
        <v>5202.6325455153656</v>
      </c>
      <c r="AH102" s="32">
        <f>(1-resultados!$E$3)*(cálculos!AB101*cálculos!AC101)+resultados!$E$3*cálculos!AH101</f>
        <v>856.0754289357302</v>
      </c>
      <c r="AI102" s="31">
        <f>(1-resultados!$E$3)*(cálculos!AC101*cálculos!AC101)+resultados!$E$3*cálculos!AI101</f>
        <v>10554.78087159829</v>
      </c>
      <c r="AJ102" s="32">
        <f t="shared" si="20"/>
        <v>1</v>
      </c>
      <c r="AK102" s="32">
        <f t="shared" si="21"/>
        <v>0.30345654502351077</v>
      </c>
      <c r="AL102" s="32">
        <f t="shared" si="22"/>
        <v>0.41277431165617157</v>
      </c>
      <c r="AM102" s="32">
        <f t="shared" si="23"/>
        <v>1</v>
      </c>
      <c r="AN102" s="32">
        <f t="shared" si="24"/>
        <v>0.11552496477318248</v>
      </c>
      <c r="AO102" s="31">
        <f t="shared" si="25"/>
        <v>1</v>
      </c>
      <c r="AP102" s="9">
        <f>H102*U102*(H102*U102*AJ102+I102*V102*AK102+J102*W102*AL102)</f>
        <v>3.1326109331655103E-5</v>
      </c>
      <c r="AQ102" s="9">
        <f>I102*V102*(H102*U102*AK102+I102*V102*AM102+J102*W102*AN102)</f>
        <v>3.2374793512772741E-5</v>
      </c>
      <c r="AR102" s="9">
        <f>J102*W102*(H102*U102*AL102+I102*V102*AN102+J102*W102*AO102)</f>
        <v>2.7737596577663218E-5</v>
      </c>
      <c r="AS102" s="40">
        <f t="shared" si="26"/>
        <v>9.1438499422091059E-5</v>
      </c>
      <c r="AT102" s="32">
        <f t="shared" si="27"/>
        <v>2.2245347958761617E-2</v>
      </c>
      <c r="AU102" s="31">
        <f>IF(N102&lt;-AT101,1,0)</f>
        <v>0</v>
      </c>
      <c r="AV102" s="37">
        <f>(resultados!$E$12^AU102)*(1-resultados!$E$12)^(1-AU102)</f>
        <v>0.97455470737913485</v>
      </c>
      <c r="AW102" s="37">
        <f>((1-resultados!$E$13)^AU102)*((resultados!$E$13)^(1-AU102))</f>
        <v>0.9</v>
      </c>
    </row>
    <row r="103" spans="1:49" s="37" customFormat="1">
      <c r="A103" s="33">
        <v>101</v>
      </c>
      <c r="B103" s="34">
        <v>39554</v>
      </c>
      <c r="C103" s="35">
        <v>3</v>
      </c>
      <c r="D103" s="36">
        <v>15880</v>
      </c>
      <c r="E103" s="32">
        <v>2237.83</v>
      </c>
      <c r="F103" s="32">
        <v>2060</v>
      </c>
      <c r="G103" s="40">
        <f>(resultados!$B$6*cálculos!D103)+(resultados!$C$6*cálculos!E103)+(resultados!$D$6*cálculos!F103)</f>
        <v>0.96878335024007567</v>
      </c>
      <c r="H103" s="36">
        <f>(resultados!B$6*cálculos!D103)/$G103</f>
        <v>0.31725858896471676</v>
      </c>
      <c r="I103" s="32">
        <f>(resultados!C$6*cálculos!E103)/$G103</f>
        <v>0.38741107630130023</v>
      </c>
      <c r="J103" s="31">
        <f>(resultados!D$6*cálculos!F103)/$G103</f>
        <v>0.29533033473398307</v>
      </c>
      <c r="K103" s="36">
        <f t="shared" si="14"/>
        <v>8.8552128297330057E-3</v>
      </c>
      <c r="L103" s="32">
        <f t="shared" si="15"/>
        <v>1.3274600875297082E-2</v>
      </c>
      <c r="M103" s="32">
        <f t="shared" si="16"/>
        <v>-4.8426244757875381E-3</v>
      </c>
      <c r="N103" s="40">
        <f t="shared" si="16"/>
        <v>6.4931265954789111E-3</v>
      </c>
      <c r="O103" s="55">
        <f>AVERAGE(K$4:K103)</f>
        <v>-1.1413800147905028E-3</v>
      </c>
      <c r="P103" s="56">
        <f>AVERAGE(L$4:L103)</f>
        <v>1.0658119218931094E-3</v>
      </c>
      <c r="Q103" s="57">
        <f>AVERAGE(M$4:M103)</f>
        <v>-4.0433569578490313E-4</v>
      </c>
      <c r="R103" s="32">
        <f>resultados!B$7+resultados!B$8*cálculos!K102^2+resultados!B$9*cálculos!R102</f>
        <v>1.9197080119049705E-4</v>
      </c>
      <c r="S103" s="32">
        <f>resultados!C$7+resultados!C$8*cálculos!L102^2+resultados!C$9*cálculos!S102</f>
        <v>3.0248531883222496E-4</v>
      </c>
      <c r="T103" s="31">
        <f>resultados!D$7+resultados!D$8*cálculos!M102^2+resultados!D$9*cálculos!T102</f>
        <v>2.2179211981974213E-4</v>
      </c>
      <c r="U103" s="36">
        <f t="shared" si="17"/>
        <v>1.3855352799207138E-2</v>
      </c>
      <c r="V103" s="32">
        <f t="shared" si="18"/>
        <v>1.7392105071906187E-2</v>
      </c>
      <c r="W103" s="31">
        <f t="shared" si="19"/>
        <v>1.4892686789822114E-2</v>
      </c>
      <c r="X103" s="32">
        <f>-0.5*LN(2*resultados!B$2)-0.5*LN(R103)-0.5*((K103^2)/R103)</f>
        <v>3.1559088510635815</v>
      </c>
      <c r="Y103" s="32">
        <f>-0.5*LN(2*resultados!C$2)-0.5*LN(S103)-0.5*((L103^2)/S103)</f>
        <v>2.8415217277102078</v>
      </c>
      <c r="Z103" s="31">
        <f>-0.5*LN(2*resultados!D$2)-0.5*LN(T103)-0.5*((M103^2)/T103)</f>
        <v>3.235079374014131</v>
      </c>
      <c r="AA103" s="32">
        <f>K103/R103</f>
        <v>46.127915155939647</v>
      </c>
      <c r="AB103" s="32">
        <f>L103/S103</f>
        <v>43.885107966710635</v>
      </c>
      <c r="AC103" s="31">
        <f>M103/T103</f>
        <v>-21.83406912618582</v>
      </c>
      <c r="AD103" s="32">
        <f>(1-resultados!$E$3)*(cálculos!AA102*cálculos!AA102)+resultados!$E$3*cálculos!AD102</f>
        <v>2655.9839769637078</v>
      </c>
      <c r="AE103" s="32">
        <f>(1-resultados!$E$3)*(cálculos!AA102*cálculos!AB102)+resultados!$E$3*cálculos!AE102</f>
        <v>1587.5075636486624</v>
      </c>
      <c r="AF103" s="32">
        <f>(1-resultados!$E$3)*(cálculos!AA102*cálculos!AC102)+resultados!$E$3*cálculos!AF102</f>
        <v>2297.7740267423646</v>
      </c>
      <c r="AG103" s="32">
        <f>(1-resultados!$E$3)*(cálculos!AB102*cálculos!AB102)+resultados!$E$3*cálculos!AG102</f>
        <v>6072.4700200820325</v>
      </c>
      <c r="AH103" s="32">
        <f>(1-resultados!$E$3)*(cálculos!AB102*cálculos!AC102)+resultados!$E$3*cálculos!AH102</f>
        <v>1414.7645104379712</v>
      </c>
      <c r="AI103" s="31">
        <f>(1-resultados!$E$3)*(cálculos!AC102*cálculos!AC102)+resultados!$E$3*cálculos!AI102</f>
        <v>10236.355985016973</v>
      </c>
      <c r="AJ103" s="32">
        <f t="shared" si="20"/>
        <v>1</v>
      </c>
      <c r="AK103" s="32">
        <f t="shared" si="21"/>
        <v>0.39529415082894281</v>
      </c>
      <c r="AL103" s="32">
        <f t="shared" si="22"/>
        <v>0.4406785383628164</v>
      </c>
      <c r="AM103" s="32">
        <f t="shared" si="23"/>
        <v>1</v>
      </c>
      <c r="AN103" s="32">
        <f t="shared" si="24"/>
        <v>0.17944393195651734</v>
      </c>
      <c r="AO103" s="31">
        <f t="shared" si="25"/>
        <v>1</v>
      </c>
      <c r="AP103" s="9">
        <f>H103*U103*(H103*U103*AJ103+I103*V103*AK103+J103*W103*AL103)</f>
        <v>3.9550136319180132E-5</v>
      </c>
      <c r="AQ103" s="9">
        <f>I103*V103*(H103*U103*AK103+I103*V103*AM103+J103*W103*AN103)</f>
        <v>6.2424849759205151E-5</v>
      </c>
      <c r="AR103" s="9">
        <f>J103*W103*(H103*U103*AL103+I103*V103*AN103+J103*W103*AO103)</f>
        <v>3.3182425622754606E-5</v>
      </c>
      <c r="AS103" s="40">
        <f t="shared" si="26"/>
        <v>1.3515741170113988E-4</v>
      </c>
      <c r="AT103" s="32">
        <f t="shared" si="27"/>
        <v>2.7045473626858836E-2</v>
      </c>
      <c r="AU103" s="31">
        <f>IF(N103&lt;-AT102,1,0)</f>
        <v>0</v>
      </c>
      <c r="AV103" s="37">
        <f>(resultados!$E$12^AU103)*(1-resultados!$E$12)^(1-AU103)</f>
        <v>0.97455470737913485</v>
      </c>
      <c r="AW103" s="37">
        <f>((1-resultados!$E$13)^AU103)*((resultados!$E$13)^(1-AU103))</f>
        <v>0.9</v>
      </c>
    </row>
    <row r="104" spans="1:49" s="37" customFormat="1">
      <c r="A104" s="33">
        <v>102</v>
      </c>
      <c r="B104" s="34">
        <v>39555</v>
      </c>
      <c r="C104" s="35">
        <v>4</v>
      </c>
      <c r="D104" s="36">
        <v>15820</v>
      </c>
      <c r="E104" s="32">
        <v>2242.75</v>
      </c>
      <c r="F104" s="32">
        <v>2100</v>
      </c>
      <c r="G104" s="40">
        <f>(resultados!$B$6*cálculos!D104)+(resultados!$C$6*cálculos!E104)+(resultados!$D$6*cálculos!F104)</f>
        <v>0.97400277270575519</v>
      </c>
      <c r="H104" s="36">
        <f>(resultados!B$6*cálculos!D104)/$G104</f>
        <v>0.31436619788719777</v>
      </c>
      <c r="I104" s="32">
        <f>(resultados!C$6*cálculos!E104)/$G104</f>
        <v>0.386182224725169</v>
      </c>
      <c r="J104" s="31">
        <f>(resultados!D$6*cálculos!F104)/$G104</f>
        <v>0.29945157738763312</v>
      </c>
      <c r="K104" s="36">
        <f t="shared" si="14"/>
        <v>-3.7854934794818718E-3</v>
      </c>
      <c r="L104" s="32">
        <f t="shared" si="15"/>
        <v>2.1961451318590619E-3</v>
      </c>
      <c r="M104" s="32">
        <f t="shared" si="16"/>
        <v>1.9231361927887214E-2</v>
      </c>
      <c r="N104" s="40">
        <f t="shared" si="16"/>
        <v>5.3731442297056745E-3</v>
      </c>
      <c r="O104" s="55">
        <f>AVERAGE(K$4:K104)</f>
        <v>-1.1675593560250708E-3</v>
      </c>
      <c r="P104" s="56">
        <f>AVERAGE(L$4:L104)</f>
        <v>1.0770033398135644E-3</v>
      </c>
      <c r="Q104" s="57">
        <f>AVERAGE(M$4:M104)</f>
        <v>-2.0992284802577327E-4</v>
      </c>
      <c r="R104" s="32">
        <f>resultados!B$7+resultados!B$8*cálculos!K103^2+resultados!B$9*cálculos!R103</f>
        <v>1.884768402015121E-4</v>
      </c>
      <c r="S104" s="32">
        <f>resultados!C$7+resultados!C$8*cálculos!L103^2+resultados!C$9*cálculos!S103</f>
        <v>2.8483884727893867E-4</v>
      </c>
      <c r="T104" s="31">
        <f>resultados!D$7+resultados!D$8*cálculos!M103^2+resultados!D$9*cálculos!T103</f>
        <v>1.6448290119945241E-4</v>
      </c>
      <c r="U104" s="36">
        <f t="shared" si="17"/>
        <v>1.3728686761723136E-2</v>
      </c>
      <c r="V104" s="32">
        <f t="shared" si="18"/>
        <v>1.6877169409558544E-2</v>
      </c>
      <c r="W104" s="31">
        <f t="shared" si="19"/>
        <v>1.2825088740412381E-2</v>
      </c>
      <c r="X104" s="32">
        <f>-0.5*LN(2*resultados!B$2)-0.5*LN(R104)-0.5*((K104^2)/R104)</f>
        <v>3.3313140009288578</v>
      </c>
      <c r="Y104" s="32">
        <f>-0.5*LN(2*resultados!C$2)-0.5*LN(S104)-0.5*((L104^2)/S104)</f>
        <v>3.1543886751698715</v>
      </c>
      <c r="Z104" s="31">
        <f>-0.5*LN(2*resultados!D$2)-0.5*LN(T104)-0.5*((M104^2)/T104)</f>
        <v>2.3131467824539493</v>
      </c>
      <c r="AA104" s="32">
        <f>K104/R104</f>
        <v>-20.084661199936129</v>
      </c>
      <c r="AB104" s="32">
        <f>L104/S104</f>
        <v>7.7101320723588236</v>
      </c>
      <c r="AC104" s="31">
        <f>M104/T104</f>
        <v>116.92012840025974</v>
      </c>
      <c r="AD104" s="32">
        <f>(1-resultados!$E$3)*(cálculos!AA103*cálculos!AA103)+resultados!$E$3*cálculos!AD103</f>
        <v>2624.2920117438994</v>
      </c>
      <c r="AE104" s="32">
        <f>(1-resultados!$E$3)*(cálculos!AA103*cálculos!AB103)+resultados!$E$3*cálculos!AE103</f>
        <v>1613.7168220436035</v>
      </c>
      <c r="AF104" s="32">
        <f>(1-resultados!$E$3)*(cálculos!AA103*cálculos!AC103)+resultados!$E$3*cálculos!AF103</f>
        <v>2099.477979848125</v>
      </c>
      <c r="AG104" s="32">
        <f>(1-resultados!$E$3)*(cálculos!AB103*cálculos!AB103)+resultados!$E$3*cálculos!AG103</f>
        <v>5823.6759809521009</v>
      </c>
      <c r="AH104" s="32">
        <f>(1-resultados!$E$3)*(cálculos!AB103*cálculos!AC103)+resultados!$E$3*cálculos!AH103</f>
        <v>1272.3872109543756</v>
      </c>
      <c r="AI104" s="31">
        <f>(1-resultados!$E$3)*(cálculos!AC103*cálculos!AC103)+resultados!$E$3*cálculos!AI103</f>
        <v>9650.778220392378</v>
      </c>
      <c r="AJ104" s="32">
        <f t="shared" si="20"/>
        <v>1</v>
      </c>
      <c r="AK104" s="32">
        <f t="shared" si="21"/>
        <v>0.41278380048226387</v>
      </c>
      <c r="AL104" s="32">
        <f t="shared" si="22"/>
        <v>0.41718057369378292</v>
      </c>
      <c r="AM104" s="32">
        <f t="shared" si="23"/>
        <v>1</v>
      </c>
      <c r="AN104" s="32">
        <f t="shared" si="24"/>
        <v>0.16972254122235766</v>
      </c>
      <c r="AO104" s="31">
        <f t="shared" si="25"/>
        <v>1</v>
      </c>
      <c r="AP104" s="9">
        <f>H104*U104*(H104*U104*AJ104+I104*V104*AK104+J104*W104*AL104)</f>
        <v>3.715243360775971E-5</v>
      </c>
      <c r="AQ104" s="9">
        <f>I104*V104*(H104*U104*AK104+I104*V104*AM104+J104*W104*AN104)</f>
        <v>5.8339520917478246E-5</v>
      </c>
      <c r="AR104" s="9">
        <f>J104*W104*(H104*U104*AL104+I104*V104*AN104+J104*W104*AO104)</f>
        <v>2.5912459122674759E-5</v>
      </c>
      <c r="AS104" s="40">
        <f t="shared" si="26"/>
        <v>1.2140441364791272E-4</v>
      </c>
      <c r="AT104" s="32">
        <f t="shared" si="27"/>
        <v>2.563255488878461E-2</v>
      </c>
      <c r="AU104" s="31">
        <f>IF(N104&lt;-AT103,1,0)</f>
        <v>0</v>
      </c>
      <c r="AV104" s="37">
        <f>(resultados!$E$12^AU104)*(1-resultados!$E$12)^(1-AU104)</f>
        <v>0.97455470737913485</v>
      </c>
      <c r="AW104" s="37">
        <f>((1-resultados!$E$13)^AU104)*((resultados!$E$13)^(1-AU104))</f>
        <v>0.9</v>
      </c>
    </row>
    <row r="105" spans="1:49" s="37" customFormat="1">
      <c r="A105" s="33">
        <v>103</v>
      </c>
      <c r="B105" s="34">
        <v>39556</v>
      </c>
      <c r="C105" s="35">
        <v>5</v>
      </c>
      <c r="D105" s="36">
        <v>16160</v>
      </c>
      <c r="E105" s="32">
        <v>2291.9299999999998</v>
      </c>
      <c r="F105" s="32">
        <v>2100</v>
      </c>
      <c r="G105" s="40">
        <f>(resultados!$B$6*cálculos!D105)+(resultados!$C$6*cálculos!E105)+(resultados!$D$6*cálculos!F105)</f>
        <v>0.98883163589639556</v>
      </c>
      <c r="H105" s="36">
        <f>(resultados!B$6*cálculos!D105)/$G105</f>
        <v>0.31630682331967569</v>
      </c>
      <c r="I105" s="32">
        <f>(resultados!C$6*cálculos!E105)/$G105</f>
        <v>0.38873227931556198</v>
      </c>
      <c r="J105" s="31">
        <f>(resultados!D$6*cálculos!F105)/$G105</f>
        <v>0.29496089736476228</v>
      </c>
      <c r="K105" s="36">
        <f t="shared" si="14"/>
        <v>2.1264090753442488E-2</v>
      </c>
      <c r="L105" s="32">
        <f t="shared" si="15"/>
        <v>2.1691465916634733E-2</v>
      </c>
      <c r="M105" s="32">
        <f t="shared" si="16"/>
        <v>0</v>
      </c>
      <c r="N105" s="40">
        <f t="shared" si="16"/>
        <v>1.5109930064442353E-2</v>
      </c>
      <c r="O105" s="55">
        <f>AVERAGE(K$4:K105)</f>
        <v>-9.4764121769695762E-4</v>
      </c>
      <c r="P105" s="56">
        <f>AVERAGE(L$4:L105)</f>
        <v>1.279105914096125E-3</v>
      </c>
      <c r="Q105" s="57">
        <f>AVERAGE(M$4:M105)</f>
        <v>-2.0786478088826569E-4</v>
      </c>
      <c r="R105" s="32">
        <f>resultados!B$7+resultados!B$8*cálculos!K104^2+resultados!B$9*cálculos!R104</f>
        <v>1.6871202776001001E-4</v>
      </c>
      <c r="S105" s="32">
        <f>resultados!C$7+resultados!C$8*cálculos!L104^2+resultados!C$9*cálculos!S104</f>
        <v>2.153050329736325E-4</v>
      </c>
      <c r="T105" s="31">
        <f>resultados!D$7+resultados!D$8*cálculos!M104^2+resultados!D$9*cálculos!T104</f>
        <v>2.5634785246784835E-4</v>
      </c>
      <c r="U105" s="36">
        <f t="shared" si="17"/>
        <v>1.2988919422338796E-2</v>
      </c>
      <c r="V105" s="32">
        <f t="shared" si="18"/>
        <v>1.4673276149982066E-2</v>
      </c>
      <c r="W105" s="31">
        <f t="shared" si="19"/>
        <v>1.60108666994591E-2</v>
      </c>
      <c r="X105" s="32">
        <f>-0.5*LN(2*resultados!B$2)-0.5*LN(R105)-0.5*((K105^2)/R105)</f>
        <v>2.0846806248741077</v>
      </c>
      <c r="Y105" s="32">
        <f>-0.5*LN(2*resultados!C$2)-0.5*LN(S105)-0.5*((L105^2)/S105)</f>
        <v>2.2101072606103691</v>
      </c>
      <c r="Z105" s="31">
        <f>-0.5*LN(2*resultados!D$2)-0.5*LN(T105)-0.5*((M105^2)/T105)</f>
        <v>3.2155490853521882</v>
      </c>
      <c r="AA105" s="32">
        <f>K105/R105</f>
        <v>126.03778779596139</v>
      </c>
      <c r="AB105" s="32">
        <f>L105/S105</f>
        <v>100.74760267815567</v>
      </c>
      <c r="AC105" s="31">
        <f>M105/T105</f>
        <v>0</v>
      </c>
      <c r="AD105" s="32">
        <f>(1-resultados!$E$3)*(cálculos!AA104*cálculos!AA104)+resultados!$E$3*cálculos!AD104</f>
        <v>2491.0381079702383</v>
      </c>
      <c r="AE105" s="32">
        <f>(1-resultados!$E$3)*(cálculos!AA104*cálculos!AB104)+resultados!$E$3*cálculos!AE104</f>
        <v>1507.6024892921819</v>
      </c>
      <c r="AF105" s="32">
        <f>(1-resultados!$E$3)*(cálculos!AA104*cálculos!AC104)+resultados!$E$3*cálculos!AF104</f>
        <v>1832.6112310749022</v>
      </c>
      <c r="AG105" s="32">
        <f>(1-resultados!$E$3)*(cálculos!AB104*cálculos!AB104)+resultados!$E$3*cálculos!AG104</f>
        <v>5477.8221902893674</v>
      </c>
      <c r="AH105" s="32">
        <f>(1-resultados!$E$3)*(cálculos!AB104*cálculos!AC104)+resultados!$E$3*cálculos!AH104</f>
        <v>1250.1321562101023</v>
      </c>
      <c r="AI105" s="31">
        <f>(1-resultados!$E$3)*(cálculos!AC104*cálculos!AC104)+resultados!$E$3*cálculos!AI104</f>
        <v>9891.950512676829</v>
      </c>
      <c r="AJ105" s="32">
        <f t="shared" si="20"/>
        <v>1</v>
      </c>
      <c r="AK105" s="32">
        <f t="shared" si="21"/>
        <v>0.40812452640817837</v>
      </c>
      <c r="AL105" s="32">
        <f t="shared" si="22"/>
        <v>0.36918087140222072</v>
      </c>
      <c r="AM105" s="32">
        <f t="shared" si="23"/>
        <v>1</v>
      </c>
      <c r="AN105" s="32">
        <f t="shared" si="24"/>
        <v>0.16982866408797487</v>
      </c>
      <c r="AO105" s="31">
        <f t="shared" si="25"/>
        <v>1</v>
      </c>
      <c r="AP105" s="9">
        <f>H105*U105*(H105*U105*AJ105+I105*V105*AK105+J105*W105*AL105)</f>
        <v>3.3606996968417025E-5</v>
      </c>
      <c r="AQ105" s="9">
        <f>I105*V105*(H105*U105*AK105+I105*V105*AM105+J105*W105*AN105)</f>
        <v>4.6674372801852574E-5</v>
      </c>
      <c r="AR105" s="9">
        <f>J105*W105*(H105*U105*AL105+I105*V105*AN105+J105*W105*AO105)</f>
        <v>3.4040598887150598E-5</v>
      </c>
      <c r="AS105" s="40">
        <f t="shared" si="26"/>
        <v>1.143219686574202E-4</v>
      </c>
      <c r="AT105" s="32">
        <f t="shared" si="27"/>
        <v>2.4873649220093552E-2</v>
      </c>
      <c r="AU105" s="31">
        <f>IF(N105&lt;-AT104,1,0)</f>
        <v>0</v>
      </c>
      <c r="AV105" s="37">
        <f>(resultados!$E$12^AU105)*(1-resultados!$E$12)^(1-AU105)</f>
        <v>0.97455470737913485</v>
      </c>
      <c r="AW105" s="37">
        <f>((1-resultados!$E$13)^AU105)*((resultados!$E$13)^(1-AU105))</f>
        <v>0.9</v>
      </c>
    </row>
    <row r="106" spans="1:49" s="37" customFormat="1">
      <c r="A106" s="33">
        <v>104</v>
      </c>
      <c r="B106" s="34">
        <v>39559</v>
      </c>
      <c r="C106" s="35">
        <v>1</v>
      </c>
      <c r="D106" s="36">
        <v>16200</v>
      </c>
      <c r="E106" s="32">
        <v>2331.2800000000002</v>
      </c>
      <c r="F106" s="32">
        <v>2100</v>
      </c>
      <c r="G106" s="40">
        <f>(resultados!$B$6*cálculos!D106)+(resultados!$C$6*cálculos!E106)+(resultados!$D$6*cálculos!F106)</f>
        <v>0.99620541015757103</v>
      </c>
      <c r="H106" s="36">
        <f>(resultados!B$6*cálculos!D106)/$G106</f>
        <v>0.31474270657411896</v>
      </c>
      <c r="I106" s="32">
        <f>(resultados!C$6*cálculos!E106)/$G106</f>
        <v>0.39247965570904358</v>
      </c>
      <c r="J106" s="31">
        <f>(resultados!D$6*cálculos!F106)/$G106</f>
        <v>0.29277763771683735</v>
      </c>
      <c r="K106" s="36">
        <f t="shared" si="14"/>
        <v>2.4721891453882705E-3</v>
      </c>
      <c r="L106" s="32">
        <f t="shared" si="15"/>
        <v>1.7023215586005946E-2</v>
      </c>
      <c r="M106" s="32">
        <f t="shared" si="16"/>
        <v>0</v>
      </c>
      <c r="N106" s="40">
        <f t="shared" si="16"/>
        <v>7.4293909956133393E-3</v>
      </c>
      <c r="O106" s="55">
        <f>AVERAGE(K$4:K106)</f>
        <v>-9.1443898116214952E-4</v>
      </c>
      <c r="P106" s="56">
        <f>AVERAGE(L$4:L106)</f>
        <v>1.4319613478039873E-3</v>
      </c>
      <c r="Q106" s="57">
        <f>AVERAGE(M$4:M106)</f>
        <v>-2.0584667621944758E-4</v>
      </c>
      <c r="R106" s="32">
        <f>resultados!B$7+resultados!B$8*cálculos!K105^2+resultados!B$9*cálculos!R105</f>
        <v>2.71828492946067E-4</v>
      </c>
      <c r="S106" s="32">
        <f>resultados!C$7+resultados!C$8*cálculos!L105^2+resultados!C$9*cálculos!S105</f>
        <v>3.2641845043596184E-4</v>
      </c>
      <c r="T106" s="31">
        <f>resultados!D$7+resultados!D$8*cálculos!M105^2+resultados!D$9*cálculos!T105</f>
        <v>1.7760168619573161E-4</v>
      </c>
      <c r="U106" s="36">
        <f t="shared" si="17"/>
        <v>1.6487222111261406E-2</v>
      </c>
      <c r="V106" s="32">
        <f t="shared" si="18"/>
        <v>1.8067054282200012E-2</v>
      </c>
      <c r="W106" s="31">
        <f t="shared" si="19"/>
        <v>1.3326728262995821E-2</v>
      </c>
      <c r="X106" s="32">
        <f>-0.5*LN(2*resultados!B$2)-0.5*LN(R106)-0.5*((K106^2)/R106)</f>
        <v>3.1749892160456925</v>
      </c>
      <c r="Y106" s="32">
        <f>-0.5*LN(2*resultados!C$2)-0.5*LN(S106)-0.5*((L106^2)/S106)</f>
        <v>2.6508334594230885</v>
      </c>
      <c r="Z106" s="31">
        <f>-0.5*LN(2*resultados!D$2)-0.5*LN(T106)-0.5*((M106^2)/T106)</f>
        <v>3.3990450833482968</v>
      </c>
      <c r="AA106" s="32">
        <f>K106/R106</f>
        <v>9.0946652376091173</v>
      </c>
      <c r="AB106" s="32">
        <f>L106/S106</f>
        <v>52.151511543755809</v>
      </c>
      <c r="AC106" s="31">
        <f>M106/T106</f>
        <v>0</v>
      </c>
      <c r="AD106" s="32">
        <f>(1-resultados!$E$3)*(cálculos!AA105*cálculos!AA105)+resultados!$E$3*cálculos!AD105</f>
        <v>3294.7072586420122</v>
      </c>
      <c r="AE106" s="32">
        <f>(1-resultados!$E$3)*(cálculos!AA105*cálculos!AB105)+resultados!$E$3*cálculos!AE105</f>
        <v>2179.0266379727245</v>
      </c>
      <c r="AF106" s="32">
        <f>(1-resultados!$E$3)*(cálculos!AA105*cálculos!AC105)+resultados!$E$3*cálculos!AF105</f>
        <v>1722.654557210408</v>
      </c>
      <c r="AG106" s="32">
        <f>(1-resultados!$E$3)*(cálculos!AB105*cálculos!AB105)+resultados!$E$3*cálculos!AG105</f>
        <v>5758.157625595737</v>
      </c>
      <c r="AH106" s="32">
        <f>(1-resultados!$E$3)*(cálculos!AB105*cálculos!AC105)+resultados!$E$3*cálculos!AH105</f>
        <v>1175.1242268374961</v>
      </c>
      <c r="AI106" s="31">
        <f>(1-resultados!$E$3)*(cálculos!AC105*cálculos!AC105)+resultados!$E$3*cálculos!AI105</f>
        <v>9298.4334819162195</v>
      </c>
      <c r="AJ106" s="32">
        <f t="shared" si="20"/>
        <v>1</v>
      </c>
      <c r="AK106" s="32">
        <f t="shared" si="21"/>
        <v>0.50027908682291911</v>
      </c>
      <c r="AL106" s="32">
        <f t="shared" si="22"/>
        <v>0.31123246092731649</v>
      </c>
      <c r="AM106" s="32">
        <f t="shared" si="23"/>
        <v>1</v>
      </c>
      <c r="AN106" s="32">
        <f t="shared" si="24"/>
        <v>0.16059688269179861</v>
      </c>
      <c r="AO106" s="31">
        <f t="shared" si="25"/>
        <v>1</v>
      </c>
      <c r="AP106" s="9">
        <f>H106*U106*(H106*U106*AJ106+I106*V106*AK106+J106*W106*AL106)</f>
        <v>5.1638287033929173E-5</v>
      </c>
      <c r="AQ106" s="9">
        <f>I106*V106*(H106*U106*AK106+I106*V106*AM106+J106*W106*AN106)</f>
        <v>7.313343136717594E-5</v>
      </c>
      <c r="AR106" s="9">
        <f>J106*W106*(H106*U106*AL106+I106*V106*AN106+J106*W106*AO106)</f>
        <v>2.5968647861597932E-5</v>
      </c>
      <c r="AS106" s="40">
        <f t="shared" si="26"/>
        <v>1.5074036626270307E-4</v>
      </c>
      <c r="AT106" s="32">
        <f t="shared" si="27"/>
        <v>2.8562054350347657E-2</v>
      </c>
      <c r="AU106" s="31">
        <f>IF(N106&lt;-AT105,1,0)</f>
        <v>0</v>
      </c>
      <c r="AV106" s="37">
        <f>(resultados!$E$12^AU106)*(1-resultados!$E$12)^(1-AU106)</f>
        <v>0.97455470737913485</v>
      </c>
      <c r="AW106" s="37">
        <f>((1-resultados!$E$13)^AU106)*((resultados!$E$13)^(1-AU106))</f>
        <v>0.9</v>
      </c>
    </row>
    <row r="107" spans="1:49" s="37" customFormat="1">
      <c r="A107" s="33">
        <v>105</v>
      </c>
      <c r="B107" s="34">
        <v>39560</v>
      </c>
      <c r="C107" s="35">
        <v>2</v>
      </c>
      <c r="D107" s="36">
        <v>15900</v>
      </c>
      <c r="E107" s="32">
        <v>2380.46</v>
      </c>
      <c r="F107" s="32">
        <v>2070</v>
      </c>
      <c r="G107" s="40">
        <f>(resultados!$B$6*cálculos!D107)+(resultados!$C$6*cálculos!E107)+(resultados!$D$6*cálculos!F107)</f>
        <v>0.99448050990735104</v>
      </c>
      <c r="H107" s="36">
        <f>(resultados!B$6*cálculos!D107)/$G107</f>
        <v>0.30944994136943027</v>
      </c>
      <c r="I107" s="32">
        <f>(resultados!C$6*cálculos!E107)/$G107</f>
        <v>0.40145439799586868</v>
      </c>
      <c r="J107" s="31">
        <f>(resultados!D$6*cálculos!F107)/$G107</f>
        <v>0.28909566063470099</v>
      </c>
      <c r="K107" s="36">
        <f t="shared" si="14"/>
        <v>-1.8692133012152112E-2</v>
      </c>
      <c r="L107" s="32">
        <f t="shared" si="15"/>
        <v>2.0876273358758191E-2</v>
      </c>
      <c r="M107" s="32">
        <f t="shared" si="16"/>
        <v>-1.4388737452099676E-2</v>
      </c>
      <c r="N107" s="40">
        <f t="shared" si="16"/>
        <v>-1.7329711980352876E-3</v>
      </c>
      <c r="O107" s="55">
        <f>AVERAGE(K$4:K107)</f>
        <v>-1.0853783468447453E-3</v>
      </c>
      <c r="P107" s="56">
        <f>AVERAGE(L$4:L107)</f>
        <v>1.6189258863708545E-3</v>
      </c>
      <c r="Q107" s="57">
        <f>AVERAGE(M$4:M107)</f>
        <v>-3.4222062598752669E-4</v>
      </c>
      <c r="R107" s="32">
        <f>resultados!B$7+resultados!B$8*cálculos!K106^2+resultados!B$9*cálculos!R106</f>
        <v>2.2747381519878799E-4</v>
      </c>
      <c r="S107" s="32">
        <f>resultados!C$7+resultados!C$8*cálculos!L106^2+resultados!C$9*cálculos!S106</f>
        <v>3.3902366231835818E-4</v>
      </c>
      <c r="T107" s="31">
        <f>resultados!D$7+resultados!D$8*cálculos!M106^2+resultados!D$9*cálculos!T106</f>
        <v>1.2796010297778921E-4</v>
      </c>
      <c r="U107" s="36">
        <f t="shared" si="17"/>
        <v>1.508223508631224E-2</v>
      </c>
      <c r="V107" s="32">
        <f t="shared" si="18"/>
        <v>1.8412595208670564E-2</v>
      </c>
      <c r="W107" s="31">
        <f t="shared" si="19"/>
        <v>1.1311945145632081E-2</v>
      </c>
      <c r="X107" s="32">
        <f>-0.5*LN(2*resultados!B$2)-0.5*LN(R107)-0.5*((K107^2)/R107)</f>
        <v>2.5073078471611745</v>
      </c>
      <c r="Y107" s="32">
        <f>-0.5*LN(2*resultados!C$2)-0.5*LN(S107)-0.5*((L107^2)/S107)</f>
        <v>2.4330260834416402</v>
      </c>
      <c r="Z107" s="31">
        <f>-0.5*LN(2*resultados!D$2)-0.5*LN(T107)-0.5*((M107^2)/T107)</f>
        <v>2.7539718698400284</v>
      </c>
      <c r="AA107" s="32">
        <f>K107/R107</f>
        <v>-82.17267994479792</v>
      </c>
      <c r="AB107" s="32">
        <f>L107/S107</f>
        <v>61.577629171955699</v>
      </c>
      <c r="AC107" s="31">
        <f>M107/T107</f>
        <v>-112.44706058572972</v>
      </c>
      <c r="AD107" s="32">
        <f>(1-resultados!$E$3)*(cálculos!AA106*cálculos!AA106)+resultados!$E$3*cálculos!AD106</f>
        <v>3101.987599270542</v>
      </c>
      <c r="AE107" s="32">
        <f>(1-resultados!$E$3)*(cálculos!AA106*cálculos!AB106)+resultados!$E$3*cálculos!AE106</f>
        <v>2076.743072041907</v>
      </c>
      <c r="AF107" s="32">
        <f>(1-resultados!$E$3)*(cálculos!AA106*cálculos!AC106)+resultados!$E$3*cálculos!AF106</f>
        <v>1619.2952837777834</v>
      </c>
      <c r="AG107" s="32">
        <f>(1-resultados!$E$3)*(cálculos!AB106*cálculos!AB106)+resultados!$E$3*cálculos!AG106</f>
        <v>5575.8549774379026</v>
      </c>
      <c r="AH107" s="32">
        <f>(1-resultados!$E$3)*(cálculos!AB106*cálculos!AC106)+resultados!$E$3*cálculos!AH106</f>
        <v>1104.6167732272463</v>
      </c>
      <c r="AI107" s="31">
        <f>(1-resultados!$E$3)*(cálculos!AC106*cálculos!AC106)+resultados!$E$3*cálculos!AI106</f>
        <v>8740.5274730012461</v>
      </c>
      <c r="AJ107" s="32">
        <f t="shared" si="20"/>
        <v>1</v>
      </c>
      <c r="AK107" s="32">
        <f t="shared" si="21"/>
        <v>0.49935224514910265</v>
      </c>
      <c r="AL107" s="32">
        <f t="shared" si="22"/>
        <v>0.31098339556857019</v>
      </c>
      <c r="AM107" s="32">
        <f t="shared" si="23"/>
        <v>1</v>
      </c>
      <c r="AN107" s="32">
        <f t="shared" si="24"/>
        <v>0.15822936223943604</v>
      </c>
      <c r="AO107" s="31">
        <f t="shared" si="25"/>
        <v>1</v>
      </c>
      <c r="AP107" s="9">
        <f>H107*U107*(H107*U107*AJ107+I107*V107*AK107+J107*W107*AL107)</f>
        <v>4.3756397317976133E-5</v>
      </c>
      <c r="AQ107" s="9">
        <f>I107*V107*(H107*U107*AK107+I107*V107*AM107+J107*W107*AN107)</f>
        <v>7.5691023670843122E-5</v>
      </c>
      <c r="AR107" s="9">
        <f>J107*W107*(H107*U107*AL107+I107*V107*AN107+J107*W107*AO107)</f>
        <v>1.9265792059168086E-5</v>
      </c>
      <c r="AS107" s="40">
        <f t="shared" si="26"/>
        <v>1.3871321304798734E-4</v>
      </c>
      <c r="AT107" s="32">
        <f t="shared" si="27"/>
        <v>2.7398928176263691E-2</v>
      </c>
      <c r="AU107" s="31">
        <f>IF(N107&lt;-AT106,1,0)</f>
        <v>0</v>
      </c>
      <c r="AV107" s="37">
        <f>(resultados!$E$12^AU107)*(1-resultados!$E$12)^(1-AU107)</f>
        <v>0.97455470737913485</v>
      </c>
      <c r="AW107" s="37">
        <f>((1-resultados!$E$13)^AU107)*((resultados!$E$13)^(1-AU107))</f>
        <v>0.9</v>
      </c>
    </row>
    <row r="108" spans="1:49" s="37" customFormat="1">
      <c r="A108" s="33">
        <v>106</v>
      </c>
      <c r="B108" s="34">
        <v>39561</v>
      </c>
      <c r="C108" s="35">
        <v>3</v>
      </c>
      <c r="D108" s="36">
        <v>15720</v>
      </c>
      <c r="E108" s="32">
        <v>2346.0300000000002</v>
      </c>
      <c r="F108" s="32">
        <v>2060</v>
      </c>
      <c r="G108" s="40">
        <f>(resultados!$B$6*cálculos!D108)+(resultados!$C$6*cálculos!E108)+(resultados!$D$6*cálculos!F108)</f>
        <v>0.98383332657063638</v>
      </c>
      <c r="H108" s="36">
        <f>(resultados!B$6*cálculos!D108)/$G108</f>
        <v>0.3092577332958279</v>
      </c>
      <c r="I108" s="32">
        <f>(resultados!C$6*cálculos!E108)/$G108</f>
        <v>0.39992968353176306</v>
      </c>
      <c r="J108" s="31">
        <f>(resultados!D$6*cálculos!F108)/$G108</f>
        <v>0.2908125831724091</v>
      </c>
      <c r="K108" s="36">
        <f t="shared" si="14"/>
        <v>-1.1385322225125449E-2</v>
      </c>
      <c r="L108" s="32">
        <f t="shared" si="15"/>
        <v>-1.4569208445347925E-2</v>
      </c>
      <c r="M108" s="32">
        <f t="shared" si="16"/>
        <v>-4.8426244757875381E-3</v>
      </c>
      <c r="N108" s="40">
        <f t="shared" si="16"/>
        <v>-1.076400108218091E-2</v>
      </c>
      <c r="O108" s="55">
        <f>AVERAGE(K$4:K108)</f>
        <v>-1.1834730504474188E-3</v>
      </c>
      <c r="P108" s="56">
        <f>AVERAGE(L$4:L108)</f>
        <v>1.4647531784497234E-3</v>
      </c>
      <c r="Q108" s="57">
        <f>AVERAGE(M$4:M108)</f>
        <v>-3.8508161503324109E-4</v>
      </c>
      <c r="R108" s="32">
        <f>resultados!B$7+resultados!B$8*cálculos!K107^2+resultados!B$9*cálculos!R107</f>
        <v>2.8721425834629666E-4</v>
      </c>
      <c r="S108" s="32">
        <f>resultados!C$7+resultados!C$8*cálculos!L107^2+resultados!C$9*cálculos!S107</f>
        <v>3.9665811532516948E-4</v>
      </c>
      <c r="T108" s="31">
        <f>resultados!D$7+resultados!D$8*cálculos!M107^2+resultados!D$9*cálculos!T107</f>
        <v>1.7316576425668425E-4</v>
      </c>
      <c r="U108" s="36">
        <f t="shared" si="17"/>
        <v>1.6947396801464721E-2</v>
      </c>
      <c r="V108" s="32">
        <f t="shared" si="18"/>
        <v>1.9916277647320783E-2</v>
      </c>
      <c r="W108" s="31">
        <f t="shared" si="19"/>
        <v>1.3159246340755396E-2</v>
      </c>
      <c r="X108" s="32">
        <f>-0.5*LN(2*resultados!B$2)-0.5*LN(R108)-0.5*((K108^2)/R108)</f>
        <v>2.9330424645784667</v>
      </c>
      <c r="Y108" s="32">
        <f>-0.5*LN(2*resultados!C$2)-0.5*LN(S108)-0.5*((L108^2)/S108)</f>
        <v>2.729716673533007</v>
      </c>
      <c r="Z108" s="31">
        <f>-0.5*LN(2*resultados!D$2)-0.5*LN(T108)-0.5*((M108^2)/T108)</f>
        <v>3.3439794801925027</v>
      </c>
      <c r="AA108" s="32">
        <f>K108/R108</f>
        <v>-39.640518861003308</v>
      </c>
      <c r="AB108" s="32">
        <f>L108/S108</f>
        <v>-36.729888744125368</v>
      </c>
      <c r="AC108" s="31">
        <f>M108/T108</f>
        <v>-27.965253389285991</v>
      </c>
      <c r="AD108" s="32">
        <f>(1-resultados!$E$3)*(cálculos!AA107*cálculos!AA107)+resultados!$E$3*cálculos!AD107</f>
        <v>3321.0093030729213</v>
      </c>
      <c r="AE108" s="32">
        <f>(1-resultados!$E$3)*(cálculos!AA107*cálculos!AB107)+resultados!$E$3*cálculos!AE107</f>
        <v>1648.5385588969982</v>
      </c>
      <c r="AF108" s="32">
        <f>(1-resultados!$E$3)*(cálculos!AA107*cálculos!AC107)+resultados!$E$3*cálculos!AF107</f>
        <v>2076.542145965785</v>
      </c>
      <c r="AG108" s="32">
        <f>(1-resultados!$E$3)*(cálculos!AB107*cálculos!AB107)+resultados!$E$3*cálculos!AG107</f>
        <v>5468.8119436579618</v>
      </c>
      <c r="AH108" s="32">
        <f>(1-resultados!$E$3)*(cálculos!AB107*cálculos!AC107)+resultados!$E$3*cálculos!AH107</f>
        <v>622.88636294014123</v>
      </c>
      <c r="AI108" s="31">
        <f>(1-resultados!$E$3)*(cálculos!AC107*cálculos!AC107)+resultados!$E$3*cálculos!AI107</f>
        <v>8974.7563106834168</v>
      </c>
      <c r="AJ108" s="32">
        <f t="shared" si="20"/>
        <v>1</v>
      </c>
      <c r="AK108" s="32">
        <f t="shared" si="21"/>
        <v>0.38682770289739238</v>
      </c>
      <c r="AL108" s="32">
        <f t="shared" si="22"/>
        <v>0.38035959073099984</v>
      </c>
      <c r="AM108" s="32">
        <f t="shared" si="23"/>
        <v>1</v>
      </c>
      <c r="AN108" s="32">
        <f t="shared" si="24"/>
        <v>8.891007887078807E-2</v>
      </c>
      <c r="AO108" s="31">
        <f t="shared" si="25"/>
        <v>1</v>
      </c>
      <c r="AP108" s="9">
        <f>H108*U108*(H108*U108*AJ108+I108*V108*AK108+J108*W108*AL108)</f>
        <v>5.1246703130440072E-5</v>
      </c>
      <c r="AQ108" s="9">
        <f>I108*V108*(H108*U108*AK108+I108*V108*AM108+J108*W108*AN108)</f>
        <v>8.2301625972326637E-5</v>
      </c>
      <c r="AR108" s="9">
        <f>J108*W108*(H108*U108*AL108+I108*V108*AN108+J108*W108*AO108)</f>
        <v>2.4983982436691672E-5</v>
      </c>
      <c r="AS108" s="40">
        <f t="shared" si="26"/>
        <v>1.5853231153945837E-4</v>
      </c>
      <c r="AT108" s="32">
        <f t="shared" si="27"/>
        <v>2.9290956521810033E-2</v>
      </c>
      <c r="AU108" s="31">
        <f>IF(N108&lt;-AT107,1,0)</f>
        <v>0</v>
      </c>
      <c r="AV108" s="37">
        <f>(resultados!$E$12^AU108)*(1-resultados!$E$12)^(1-AU108)</f>
        <v>0.97455470737913485</v>
      </c>
      <c r="AW108" s="37">
        <f>((1-resultados!$E$13)^AU108)*((resultados!$E$13)^(1-AU108))</f>
        <v>0.9</v>
      </c>
    </row>
    <row r="109" spans="1:49" s="37" customFormat="1">
      <c r="A109" s="33">
        <v>107</v>
      </c>
      <c r="B109" s="34">
        <v>39562</v>
      </c>
      <c r="C109" s="35">
        <v>4</v>
      </c>
      <c r="D109" s="36">
        <v>15900</v>
      </c>
      <c r="E109" s="32">
        <v>2336.1999999999998</v>
      </c>
      <c r="F109" s="32">
        <v>2065</v>
      </c>
      <c r="G109" s="40">
        <f>(resultados!$B$6*cálculos!D109)+(resultados!$C$6*cálculos!E109)+(resultados!$D$6*cálculos!F109)</f>
        <v>0.98636300466626081</v>
      </c>
      <c r="H109" s="36">
        <f>(resultados!B$6*cálculos!D109)/$G109</f>
        <v>0.31199663209996042</v>
      </c>
      <c r="I109" s="32">
        <f>(resultados!C$6*cálculos!E109)/$G109</f>
        <v>0.39723257236255177</v>
      </c>
      <c r="J109" s="31">
        <f>(resultados!D$6*cálculos!F109)/$G109</f>
        <v>0.29077079553748791</v>
      </c>
      <c r="K109" s="36">
        <f t="shared" si="14"/>
        <v>1.1385322225125449E-2</v>
      </c>
      <c r="L109" s="32">
        <f t="shared" si="15"/>
        <v>-4.1988601338482923E-3</v>
      </c>
      <c r="M109" s="32">
        <f t="shared" si="16"/>
        <v>2.4242436115056165E-3</v>
      </c>
      <c r="N109" s="40">
        <f t="shared" si="16"/>
        <v>2.5679466007004267E-3</v>
      </c>
      <c r="O109" s="55">
        <f>AVERAGE(K$4:K109)</f>
        <v>-1.0648995101118256E-3</v>
      </c>
      <c r="P109" s="56">
        <f>AVERAGE(L$4:L109)</f>
        <v>1.411322864182761E-3</v>
      </c>
      <c r="Q109" s="57">
        <f>AVERAGE(M$4:M109)</f>
        <v>-3.5857854685834623E-4</v>
      </c>
      <c r="R109" s="32">
        <f>resultados!B$7+resultados!B$8*cálculos!K108^2+resultados!B$9*cálculos!R108</f>
        <v>2.7189589730904572E-4</v>
      </c>
      <c r="S109" s="32">
        <f>resultados!C$7+resultados!C$8*cálculos!L108^2+resultados!C$9*cálculos!S108</f>
        <v>3.5938470481074137E-4</v>
      </c>
      <c r="T109" s="31">
        <f>resultados!D$7+resultados!D$8*cálculos!M108^2+resultados!D$9*cálculos!T108</f>
        <v>1.3382884665250072E-4</v>
      </c>
      <c r="U109" s="36">
        <f t="shared" si="17"/>
        <v>1.6489266124028859E-2</v>
      </c>
      <c r="V109" s="32">
        <f t="shared" si="18"/>
        <v>1.895744457490886E-2</v>
      </c>
      <c r="W109" s="31">
        <f t="shared" si="19"/>
        <v>1.1568441842033038E-2</v>
      </c>
      <c r="X109" s="32">
        <f>-0.5*LN(2*resultados!B$2)-0.5*LN(R109)-0.5*((K109^2)/R109)</f>
        <v>2.9477335982889517</v>
      </c>
      <c r="Y109" s="32">
        <f>-0.5*LN(2*resultados!C$2)-0.5*LN(S109)-0.5*((L109^2)/S109)</f>
        <v>3.0220914112893511</v>
      </c>
      <c r="Z109" s="31">
        <f>-0.5*LN(2*resultados!D$2)-0.5*LN(T109)-0.5*((M109^2)/T109)</f>
        <v>3.5185788966688323</v>
      </c>
      <c r="AA109" s="32">
        <f>K109/R109</f>
        <v>41.873828688869558</v>
      </c>
      <c r="AB109" s="32">
        <f>L109/S109</f>
        <v>-11.683469211800457</v>
      </c>
      <c r="AC109" s="31">
        <f>M109/T109</f>
        <v>18.114507239238151</v>
      </c>
      <c r="AD109" s="32">
        <f>(1-resultados!$E$3)*(cálculos!AA108*cálculos!AA108)+resultados!$E$3*cálculos!AD108</f>
        <v>3216.0309890227195</v>
      </c>
      <c r="AE109" s="32">
        <f>(1-resultados!$E$3)*(cálculos!AA108*cálculos!AB108)+resultados!$E$3*cálculos!AE108</f>
        <v>1636.9857562146217</v>
      </c>
      <c r="AF109" s="32">
        <f>(1-resultados!$E$3)*(cálculos!AA108*cálculos!AC108)+resultados!$E$3*cálculos!AF108</f>
        <v>2018.4630464736815</v>
      </c>
      <c r="AG109" s="32">
        <f>(1-resultados!$E$3)*(cálculos!AB108*cálculos!AB108)+resultados!$E$3*cálculos!AG108</f>
        <v>5221.6283106678338</v>
      </c>
      <c r="AH109" s="32">
        <f>(1-resultados!$E$3)*(cálculos!AB108*cálculos!AC108)+resultados!$E$3*cálculos!AH108</f>
        <v>647.14281990511779</v>
      </c>
      <c r="AI109" s="31">
        <f>(1-resultados!$E$3)*(cálculos!AC108*cálculos!AC108)+resultados!$E$3*cálculos!AI108</f>
        <v>8483.1942558700284</v>
      </c>
      <c r="AJ109" s="32">
        <f t="shared" si="20"/>
        <v>1</v>
      </c>
      <c r="AK109" s="32">
        <f t="shared" si="21"/>
        <v>0.3994678304847506</v>
      </c>
      <c r="AL109" s="32">
        <f t="shared" si="22"/>
        <v>0.3864390309949286</v>
      </c>
      <c r="AM109" s="32">
        <f t="shared" si="23"/>
        <v>1</v>
      </c>
      <c r="AN109" s="32">
        <f t="shared" si="24"/>
        <v>9.7233843673202994E-2</v>
      </c>
      <c r="AO109" s="31">
        <f t="shared" si="25"/>
        <v>1</v>
      </c>
      <c r="AP109" s="9">
        <f>H109*U109*(H109*U109*AJ109+I109*V109*AK109+J109*W109*AL109)</f>
        <v>4.8630234905609633E-5</v>
      </c>
      <c r="AQ109" s="9">
        <f>I109*V109*(H109*U109*AK109+I109*V109*AM109+J109*W109*AN109)</f>
        <v>7.4647630514813502E-5</v>
      </c>
      <c r="AR109" s="9">
        <f>J109*W109*(H109*U109*AL109+I109*V109*AN109+J109*W109*AO109)</f>
        <v>2.0465342943015923E-5</v>
      </c>
      <c r="AS109" s="40">
        <f t="shared" si="26"/>
        <v>1.4374320836343905E-4</v>
      </c>
      <c r="AT109" s="32">
        <f t="shared" si="27"/>
        <v>2.7891272270084397E-2</v>
      </c>
      <c r="AU109" s="31">
        <f>IF(N109&lt;-AT108,1,0)</f>
        <v>0</v>
      </c>
      <c r="AV109" s="37">
        <f>(resultados!$E$12^AU109)*(1-resultados!$E$12)^(1-AU109)</f>
        <v>0.97455470737913485</v>
      </c>
      <c r="AW109" s="37">
        <f>((1-resultados!$E$13)^AU109)*((resultados!$E$13)^(1-AU109))</f>
        <v>0.9</v>
      </c>
    </row>
    <row r="110" spans="1:49" s="37" customFormat="1">
      <c r="A110" s="33">
        <v>108</v>
      </c>
      <c r="B110" s="34">
        <v>39563</v>
      </c>
      <c r="C110" s="35">
        <v>5</v>
      </c>
      <c r="D110" s="36">
        <v>16000</v>
      </c>
      <c r="E110" s="32">
        <v>2360.79</v>
      </c>
      <c r="F110" s="32">
        <v>2065</v>
      </c>
      <c r="G110" s="40">
        <f>(resultados!$B$6*cálculos!D110)+(resultados!$C$6*cálculos!E110)+(resultados!$D$6*cálculos!F110)</f>
        <v>0.99242259755190365</v>
      </c>
      <c r="H110" s="36">
        <f>(resultados!B$6*cálculos!D110)/$G110</f>
        <v>0.31204188630805796</v>
      </c>
      <c r="I110" s="32">
        <f>(resultados!C$6*cálculos!E110)/$G110</f>
        <v>0.39896272376123704</v>
      </c>
      <c r="J110" s="31">
        <f>(resultados!D$6*cálculos!F110)/$G110</f>
        <v>0.288995389930705</v>
      </c>
      <c r="K110" s="36">
        <f t="shared" si="14"/>
        <v>6.2696130135950767E-3</v>
      </c>
      <c r="L110" s="32">
        <f t="shared" si="15"/>
        <v>1.0470631045909506E-2</v>
      </c>
      <c r="M110" s="32">
        <f t="shared" si="16"/>
        <v>0</v>
      </c>
      <c r="N110" s="40">
        <f t="shared" si="16"/>
        <v>6.1245764274170398E-3</v>
      </c>
      <c r="O110" s="55">
        <f>AVERAGE(K$4:K110)</f>
        <v>-9.9635266409587317E-4</v>
      </c>
      <c r="P110" s="56">
        <f>AVERAGE(L$4:L110)</f>
        <v>1.4959892957876837E-3</v>
      </c>
      <c r="Q110" s="57">
        <f>AVERAGE(M$4:M110)</f>
        <v>-3.5522734548583829E-4</v>
      </c>
      <c r="R110" s="32">
        <f>resultados!B$7+resultados!B$8*cálculos!K109^2+resultados!B$9*cálculos!R109</f>
        <v>2.6069107670912702E-4</v>
      </c>
      <c r="S110" s="32">
        <f>resultados!C$7+resultados!C$8*cálculos!L109^2+resultados!C$9*cálculos!S109</f>
        <v>2.69006697384607E-4</v>
      </c>
      <c r="T110" s="31">
        <f>resultados!D$7+resultados!D$8*cálculos!M109^2+resultados!D$9*cálculos!T109</f>
        <v>1.0253724057372503E-4</v>
      </c>
      <c r="U110" s="36">
        <f t="shared" si="17"/>
        <v>1.6145930654785031E-2</v>
      </c>
      <c r="V110" s="32">
        <f t="shared" si="18"/>
        <v>1.640142363895912E-2</v>
      </c>
      <c r="W110" s="31">
        <f t="shared" si="19"/>
        <v>1.0126067379477832E-2</v>
      </c>
      <c r="X110" s="32">
        <f>-0.5*LN(2*resultados!B$2)-0.5*LN(R110)-0.5*((K110^2)/R110)</f>
        <v>3.1317566919700317</v>
      </c>
      <c r="Y110" s="32">
        <f>-0.5*LN(2*resultados!C$2)-0.5*LN(S110)-0.5*((L110^2)/S110)</f>
        <v>2.9876727989674881</v>
      </c>
      <c r="Z110" s="31">
        <f>-0.5*LN(2*resultados!D$2)-0.5*LN(T110)-0.5*((M110^2)/T110)</f>
        <v>3.6737037181458381</v>
      </c>
      <c r="AA110" s="32">
        <f>K110/R110</f>
        <v>24.049971685799449</v>
      </c>
      <c r="AB110" s="32">
        <f>L110/S110</f>
        <v>38.923309894174601</v>
      </c>
      <c r="AC110" s="31">
        <f>M110/T110</f>
        <v>0</v>
      </c>
      <c r="AD110" s="32">
        <f>(1-resultados!$E$3)*(cálculos!AA109*cálculos!AA109)+resultados!$E$3*cálculos!AD109</f>
        <v>3128.274181425244</v>
      </c>
      <c r="AE110" s="32">
        <f>(1-resultados!$E$3)*(cálculos!AA109*cálculos!AB109)+resultados!$E$3*cálculos!AE109</f>
        <v>1509.4127155457475</v>
      </c>
      <c r="AF110" s="32">
        <f>(1-resultados!$E$3)*(cálculos!AA109*cálculos!AC109)+resultados!$E$3*cálculos!AF109</f>
        <v>1942.8666900604094</v>
      </c>
      <c r="AG110" s="32">
        <f>(1-resultados!$E$3)*(cálculos!AB109*cálculos!AB109)+resultados!$E$3*cálculos!AG109</f>
        <v>4916.5208191971496</v>
      </c>
      <c r="AH110" s="32">
        <f>(1-resultados!$E$3)*(cálculos!AB109*cálculos!AC109)+resultados!$E$3*cálculos!AH109</f>
        <v>595.61583345381621</v>
      </c>
      <c r="AI110" s="31">
        <f>(1-resultados!$E$3)*(cálculos!AC109*cálculos!AC109)+resultados!$E$3*cálculos!AI109</f>
        <v>7993.8907228690505</v>
      </c>
      <c r="AJ110" s="32">
        <f t="shared" si="20"/>
        <v>1</v>
      </c>
      <c r="AK110" s="32">
        <f t="shared" si="21"/>
        <v>0.384881164415738</v>
      </c>
      <c r="AL110" s="32">
        <f t="shared" si="22"/>
        <v>0.38851831250525481</v>
      </c>
      <c r="AM110" s="32">
        <f t="shared" si="23"/>
        <v>1</v>
      </c>
      <c r="AN110" s="32">
        <f t="shared" si="24"/>
        <v>9.5007565422117385E-2</v>
      </c>
      <c r="AO110" s="31">
        <f t="shared" si="25"/>
        <v>1</v>
      </c>
      <c r="AP110" s="9">
        <f>H110*U110*(H110*U110*AJ110+I110*V110*AK110+J110*W110*AL110)</f>
        <v>4.3800421521484805E-5</v>
      </c>
      <c r="AQ110" s="9">
        <f>I110*V110*(H110*U110*AK110+I110*V110*AM110+J110*W110*AN110)</f>
        <v>5.7326113030468882E-5</v>
      </c>
      <c r="AR110" s="9">
        <f>J110*W110*(H110*U110*AL110+I110*V110*AN110+J110*W110*AO110)</f>
        <v>1.6111250938441036E-5</v>
      </c>
      <c r="AS110" s="40">
        <f t="shared" si="26"/>
        <v>1.1723778549039472E-4</v>
      </c>
      <c r="AT110" s="32">
        <f t="shared" si="27"/>
        <v>2.5188857028547562E-2</v>
      </c>
      <c r="AU110" s="31">
        <f>IF(N110&lt;-AT109,1,0)</f>
        <v>0</v>
      </c>
      <c r="AV110" s="37">
        <f>(resultados!$E$12^AU110)*(1-resultados!$E$12)^(1-AU110)</f>
        <v>0.97455470737913485</v>
      </c>
      <c r="AW110" s="37">
        <f>((1-resultados!$E$13)^AU110)*((resultados!$E$13)^(1-AU110))</f>
        <v>0.9</v>
      </c>
    </row>
    <row r="111" spans="1:49" s="37" customFormat="1">
      <c r="A111" s="33">
        <v>109</v>
      </c>
      <c r="B111" s="34">
        <v>39566</v>
      </c>
      <c r="C111" s="35">
        <v>1</v>
      </c>
      <c r="D111" s="36">
        <v>15960</v>
      </c>
      <c r="E111" s="32">
        <v>2414.89</v>
      </c>
      <c r="F111" s="32">
        <v>2105</v>
      </c>
      <c r="G111" s="40">
        <f>(resultados!$B$6*cálculos!D111)+(resultados!$C$6*cálculos!E111)+(resultados!$D$6*cálculos!F111)</f>
        <v>1.0062773348211267</v>
      </c>
      <c r="H111" s="36">
        <f>(resultados!B$6*cálculos!D111)/$G111</f>
        <v>0.30697623320847373</v>
      </c>
      <c r="I111" s="32">
        <f>(resultados!C$6*cálculos!E111)/$G111</f>
        <v>0.40248645566041502</v>
      </c>
      <c r="J111" s="31">
        <f>(resultados!D$6*cálculos!F111)/$G111</f>
        <v>0.29053731113111131</v>
      </c>
      <c r="K111" s="36">
        <f t="shared" si="14"/>
        <v>-2.5031302181179882E-3</v>
      </c>
      <c r="L111" s="32">
        <f t="shared" si="15"/>
        <v>2.2657428627551823E-2</v>
      </c>
      <c r="M111" s="32">
        <f t="shared" si="16"/>
        <v>1.9185240721348862E-2</v>
      </c>
      <c r="N111" s="40">
        <f t="shared" si="16"/>
        <v>1.3863971236511091E-2</v>
      </c>
      <c r="O111" s="55">
        <f>AVERAGE(K$4:K111)</f>
        <v>-1.0103043081145966E-3</v>
      </c>
      <c r="P111" s="56">
        <f>AVERAGE(L$4:L111)</f>
        <v>1.691928548859574E-3</v>
      </c>
      <c r="Q111" s="57">
        <f>AVERAGE(M$4:M111)</f>
        <v>-1.7429708560773923E-4</v>
      </c>
      <c r="R111" s="32">
        <f>resultados!B$7+resultados!B$8*cálculos!K110^2+resultados!B$9*cálculos!R110</f>
        <v>2.2824162383837753E-4</v>
      </c>
      <c r="S111" s="32">
        <f>resultados!C$7+resultados!C$8*cálculos!L110^2+resultados!C$9*cálculos!S110</f>
        <v>2.4019154999116655E-4</v>
      </c>
      <c r="T111" s="31">
        <f>resultados!D$7+resultados!D$8*cálculos!M110^2+resultados!D$9*cálculos!T110</f>
        <v>8.0639476457676249E-5</v>
      </c>
      <c r="U111" s="36">
        <f t="shared" si="17"/>
        <v>1.5107667716705233E-2</v>
      </c>
      <c r="V111" s="32">
        <f t="shared" si="18"/>
        <v>1.5498114401151081E-2</v>
      </c>
      <c r="W111" s="31">
        <f t="shared" si="19"/>
        <v>8.9799485776743872E-3</v>
      </c>
      <c r="X111" s="32">
        <f>-0.5*LN(2*resultados!B$2)-0.5*LN(R111)-0.5*((K111^2)/R111)</f>
        <v>3.2598883967411458</v>
      </c>
      <c r="Y111" s="32">
        <f>-0.5*LN(2*resultados!C$2)-0.5*LN(S111)-0.5*((L111^2)/S111)</f>
        <v>2.1794532264725834</v>
      </c>
      <c r="Z111" s="31">
        <f>-0.5*LN(2*resultados!D$2)-0.5*LN(T111)-0.5*((M111^2)/T111)</f>
        <v>1.5116062504501948</v>
      </c>
      <c r="AA111" s="32">
        <f>K111/R111</f>
        <v>-10.967018968856026</v>
      </c>
      <c r="AB111" s="32">
        <f>L111/S111</f>
        <v>94.330664956302954</v>
      </c>
      <c r="AC111" s="31">
        <f>M111/T111</f>
        <v>237.91375594332217</v>
      </c>
      <c r="AD111" s="32">
        <f>(1-resultados!$E$3)*(cálculos!AA110*cálculos!AA110)+resultados!$E$3*cálculos!AD110</f>
        <v>2975.2817988249944</v>
      </c>
      <c r="AE111" s="32">
        <f>(1-resultados!$E$3)*(cálculos!AA110*cálculos!AB110)+resultados!$E$3*cálculos!AE110</f>
        <v>1475.0142226653522</v>
      </c>
      <c r="AF111" s="32">
        <f>(1-resultados!$E$3)*(cálculos!AA110*cálculos!AC110)+resultados!$E$3*cálculos!AF110</f>
        <v>1826.2946886567847</v>
      </c>
      <c r="AG111" s="32">
        <f>(1-resultados!$E$3)*(cálculos!AB110*cálculos!AB110)+resultados!$E$3*cálculos!AG110</f>
        <v>4712.4310132323981</v>
      </c>
      <c r="AH111" s="32">
        <f>(1-resultados!$E$3)*(cálculos!AB110*cálculos!AC110)+resultados!$E$3*cálculos!AH110</f>
        <v>559.87888344658722</v>
      </c>
      <c r="AI111" s="31">
        <f>(1-resultados!$E$3)*(cálculos!AC110*cálculos!AC110)+resultados!$E$3*cálculos!AI110</f>
        <v>7514.2572794969074</v>
      </c>
      <c r="AJ111" s="32">
        <f t="shared" si="20"/>
        <v>1</v>
      </c>
      <c r="AK111" s="32">
        <f t="shared" si="21"/>
        <v>0.39392147051826143</v>
      </c>
      <c r="AL111" s="32">
        <f t="shared" si="22"/>
        <v>0.38624580265702124</v>
      </c>
      <c r="AM111" s="32">
        <f t="shared" si="23"/>
        <v>1</v>
      </c>
      <c r="AN111" s="32">
        <f t="shared" si="24"/>
        <v>9.4086768975201379E-2</v>
      </c>
      <c r="AO111" s="31">
        <f t="shared" si="25"/>
        <v>1</v>
      </c>
      <c r="AP111" s="9">
        <f>H111*U111*(H111*U111*AJ111+I111*V111*AK111+J111*W111*AL111)</f>
        <v>3.7577433539823957E-5</v>
      </c>
      <c r="AQ111" s="9">
        <f>I111*V111*(H111*U111*AK111+I111*V111*AM111+J111*W111*AN111)</f>
        <v>5.1836847446979042E-5</v>
      </c>
      <c r="AR111" s="9">
        <f>J111*W111*(H111*U111*AL111+I111*V111*AN111+J111*W111*AO111)</f>
        <v>1.3011636941337226E-5</v>
      </c>
      <c r="AS111" s="40">
        <f t="shared" si="26"/>
        <v>1.0242591792814023E-4</v>
      </c>
      <c r="AT111" s="32">
        <f t="shared" si="27"/>
        <v>2.3543964297265883E-2</v>
      </c>
      <c r="AU111" s="31">
        <f>IF(N111&lt;-AT110,1,0)</f>
        <v>0</v>
      </c>
      <c r="AV111" s="37">
        <f>(resultados!$E$12^AU111)*(1-resultados!$E$12)^(1-AU111)</f>
        <v>0.97455470737913485</v>
      </c>
      <c r="AW111" s="37">
        <f>((1-resultados!$E$13)^AU111)*((resultados!$E$13)^(1-AU111))</f>
        <v>0.9</v>
      </c>
    </row>
    <row r="112" spans="1:49" s="37" customFormat="1">
      <c r="A112" s="33">
        <v>110</v>
      </c>
      <c r="B112" s="34">
        <v>39567</v>
      </c>
      <c r="C112" s="35">
        <v>2</v>
      </c>
      <c r="D112" s="36">
        <v>15900</v>
      </c>
      <c r="E112" s="32">
        <v>2523.09</v>
      </c>
      <c r="F112" s="32">
        <v>2075</v>
      </c>
      <c r="G112" s="40">
        <f>(resultados!$B$6*cálculos!D112)+(resultados!$C$6*cálculos!E112)+(resultados!$D$6*cálculos!F112)</f>
        <v>1.0190961283559883</v>
      </c>
      <c r="H112" s="36">
        <f>(resultados!B$6*cálculos!D112)/$G112</f>
        <v>0.30197537496322546</v>
      </c>
      <c r="I112" s="32">
        <f>(resultados!C$6*cálculos!E112)/$G112</f>
        <v>0.41523045437363865</v>
      </c>
      <c r="J112" s="31">
        <f>(resultados!D$6*cálculos!F112)/$G112</f>
        <v>0.28279417066313595</v>
      </c>
      <c r="K112" s="36">
        <f t="shared" si="14"/>
        <v>-3.7664827954770885E-3</v>
      </c>
      <c r="L112" s="32">
        <f t="shared" si="15"/>
        <v>4.3830603429039883E-2</v>
      </c>
      <c r="M112" s="32">
        <f t="shared" si="16"/>
        <v>-1.4354313451683254E-2</v>
      </c>
      <c r="N112" s="40">
        <f t="shared" si="16"/>
        <v>1.2658371342438234E-2</v>
      </c>
      <c r="O112" s="55">
        <f>AVERAGE(K$4:K112)</f>
        <v>-1.0355903492830598E-3</v>
      </c>
      <c r="P112" s="56">
        <f>AVERAGE(L$4:L112)</f>
        <v>2.0785218963841638E-3</v>
      </c>
      <c r="Q112" s="57">
        <f>AVERAGE(M$4:M112)</f>
        <v>-3.0438897887448706E-4</v>
      </c>
      <c r="R112" s="32">
        <f>resultados!B$7+resultados!B$8*cálculos!K111^2+resultados!B$9*cálculos!R111</f>
        <v>1.9563295423857886E-4</v>
      </c>
      <c r="S112" s="32">
        <f>resultados!C$7+resultados!C$8*cálculos!L111^2+resultados!C$9*cálculos!S111</f>
        <v>3.5736156951840287E-4</v>
      </c>
      <c r="T112" s="31">
        <f>resultados!D$7+resultados!D$8*cálculos!M111^2+resultados!D$9*cálculos!T111</f>
        <v>2.0283826999650901E-4</v>
      </c>
      <c r="U112" s="36">
        <f t="shared" si="17"/>
        <v>1.3986885079908924E-2</v>
      </c>
      <c r="V112" s="32">
        <f t="shared" si="18"/>
        <v>1.8904009350357475E-2</v>
      </c>
      <c r="W112" s="31">
        <f t="shared" si="19"/>
        <v>1.4242130107414024E-2</v>
      </c>
      <c r="X112" s="32">
        <f>-0.5*LN(2*resultados!B$2)-0.5*LN(R112)-0.5*((K112^2)/R112)</f>
        <v>3.3144389589421888</v>
      </c>
      <c r="Y112" s="32">
        <f>-0.5*LN(2*resultados!C$2)-0.5*LN(S112)-0.5*((L112^2)/S112)</f>
        <v>0.36151826608842574</v>
      </c>
      <c r="Z112" s="31">
        <f>-0.5*LN(2*resultados!D$2)-0.5*LN(T112)-0.5*((M112^2)/T112)</f>
        <v>2.8247043767113507</v>
      </c>
      <c r="AA112" s="32">
        <f>K112/R112</f>
        <v>-19.252803343570516</v>
      </c>
      <c r="AB112" s="32">
        <f>L112/S112</f>
        <v>122.65057904269911</v>
      </c>
      <c r="AC112" s="31">
        <f>M112/T112</f>
        <v>-70.767283964363841</v>
      </c>
      <c r="AD112" s="32">
        <f>(1-resultados!$E$3)*(cálculos!AA111*cálculos!AA111)+resultados!$E$3*cálculos!AD111</f>
        <v>2803.9814211992898</v>
      </c>
      <c r="AE112" s="32">
        <f>(1-resultados!$E$3)*(cálculos!AA111*cálculos!AB111)+resultados!$E$3*cálculos!AE111</f>
        <v>1324.4417977901965</v>
      </c>
      <c r="AF112" s="32">
        <f>(1-resultados!$E$3)*(cálculos!AA111*cálculos!AC111)+resultados!$E$3*cálculos!AF111</f>
        <v>1560.1647268744455</v>
      </c>
      <c r="AG112" s="32">
        <f>(1-resultados!$E$3)*(cálculos!AB111*cálculos!AB111)+resultados!$E$3*cálculos!AG111</f>
        <v>4963.5816135043515</v>
      </c>
      <c r="AH112" s="32">
        <f>(1-resultados!$E$3)*(cálculos!AB111*cálculos!AC111)+resultados!$E$3*cálculos!AH111</f>
        <v>1872.8399184629025</v>
      </c>
      <c r="AI112" s="31">
        <f>(1-resultados!$E$3)*(cálculos!AC111*cálculos!AC111)+resultados!$E$3*cálculos!AI111</f>
        <v>10459.579158750616</v>
      </c>
      <c r="AJ112" s="32">
        <f t="shared" si="20"/>
        <v>1</v>
      </c>
      <c r="AK112" s="32">
        <f t="shared" si="21"/>
        <v>0.35501583832520461</v>
      </c>
      <c r="AL112" s="32">
        <f t="shared" si="22"/>
        <v>0.28808840790874701</v>
      </c>
      <c r="AM112" s="32">
        <f t="shared" si="23"/>
        <v>1</v>
      </c>
      <c r="AN112" s="32">
        <f t="shared" si="24"/>
        <v>0.25992375259692752</v>
      </c>
      <c r="AO112" s="31">
        <f t="shared" si="25"/>
        <v>1</v>
      </c>
      <c r="AP112" s="9">
        <f>H112*U112*(H112*U112*AJ112+I112*V112*AK112+J112*W112*AL112)</f>
        <v>3.4510549200999667E-5</v>
      </c>
      <c r="AQ112" s="9">
        <f>I112*V112*(H112*U112*AK112+I112*V112*AM112+J112*W112*AN112)</f>
        <v>8.1602559250087546E-5</v>
      </c>
      <c r="AR112" s="9">
        <f>J112*W112*(H112*U112*AL112+I112*V112*AN112+J112*W112*AO112)</f>
        <v>2.9339656715407191E-5</v>
      </c>
      <c r="AS112" s="40">
        <f t="shared" si="26"/>
        <v>1.4545276516649442E-4</v>
      </c>
      <c r="AT112" s="32">
        <f t="shared" si="27"/>
        <v>2.8056639317388055E-2</v>
      </c>
      <c r="AU112" s="31">
        <f>IF(N112&lt;-AT111,1,0)</f>
        <v>0</v>
      </c>
      <c r="AV112" s="37">
        <f>(resultados!$E$12^AU112)*(1-resultados!$E$12)^(1-AU112)</f>
        <v>0.97455470737913485</v>
      </c>
      <c r="AW112" s="37">
        <f>((1-resultados!$E$13)^AU112)*((resultados!$E$13)^(1-AU112))</f>
        <v>0.9</v>
      </c>
    </row>
    <row r="113" spans="1:49" s="37" customFormat="1">
      <c r="A113" s="33">
        <v>111</v>
      </c>
      <c r="B113" s="34">
        <v>39568</v>
      </c>
      <c r="C113" s="35">
        <v>3</v>
      </c>
      <c r="D113" s="36">
        <v>16140</v>
      </c>
      <c r="E113" s="32">
        <v>2557.52</v>
      </c>
      <c r="F113" s="32">
        <v>2090</v>
      </c>
      <c r="G113" s="40">
        <f>(resultados!$B$6*cálculos!D113)+(resultados!$C$6*cálculos!E113)+(resultados!$D$6*cálculos!F113)</f>
        <v>1.0315990464597282</v>
      </c>
      <c r="H113" s="36">
        <f>(resultados!B$6*cálculos!D113)/$G113</f>
        <v>0.30281832640913414</v>
      </c>
      <c r="I113" s="32">
        <f>(resultados!C$6*cálculos!E113)/$G113</f>
        <v>0.41579543271175529</v>
      </c>
      <c r="J113" s="31">
        <f>(resultados!D$6*cálculos!F113)/$G113</f>
        <v>0.28138624087911052</v>
      </c>
      <c r="K113" s="36">
        <f t="shared" si="14"/>
        <v>1.498155361561615E-2</v>
      </c>
      <c r="L113" s="32">
        <f t="shared" si="15"/>
        <v>1.3553698107959811E-2</v>
      </c>
      <c r="M113" s="32">
        <f t="shared" si="16"/>
        <v>7.20291229405845E-3</v>
      </c>
      <c r="N113" s="40">
        <f t="shared" si="16"/>
        <v>1.2193984929485601E-2</v>
      </c>
      <c r="O113" s="55">
        <f>AVERAGE(K$4:K113)</f>
        <v>-8.8997994960215781E-4</v>
      </c>
      <c r="P113" s="56">
        <f>AVERAGE(L$4:L113)</f>
        <v>2.1828416801257609E-3</v>
      </c>
      <c r="Q113" s="57">
        <f>AVERAGE(M$4:M113)</f>
        <v>-2.3614078548418762E-4</v>
      </c>
      <c r="R113" s="32">
        <f>resultados!B$7+resultados!B$8*cálculos!K112^2+resultados!B$9*cálculos!R112</f>
        <v>1.7390791004493096E-4</v>
      </c>
      <c r="S113" s="32">
        <f>resultados!C$7+resultados!C$8*cálculos!L112^2+resultados!C$9*cálculos!S112</f>
        <v>9.1009491012088498E-4</v>
      </c>
      <c r="T113" s="31">
        <f>resultados!D$7+resultados!D$8*cálculos!M112^2+resultados!D$9*cálculos!T112</f>
        <v>2.2000335867605937E-4</v>
      </c>
      <c r="U113" s="36">
        <f t="shared" si="17"/>
        <v>1.3187414835551772E-2</v>
      </c>
      <c r="V113" s="32">
        <f t="shared" si="18"/>
        <v>3.016777933691648E-2</v>
      </c>
      <c r="W113" s="31">
        <f t="shared" si="19"/>
        <v>1.4832510194706066E-2</v>
      </c>
      <c r="X113" s="32">
        <f>-0.5*LN(2*resultados!B$2)-0.5*LN(R113)-0.5*((K113^2)/R113)</f>
        <v>2.7642497673142752</v>
      </c>
      <c r="Y113" s="32">
        <f>-0.5*LN(2*resultados!C$2)-0.5*LN(S113)-0.5*((L113^2)/S113)</f>
        <v>2.4811172592320005</v>
      </c>
      <c r="Z113" s="31">
        <f>-0.5*LN(2*resultados!D$2)-0.5*LN(T113)-0.5*((M113^2)/T113)</f>
        <v>3.1740836268925818</v>
      </c>
      <c r="AA113" s="32">
        <f>K113/R113</f>
        <v>86.146476096144823</v>
      </c>
      <c r="AB113" s="32">
        <f>L113/S113</f>
        <v>14.892620491811691</v>
      </c>
      <c r="AC113" s="31">
        <f>M113/T113</f>
        <v>32.740010595312185</v>
      </c>
      <c r="AD113" s="32">
        <f>(1-resultados!$E$3)*(cálculos!AA112*cálculos!AA112)+resultados!$E$3*cálculos!AD112</f>
        <v>2657.9827621225045</v>
      </c>
      <c r="AE113" s="32">
        <f>(1-resultados!$E$3)*(cálculos!AA112*cálculos!AB112)+resultados!$E$3*cálculos!AE112</f>
        <v>1103.2932412257364</v>
      </c>
      <c r="AF113" s="32">
        <f>(1-resultados!$E$3)*(cálculos!AA112*cálculos!AC112)+resultados!$E$3*cálculos!AF112</f>
        <v>1548.3029593414492</v>
      </c>
      <c r="AG113" s="32">
        <f>(1-resultados!$E$3)*(cálculos!AB112*cálculos!AB112)+resultados!$E$3*cálculos!AG112</f>
        <v>5568.3565890646541</v>
      </c>
      <c r="AH113" s="32">
        <f>(1-resultados!$E$3)*(cálculos!AB112*cálculos!AC112)+resultados!$E$3*cálculos!AH112</f>
        <v>1239.6906220246274</v>
      </c>
      <c r="AI113" s="31">
        <f>(1-resultados!$E$3)*(cálculos!AC112*cálculos!AC112)+resultados!$E$3*cálculos!AI112</f>
        <v>10132.484918007152</v>
      </c>
      <c r="AJ113" s="32">
        <f t="shared" si="20"/>
        <v>1</v>
      </c>
      <c r="AK113" s="32">
        <f t="shared" si="21"/>
        <v>0.28678164934104194</v>
      </c>
      <c r="AL113" s="32">
        <f t="shared" si="22"/>
        <v>0.29834714127955253</v>
      </c>
      <c r="AM113" s="32">
        <f t="shared" si="23"/>
        <v>1</v>
      </c>
      <c r="AN113" s="32">
        <f t="shared" si="24"/>
        <v>0.16504098744370294</v>
      </c>
      <c r="AO113" s="31">
        <f t="shared" si="25"/>
        <v>1</v>
      </c>
      <c r="AP113" s="9">
        <f>H113*U113*(H113*U113*AJ113+I113*V113*AK113+J113*W113*AL113)</f>
        <v>3.5285095246922395E-5</v>
      </c>
      <c r="AQ113" s="9">
        <f>I113*V113*(H113*U113*AK113+I113*V113*AM113+J113*W113*AN113)</f>
        <v>1.8034824645709815E-4</v>
      </c>
      <c r="AR113" s="9">
        <f>J113*W113*(H113*U113*AL113+I113*V113*AN113+J113*W113*AO113)</f>
        <v>3.1032418006250074E-5</v>
      </c>
      <c r="AS113" s="40">
        <f t="shared" si="26"/>
        <v>2.4666575971027063E-4</v>
      </c>
      <c r="AT113" s="32">
        <f t="shared" si="27"/>
        <v>3.6536680901633638E-2</v>
      </c>
      <c r="AU113" s="31">
        <f>IF(N113&lt;-AT112,1,0)</f>
        <v>0</v>
      </c>
      <c r="AV113" s="37">
        <f>(resultados!$E$12^AU113)*(1-resultados!$E$12)^(1-AU113)</f>
        <v>0.97455470737913485</v>
      </c>
      <c r="AW113" s="37">
        <f>((1-resultados!$E$13)^AU113)*((resultados!$E$13)^(1-AU113))</f>
        <v>0.9</v>
      </c>
    </row>
    <row r="114" spans="1:49" s="37" customFormat="1">
      <c r="A114" s="33">
        <v>112</v>
      </c>
      <c r="B114" s="34">
        <v>39569</v>
      </c>
      <c r="C114" s="35">
        <v>4</v>
      </c>
      <c r="D114" s="36">
        <v>16140</v>
      </c>
      <c r="E114" s="32">
        <v>2557.52</v>
      </c>
      <c r="F114" s="32">
        <v>2090</v>
      </c>
      <c r="G114" s="40">
        <f>(resultados!$B$6*cálculos!D114)+(resultados!$C$6*cálculos!E114)+(resultados!$D$6*cálculos!F114)</f>
        <v>1.0315990464597282</v>
      </c>
      <c r="H114" s="36">
        <f>(resultados!B$6*cálculos!D114)/$G114</f>
        <v>0.30281832640913414</v>
      </c>
      <c r="I114" s="32">
        <f>(resultados!C$6*cálculos!E114)/$G114</f>
        <v>0.41579543271175529</v>
      </c>
      <c r="J114" s="31">
        <f>(resultados!D$6*cálculos!F114)/$G114</f>
        <v>0.28138624087911052</v>
      </c>
      <c r="K114" s="36">
        <f t="shared" si="14"/>
        <v>0</v>
      </c>
      <c r="L114" s="32">
        <f t="shared" si="15"/>
        <v>0</v>
      </c>
      <c r="M114" s="32">
        <f t="shared" si="16"/>
        <v>0</v>
      </c>
      <c r="N114" s="40">
        <f t="shared" si="16"/>
        <v>0</v>
      </c>
      <c r="O114" s="55">
        <f>AVERAGE(K$4:K114)</f>
        <v>-8.8196211221835464E-4</v>
      </c>
      <c r="P114" s="56">
        <f>AVERAGE(L$4:L114)</f>
        <v>2.1631764397642673E-3</v>
      </c>
      <c r="Q114" s="57">
        <f>AVERAGE(M$4:M114)</f>
        <v>-2.3401339102036611E-4</v>
      </c>
      <c r="R114" s="32">
        <f>resultados!B$7+resultados!B$8*cálculos!K113^2+resultados!B$9*cálculos!R113</f>
        <v>2.144794393100882E-4</v>
      </c>
      <c r="S114" s="32">
        <f>resultados!C$7+resultados!C$8*cálculos!L113^2+resultados!C$9*cálculos!S113</f>
        <v>6.8984654064965247E-4</v>
      </c>
      <c r="T114" s="31">
        <f>resultados!D$7+resultados!D$8*cálculos!M113^2+resultados!D$9*cálculos!T113</f>
        <v>1.7386049617751224E-4</v>
      </c>
      <c r="U114" s="36">
        <f t="shared" si="17"/>
        <v>1.4645116568675315E-2</v>
      </c>
      <c r="V114" s="32">
        <f t="shared" si="18"/>
        <v>2.6264929861883363E-2</v>
      </c>
      <c r="W114" s="31">
        <f t="shared" si="19"/>
        <v>1.3185617019218792E-2</v>
      </c>
      <c r="X114" s="32">
        <f>-0.5*LN(2*resultados!B$2)-0.5*LN(R114)-0.5*((K114^2)/R114)</f>
        <v>3.3047098059066857</v>
      </c>
      <c r="Y114" s="32">
        <f>-0.5*LN(2*resultados!C$2)-0.5*LN(S114)-0.5*((L114^2)/S114)</f>
        <v>2.7205821617774135</v>
      </c>
      <c r="Z114" s="31">
        <f>-0.5*LN(2*resultados!D$2)-0.5*LN(T114)-0.5*((M114^2)/T114)</f>
        <v>3.409690130008475</v>
      </c>
      <c r="AA114" s="32">
        <f>K114/R114</f>
        <v>0</v>
      </c>
      <c r="AB114" s="32">
        <f>L114/S114</f>
        <v>0</v>
      </c>
      <c r="AC114" s="31">
        <f>M114/T114</f>
        <v>0</v>
      </c>
      <c r="AD114" s="32">
        <f>(1-resultados!$E$3)*(cálculos!AA113*cálculos!AA113)+resultados!$E$3*cálculos!AD113</f>
        <v>2943.7767170221737</v>
      </c>
      <c r="AE114" s="32">
        <f>(1-resultados!$E$3)*(cálculos!AA113*cálculos!AB113)+resultados!$E$3*cálculos!AE113</f>
        <v>1114.0724532646009</v>
      </c>
      <c r="AF114" s="32">
        <f>(1-resultados!$E$3)*(cálculos!AA113*cálculos!AC113)+resultados!$E$3*cálculos!AF113</f>
        <v>1624.6309741891578</v>
      </c>
      <c r="AG114" s="32">
        <f>(1-resultados!$E$3)*(cálculos!AB113*cálculos!AB113)+resultados!$E$3*cálculos!AG113</f>
        <v>5247.5626024275625</v>
      </c>
      <c r="AH114" s="32">
        <f>(1-resultados!$E$3)*(cálculos!AB113*cálculos!AC113)+resultados!$E$3*cálculos!AH113</f>
        <v>1194.5642578647823</v>
      </c>
      <c r="AI114" s="31">
        <f>(1-resultados!$E$3)*(cálculos!AC113*cálculos!AC113)+resultados!$E$3*cálculos!AI113</f>
        <v>9588.8503205535908</v>
      </c>
      <c r="AJ114" s="32">
        <f t="shared" si="20"/>
        <v>1</v>
      </c>
      <c r="AK114" s="32">
        <f t="shared" si="21"/>
        <v>0.28345373812021818</v>
      </c>
      <c r="AL114" s="32">
        <f t="shared" si="22"/>
        <v>0.30578700564193756</v>
      </c>
      <c r="AM114" s="32">
        <f t="shared" si="23"/>
        <v>1</v>
      </c>
      <c r="AN114" s="32">
        <f t="shared" si="24"/>
        <v>0.16840207263216711</v>
      </c>
      <c r="AO114" s="31">
        <f t="shared" si="25"/>
        <v>1</v>
      </c>
      <c r="AP114" s="9">
        <f>H114*U114*(H114*U114*AJ114+I114*V114*AK114+J114*W114*AL114)</f>
        <v>3.8427220686749057E-5</v>
      </c>
      <c r="AQ114" s="9">
        <f>I114*V114*(H114*U114*AK114+I114*V114*AM114+J114*W114*AN114)</f>
        <v>1.3981637768141429E-4</v>
      </c>
      <c r="AR114" s="9">
        <f>J114*W114*(H114*U114*AL114+I114*V114*AN114+J114*W114*AO114)</f>
        <v>2.5620954624272845E-5</v>
      </c>
      <c r="AS114" s="40">
        <f t="shared" si="26"/>
        <v>2.0386455299243621E-4</v>
      </c>
      <c r="AT114" s="32">
        <f t="shared" si="27"/>
        <v>3.3215861256772297E-2</v>
      </c>
      <c r="AU114" s="31">
        <f>IF(N114&lt;-AT113,1,0)</f>
        <v>0</v>
      </c>
      <c r="AV114" s="37">
        <f>(resultados!$E$12^AU114)*(1-resultados!$E$12)^(1-AU114)</f>
        <v>0.97455470737913485</v>
      </c>
      <c r="AW114" s="37">
        <f>((1-resultados!$E$13)^AU114)*((resultados!$E$13)^(1-AU114))</f>
        <v>0.9</v>
      </c>
    </row>
    <row r="115" spans="1:49" s="37" customFormat="1">
      <c r="A115" s="33">
        <v>113</v>
      </c>
      <c r="B115" s="34">
        <v>39570</v>
      </c>
      <c r="C115" s="35">
        <v>5</v>
      </c>
      <c r="D115" s="36">
        <v>17100</v>
      </c>
      <c r="E115" s="32">
        <v>2606.6999999999998</v>
      </c>
      <c r="F115" s="32">
        <v>2090</v>
      </c>
      <c r="G115" s="40">
        <f>(resultados!$B$6*cálculos!D115)+(resultados!$C$6*cálculos!E115)+(resultados!$D$6*cálculos!F115)</f>
        <v>1.0584279096503686</v>
      </c>
      <c r="H115" s="36">
        <f>(resultados!B$6*cálculos!D115)/$G115</f>
        <v>0.31269748172533801</v>
      </c>
      <c r="I115" s="32">
        <f>(resultados!C$6*cálculos!E115)/$G115</f>
        <v>0.41304881130876619</v>
      </c>
      <c r="J115" s="31">
        <f>(resultados!D$6*cálculos!F115)/$G115</f>
        <v>0.27425370696589579</v>
      </c>
      <c r="K115" s="36">
        <f t="shared" si="14"/>
        <v>5.7777800666812595E-2</v>
      </c>
      <c r="L115" s="32">
        <f t="shared" si="15"/>
        <v>1.9047014581213162E-2</v>
      </c>
      <c r="M115" s="32">
        <f t="shared" si="16"/>
        <v>0</v>
      </c>
      <c r="N115" s="40">
        <f t="shared" si="16"/>
        <v>2.5674632439811385E-2</v>
      </c>
      <c r="O115" s="55">
        <f>AVERAGE(K$4:K115)</f>
        <v>-3.5821423026272114E-4</v>
      </c>
      <c r="P115" s="56">
        <f>AVERAGE(L$4:L115)</f>
        <v>2.3139249945986324E-3</v>
      </c>
      <c r="Q115" s="57">
        <f>AVERAGE(M$4:M115)</f>
        <v>-2.3192398574339856E-4</v>
      </c>
      <c r="R115" s="32">
        <f>resultados!B$7+resultados!B$8*cálculos!K114^2+resultados!B$9*cálculos!R114</f>
        <v>1.8388386205264517E-4</v>
      </c>
      <c r="S115" s="32">
        <f>resultados!C$7+resultados!C$8*cálculos!L114^2+resultados!C$9*cálculos!S114</f>
        <v>4.819543485263298E-4</v>
      </c>
      <c r="T115" s="31">
        <f>resultados!D$7+resultados!D$8*cálculos!M114^2+resultados!D$9*cálculos!T114</f>
        <v>1.2560165679030371E-4</v>
      </c>
      <c r="U115" s="36">
        <f t="shared" si="17"/>
        <v>1.3560378388992144E-2</v>
      </c>
      <c r="V115" s="32">
        <f t="shared" si="18"/>
        <v>2.19534586916579E-2</v>
      </c>
      <c r="W115" s="31">
        <f t="shared" si="19"/>
        <v>1.1207214497380859E-2</v>
      </c>
      <c r="X115" s="32">
        <f>-0.5*LN(2*resultados!B$2)-0.5*LN(R115)-0.5*((K115^2)/R115)</f>
        <v>-5.6954622010119511</v>
      </c>
      <c r="Y115" s="32">
        <f>-0.5*LN(2*resultados!C$2)-0.5*LN(S115)-0.5*((L115^2)/S115)</f>
        <v>2.5235195074830377</v>
      </c>
      <c r="Z115" s="31">
        <f>-0.5*LN(2*resultados!D$2)-0.5*LN(T115)-0.5*((M115^2)/T115)</f>
        <v>3.5722590233011142</v>
      </c>
      <c r="AA115" s="32">
        <f>K115/R115</f>
        <v>314.20810952007878</v>
      </c>
      <c r="AB115" s="32">
        <f>L115/S115</f>
        <v>39.520370838966706</v>
      </c>
      <c r="AC115" s="31">
        <f>M115/T115</f>
        <v>0</v>
      </c>
      <c r="AD115" s="32">
        <f>(1-resultados!$E$3)*(cálculos!AA114*cálculos!AA114)+resultados!$E$3*cálculos!AD114</f>
        <v>2767.1501140008431</v>
      </c>
      <c r="AE115" s="32">
        <f>(1-resultados!$E$3)*(cálculos!AA114*cálculos!AB114)+resultados!$E$3*cálculos!AE114</f>
        <v>1047.2281060687249</v>
      </c>
      <c r="AF115" s="32">
        <f>(1-resultados!$E$3)*(cálculos!AA114*cálculos!AC114)+resultados!$E$3*cálculos!AF114</f>
        <v>1527.1531157378083</v>
      </c>
      <c r="AG115" s="32">
        <f>(1-resultados!$E$3)*(cálculos!AB114*cálculos!AB114)+resultados!$E$3*cálculos!AG114</f>
        <v>4932.7088462819083</v>
      </c>
      <c r="AH115" s="32">
        <f>(1-resultados!$E$3)*(cálculos!AB114*cálculos!AC114)+resultados!$E$3*cálculos!AH114</f>
        <v>1122.8904023928953</v>
      </c>
      <c r="AI115" s="31">
        <f>(1-resultados!$E$3)*(cálculos!AC114*cálculos!AC114)+resultados!$E$3*cálculos!AI114</f>
        <v>9013.5193013203752</v>
      </c>
      <c r="AJ115" s="32">
        <f t="shared" si="20"/>
        <v>1</v>
      </c>
      <c r="AK115" s="32">
        <f t="shared" si="21"/>
        <v>0.28345373812021818</v>
      </c>
      <c r="AL115" s="32">
        <f t="shared" si="22"/>
        <v>0.30578700564193767</v>
      </c>
      <c r="AM115" s="32">
        <f t="shared" si="23"/>
        <v>1</v>
      </c>
      <c r="AN115" s="32">
        <f t="shared" si="24"/>
        <v>0.16840207263216711</v>
      </c>
      <c r="AO115" s="31">
        <f t="shared" si="25"/>
        <v>1</v>
      </c>
      <c r="AP115" s="9">
        <f>H115*U115*(H115*U115*AJ115+I115*V115*AK115+J115*W115*AL115)</f>
        <v>3.2864352950775712E-5</v>
      </c>
      <c r="AQ115" s="9">
        <f>I115*V115*(H115*U115*AK115+I115*V115*AM115+J115*W115*AN115)</f>
        <v>9.7818360386043725E-5</v>
      </c>
      <c r="AR115" s="9">
        <f>J115*W115*(H115*U115*AL115+I115*V115*AN115+J115*W115*AO115)</f>
        <v>1.812603635595424E-5</v>
      </c>
      <c r="AS115" s="40">
        <f t="shared" si="26"/>
        <v>1.4880874969277368E-4</v>
      </c>
      <c r="AT115" s="32">
        <f t="shared" si="27"/>
        <v>2.8378464436161453E-2</v>
      </c>
      <c r="AU115" s="31">
        <f>IF(N115&lt;-AT114,1,0)</f>
        <v>0</v>
      </c>
      <c r="AV115" s="37">
        <f>(resultados!$E$12^AU115)*(1-resultados!$E$12)^(1-AU115)</f>
        <v>0.97455470737913485</v>
      </c>
      <c r="AW115" s="37">
        <f>((1-resultados!$E$13)^AU115)*((resultados!$E$13)^(1-AU115))</f>
        <v>0.9</v>
      </c>
    </row>
    <row r="116" spans="1:49" s="37" customFormat="1">
      <c r="A116" s="33">
        <v>114</v>
      </c>
      <c r="B116" s="34">
        <v>39573</v>
      </c>
      <c r="C116" s="35">
        <v>1</v>
      </c>
      <c r="D116" s="36">
        <v>17100</v>
      </c>
      <c r="E116" s="32">
        <v>2606.6999999999998</v>
      </c>
      <c r="F116" s="32">
        <v>2090</v>
      </c>
      <c r="G116" s="40">
        <f>(resultados!$B$6*cálculos!D116)+(resultados!$C$6*cálculos!E116)+(resultados!$D$6*cálculos!F116)</f>
        <v>1.0584279096503686</v>
      </c>
      <c r="H116" s="36">
        <f>(resultados!B$6*cálculos!D116)/$G116</f>
        <v>0.31269748172533801</v>
      </c>
      <c r="I116" s="32">
        <f>(resultados!C$6*cálculos!E116)/$G116</f>
        <v>0.41304881130876619</v>
      </c>
      <c r="J116" s="31">
        <f>(resultados!D$6*cálculos!F116)/$G116</f>
        <v>0.27425370696589579</v>
      </c>
      <c r="K116" s="36">
        <f t="shared" si="14"/>
        <v>0</v>
      </c>
      <c r="L116" s="32">
        <f t="shared" si="15"/>
        <v>0</v>
      </c>
      <c r="M116" s="32">
        <f t="shared" si="16"/>
        <v>0</v>
      </c>
      <c r="N116" s="40">
        <f t="shared" si="16"/>
        <v>0</v>
      </c>
      <c r="O116" s="55">
        <f>AVERAGE(K$4:K116)</f>
        <v>-3.5504419282676784E-4</v>
      </c>
      <c r="P116" s="56">
        <f>AVERAGE(L$4:L116)</f>
        <v>2.2934477822570518E-3</v>
      </c>
      <c r="Q116" s="57">
        <f>AVERAGE(M$4:M116)</f>
        <v>-2.2987156109080211E-4</v>
      </c>
      <c r="R116" s="32">
        <f>resultados!B$7+resultados!B$8*cálculos!K115^2+resultados!B$9*cálculos!R115</f>
        <v>1.0579523291909694E-3</v>
      </c>
      <c r="S116" s="32">
        <f>resultados!C$7+resultados!C$8*cálculos!L115^2+resultados!C$9*cálculos!S115</f>
        <v>4.6668776846806037E-4</v>
      </c>
      <c r="T116" s="31">
        <f>resultados!D$7+resultados!D$8*cálculos!M115^2+resultados!D$9*cálculos!T115</f>
        <v>9.5179284440607452E-5</v>
      </c>
      <c r="U116" s="36">
        <f t="shared" si="17"/>
        <v>3.2526179136058535E-2</v>
      </c>
      <c r="V116" s="32">
        <f t="shared" si="18"/>
        <v>2.1602957400968514E-2</v>
      </c>
      <c r="W116" s="31">
        <f t="shared" si="19"/>
        <v>9.7559871074436883E-3</v>
      </c>
      <c r="X116" s="32">
        <f>-0.5*LN(2*resultados!B$2)-0.5*LN(R116)-0.5*((K116^2)/R116)</f>
        <v>2.5067714688136284</v>
      </c>
      <c r="Y116" s="32">
        <f>-0.5*LN(2*resultados!C$2)-0.5*LN(S116)-0.5*((L116^2)/S116)</f>
        <v>2.9159865237480771</v>
      </c>
      <c r="Z116" s="31">
        <f>-0.5*LN(2*resultados!D$2)-0.5*LN(T116)-0.5*((M116^2)/T116)</f>
        <v>3.7109355869249003</v>
      </c>
      <c r="AA116" s="32">
        <f>K116/R116</f>
        <v>0</v>
      </c>
      <c r="AB116" s="32">
        <f>L116/S116</f>
        <v>0</v>
      </c>
      <c r="AC116" s="31">
        <f>M116/T116</f>
        <v>0</v>
      </c>
      <c r="AD116" s="32">
        <f>(1-resultados!$E$3)*(cálculos!AA115*cálculos!AA115)+resultados!$E$3*cálculos!AD115</f>
        <v>8524.7252724517057</v>
      </c>
      <c r="AE116" s="32">
        <f>(1-resultados!$E$3)*(cálculos!AA115*cálculos!AB115)+resultados!$E$3*cálculos!AE115</f>
        <v>1729.4516802352528</v>
      </c>
      <c r="AF116" s="32">
        <f>(1-resultados!$E$3)*(cálculos!AA115*cálculos!AC115)+resultados!$E$3*cálculos!AF115</f>
        <v>1435.5239287935397</v>
      </c>
      <c r="AG116" s="32">
        <f>(1-resultados!$E$3)*(cálculos!AB115*cálculos!AB115)+resultados!$E$3*cálculos!AG115</f>
        <v>4730.4578981799605</v>
      </c>
      <c r="AH116" s="32">
        <f>(1-resultados!$E$3)*(cálculos!AB115*cálculos!AC115)+resultados!$E$3*cálculos!AH115</f>
        <v>1055.5169782493215</v>
      </c>
      <c r="AI116" s="31">
        <f>(1-resultados!$E$3)*(cálculos!AC115*cálculos!AC115)+resultados!$E$3*cálculos!AI115</f>
        <v>8472.7081432411524</v>
      </c>
      <c r="AJ116" s="32">
        <f t="shared" si="20"/>
        <v>1</v>
      </c>
      <c r="AK116" s="32">
        <f t="shared" si="21"/>
        <v>0.27234326889517341</v>
      </c>
      <c r="AL116" s="32">
        <f t="shared" si="22"/>
        <v>0.16891146043721622</v>
      </c>
      <c r="AM116" s="32">
        <f t="shared" si="23"/>
        <v>1</v>
      </c>
      <c r="AN116" s="32">
        <f t="shared" si="24"/>
        <v>0.16672568458474196</v>
      </c>
      <c r="AO116" s="31">
        <f t="shared" si="25"/>
        <v>1</v>
      </c>
      <c r="AP116" s="9">
        <f>H116*U116*(H116*U116*AJ116+I116*V116*AK116+J116*W116*AL116)</f>
        <v>1.3275951135856254E-4</v>
      </c>
      <c r="AQ116" s="9">
        <f>I116*V116*(H116*U116*AK116+I116*V116*AM116+J116*W116*AN116)</f>
        <v>1.083184086719537E-4</v>
      </c>
      <c r="AR116" s="9">
        <f>J116*W116*(H116*U116*AL116+I116*V116*AN116+J116*W116*AO116)</f>
        <v>1.5736085940949947E-5</v>
      </c>
      <c r="AS116" s="40">
        <f t="shared" si="26"/>
        <v>2.5681400597146623E-4</v>
      </c>
      <c r="AT116" s="32">
        <f t="shared" si="27"/>
        <v>3.7280695926091997E-2</v>
      </c>
      <c r="AU116" s="31">
        <f>IF(N116&lt;-AT115,1,0)</f>
        <v>0</v>
      </c>
      <c r="AV116" s="37">
        <f>(resultados!$E$12^AU116)*(1-resultados!$E$12)^(1-AU116)</f>
        <v>0.97455470737913485</v>
      </c>
      <c r="AW116" s="37">
        <f>((1-resultados!$E$13)^AU116)*((resultados!$E$13)^(1-AU116))</f>
        <v>0.9</v>
      </c>
    </row>
    <row r="117" spans="1:49" s="37" customFormat="1">
      <c r="A117" s="33">
        <v>115</v>
      </c>
      <c r="B117" s="34">
        <v>39574</v>
      </c>
      <c r="C117" s="35">
        <v>2</v>
      </c>
      <c r="D117" s="36">
        <v>16800</v>
      </c>
      <c r="E117" s="32">
        <v>2847.7</v>
      </c>
      <c r="F117" s="32">
        <v>2080</v>
      </c>
      <c r="G117" s="40">
        <f>(resultados!$B$6*cálculos!D117)+(resultados!$C$6*cálculos!E117)+(resultados!$D$6*cálculos!F117)</f>
        <v>1.0916518563603166</v>
      </c>
      <c r="H117" s="36">
        <f>(resultados!B$6*cálculos!D117)/$G117</f>
        <v>0.29786171152285029</v>
      </c>
      <c r="I117" s="32">
        <f>(resultados!C$6*cálculos!E117)/$G117</f>
        <v>0.43750365500336508</v>
      </c>
      <c r="J117" s="31">
        <f>(resultados!D$6*cálculos!F117)/$G117</f>
        <v>0.26463463347378452</v>
      </c>
      <c r="K117" s="36">
        <f t="shared" si="14"/>
        <v>-1.7699577099401509E-2</v>
      </c>
      <c r="L117" s="32">
        <f t="shared" si="15"/>
        <v>8.8426597391604744E-2</v>
      </c>
      <c r="M117" s="32">
        <f t="shared" si="16"/>
        <v>-4.7961722634930481E-3</v>
      </c>
      <c r="N117" s="40">
        <f t="shared" si="16"/>
        <v>3.0907310501200075E-2</v>
      </c>
      <c r="O117" s="55">
        <f>AVERAGE(K$4:K117)</f>
        <v>-5.071892183230375E-4</v>
      </c>
      <c r="P117" s="56">
        <f>AVERAGE(L$4:L117)</f>
        <v>3.0490017261986984E-3</v>
      </c>
      <c r="Q117" s="57">
        <f>AVERAGE(M$4:M117)</f>
        <v>-2.6992683041012004E-4</v>
      </c>
      <c r="R117" s="32">
        <f>resultados!B$7+resultados!B$8*cálculos!K116^2+resultados!B$9*cálculos!R116</f>
        <v>8.0085341832746904E-4</v>
      </c>
      <c r="S117" s="32">
        <f>resultados!C$7+resultados!C$8*cálculos!L116^2+resultados!C$9*cálculos!S116</f>
        <v>3.3413397783324322E-4</v>
      </c>
      <c r="T117" s="31">
        <f>resultados!D$7+resultados!D$8*cálculos!M116^2+resultados!D$9*cálculos!T116</f>
        <v>7.6001020911358927E-5</v>
      </c>
      <c r="U117" s="36">
        <f t="shared" si="17"/>
        <v>2.8299353673316801E-2</v>
      </c>
      <c r="V117" s="32">
        <f t="shared" si="18"/>
        <v>1.827933198542122E-2</v>
      </c>
      <c r="W117" s="31">
        <f t="shared" si="19"/>
        <v>8.7178564401668678E-3</v>
      </c>
      <c r="X117" s="32">
        <f>-0.5*LN(2*resultados!B$2)-0.5*LN(R117)-0.5*((K117^2)/R117)</f>
        <v>2.4503895345930942</v>
      </c>
      <c r="Y117" s="32">
        <f>-0.5*LN(2*resultados!C$2)-0.5*LN(S117)-0.5*((L117^2)/S117)</f>
        <v>-8.6177444456176993</v>
      </c>
      <c r="Z117" s="31">
        <f>-0.5*LN(2*resultados!D$2)-0.5*LN(T117)-0.5*((M117^2)/T117)</f>
        <v>3.6721081000696141</v>
      </c>
      <c r="AA117" s="32">
        <f>K117/R117</f>
        <v>-22.100894738472789</v>
      </c>
      <c r="AB117" s="32">
        <f>L117/S117</f>
        <v>264.64413456250162</v>
      </c>
      <c r="AC117" s="31">
        <f>M117/T117</f>
        <v>-63.106682067953955</v>
      </c>
      <c r="AD117" s="32">
        <f>(1-resultados!$E$3)*(cálculos!AA116*cálculos!AA116)+resultados!$E$3*cálculos!AD116</f>
        <v>8013.2417561046032</v>
      </c>
      <c r="AE117" s="32">
        <f>(1-resultados!$E$3)*(cálculos!AA116*cálculos!AB116)+resultados!$E$3*cálculos!AE116</f>
        <v>1625.6845794211374</v>
      </c>
      <c r="AF117" s="32">
        <f>(1-resultados!$E$3)*(cálculos!AA116*cálculos!AC116)+resultados!$E$3*cálculos!AF116</f>
        <v>1349.3924930659273</v>
      </c>
      <c r="AG117" s="32">
        <f>(1-resultados!$E$3)*(cálculos!AB116*cálculos!AB116)+resultados!$E$3*cálculos!AG116</f>
        <v>4446.6304242891629</v>
      </c>
      <c r="AH117" s="32">
        <f>(1-resultados!$E$3)*(cálculos!AB116*cálculos!AC116)+resultados!$E$3*cálculos!AH116</f>
        <v>992.18595955436217</v>
      </c>
      <c r="AI117" s="31">
        <f>(1-resultados!$E$3)*(cálculos!AC116*cálculos!AC116)+resultados!$E$3*cálculos!AI116</f>
        <v>7964.3456546466832</v>
      </c>
      <c r="AJ117" s="32">
        <f t="shared" si="20"/>
        <v>1</v>
      </c>
      <c r="AK117" s="32">
        <f t="shared" si="21"/>
        <v>0.27234326889517341</v>
      </c>
      <c r="AL117" s="32">
        <f t="shared" si="22"/>
        <v>0.16891146043721622</v>
      </c>
      <c r="AM117" s="32">
        <f t="shared" si="23"/>
        <v>1</v>
      </c>
      <c r="AN117" s="32">
        <f t="shared" si="24"/>
        <v>0.16672568458474196</v>
      </c>
      <c r="AO117" s="31">
        <f t="shared" si="25"/>
        <v>1</v>
      </c>
      <c r="AP117" s="9">
        <f>H117*U117*(H117*U117*AJ117+I117*V117*AK117+J117*W117*AL117)</f>
        <v>9.2696814158751465E-5</v>
      </c>
      <c r="AQ117" s="9">
        <f>I117*V117*(H117*U117*AK117+I117*V117*AM117+J117*W117*AN117)</f>
        <v>8.5391538543591594E-5</v>
      </c>
      <c r="AR117" s="9">
        <f>J117*W117*(H117*U117*AL117+I117*V117*AN117+J117*W117*AO117)</f>
        <v>1.1683351114671193E-5</v>
      </c>
      <c r="AS117" s="40">
        <f t="shared" si="26"/>
        <v>1.8977170381701423E-4</v>
      </c>
      <c r="AT117" s="32">
        <f t="shared" si="27"/>
        <v>3.2047221830589188E-2</v>
      </c>
      <c r="AU117" s="31">
        <f>IF(N117&lt;-AT116,1,0)</f>
        <v>0</v>
      </c>
      <c r="AV117" s="37">
        <f>(resultados!$E$12^AU117)*(1-resultados!$E$12)^(1-AU117)</f>
        <v>0.97455470737913485</v>
      </c>
      <c r="AW117" s="37">
        <f>((1-resultados!$E$13)^AU117)*((resultados!$E$13)^(1-AU117))</f>
        <v>0.9</v>
      </c>
    </row>
    <row r="118" spans="1:49" s="37" customFormat="1">
      <c r="A118" s="33">
        <v>116</v>
      </c>
      <c r="B118" s="34">
        <v>39575</v>
      </c>
      <c r="C118" s="35">
        <v>3</v>
      </c>
      <c r="D118" s="36">
        <v>16880</v>
      </c>
      <c r="E118" s="32">
        <v>2685.4</v>
      </c>
      <c r="F118" s="32">
        <v>2040</v>
      </c>
      <c r="G118" s="40">
        <f>(resultados!$B$6*cálculos!D118)+(resultados!$C$6*cálculos!E118)+(resultados!$D$6*cálculos!F118)</f>
        <v>1.0604245621153716</v>
      </c>
      <c r="H118" s="36">
        <f>(resultados!B$6*cálculos!D118)/$G118</f>
        <v>0.30809327611916404</v>
      </c>
      <c r="I118" s="32">
        <f>(resultados!C$6*cálculos!E118)/$G118</f>
        <v>0.42471814351814596</v>
      </c>
      <c r="J118" s="31">
        <f>(resultados!D$6*cálculos!F118)/$G118</f>
        <v>0.26718858036269</v>
      </c>
      <c r="K118" s="36">
        <f t="shared" si="14"/>
        <v>4.7506027585981769E-3</v>
      </c>
      <c r="L118" s="32">
        <f t="shared" si="15"/>
        <v>-5.8681958266266321E-2</v>
      </c>
      <c r="M118" s="32">
        <f t="shared" si="16"/>
        <v>-1.9418085857101808E-2</v>
      </c>
      <c r="N118" s="40">
        <f t="shared" si="16"/>
        <v>-2.9022655403588955E-2</v>
      </c>
      <c r="O118" s="55">
        <f>AVERAGE(K$4:K118)</f>
        <v>-4.6146928808894002E-4</v>
      </c>
      <c r="P118" s="56">
        <f>AVERAGE(L$4:L118)</f>
        <v>2.5122107697424807E-3</v>
      </c>
      <c r="Q118" s="57">
        <f>AVERAGE(M$4:M118)</f>
        <v>-4.364325610770043E-4</v>
      </c>
      <c r="R118" s="32">
        <f>resultados!B$7+resultados!B$8*cálculos!K117^2+resultados!B$9*cálculos!R117</f>
        <v>6.9692070806688579E-4</v>
      </c>
      <c r="S118" s="32">
        <f>resultados!C$7+resultados!C$8*cálculos!L117^2+resultados!C$9*cálculos!S117</f>
        <v>2.8853316520284643E-3</v>
      </c>
      <c r="T118" s="31">
        <f>resultados!D$7+resultados!D$8*cálculos!M117^2+resultados!D$9*cálculos!T117</f>
        <v>7.2410751249337118E-5</v>
      </c>
      <c r="U118" s="36">
        <f t="shared" si="17"/>
        <v>2.6399255824111515E-2</v>
      </c>
      <c r="V118" s="32">
        <f t="shared" si="18"/>
        <v>5.3715283225805155E-2</v>
      </c>
      <c r="W118" s="31">
        <f t="shared" si="19"/>
        <v>8.5094507019746642E-3</v>
      </c>
      <c r="X118" s="32">
        <f>-0.5*LN(2*resultados!B$2)-0.5*LN(R118)-0.5*((K118^2)/R118)</f>
        <v>2.6992895369401082</v>
      </c>
      <c r="Y118" s="32">
        <f>-0.5*LN(2*resultados!C$2)-0.5*LN(S118)-0.5*((L118^2)/S118)</f>
        <v>1.4083815019896457</v>
      </c>
      <c r="Z118" s="31">
        <f>-0.5*LN(2*resultados!D$2)-0.5*LN(T118)-0.5*((M118^2)/T118)</f>
        <v>1.2440062467203297</v>
      </c>
      <c r="AA118" s="32">
        <f>K118/R118</f>
        <v>6.8165613442243211</v>
      </c>
      <c r="AB118" s="32">
        <f>L118/S118</f>
        <v>-20.338028810314182</v>
      </c>
      <c r="AC118" s="31">
        <f>M118/T118</f>
        <v>-268.16578370024257</v>
      </c>
      <c r="AD118" s="32">
        <f>(1-resultados!$E$3)*(cálculos!AA117*cálculos!AA117)+resultados!$E$3*cálculos!AD117</f>
        <v>7561.754223632789</v>
      </c>
      <c r="AE118" s="32">
        <f>(1-resultados!$E$3)*(cálculos!AA117*cálculos!AB117)+resultados!$E$3*cálculos!AE117</f>
        <v>1177.211174988664</v>
      </c>
      <c r="AF118" s="32">
        <f>(1-resultados!$E$3)*(cálculos!AA117*cálculos!AC117)+resultados!$E$3*cálculos!AF117</f>
        <v>1352.1117917426589</v>
      </c>
      <c r="AG118" s="32">
        <f>(1-resultados!$E$3)*(cálculos!AB117*cálculos!AB117)+resultados!$E$3*cálculos!AG117</f>
        <v>8382.0236763319444</v>
      </c>
      <c r="AH118" s="32">
        <f>(1-resultados!$E$3)*(cálculos!AB117*cálculos!AC117)+resultados!$E$3*cálculos!AH117</f>
        <v>-69.393993677977392</v>
      </c>
      <c r="AI118" s="31">
        <f>(1-resultados!$E$3)*(cálculos!AC117*cálculos!AC117)+resultados!$E$3*cálculos!AI117</f>
        <v>7725.4321146654311</v>
      </c>
      <c r="AJ118" s="32">
        <f t="shared" si="20"/>
        <v>1</v>
      </c>
      <c r="AK118" s="32">
        <f t="shared" si="21"/>
        <v>0.14786611269424757</v>
      </c>
      <c r="AL118" s="32">
        <f t="shared" si="22"/>
        <v>0.17690492802570346</v>
      </c>
      <c r="AM118" s="32">
        <f t="shared" si="23"/>
        <v>1</v>
      </c>
      <c r="AN118" s="32">
        <f t="shared" si="24"/>
        <v>-8.6235492947699197E-3</v>
      </c>
      <c r="AO118" s="31">
        <f t="shared" si="25"/>
        <v>1</v>
      </c>
      <c r="AP118" s="9">
        <f>H118*U118*(H118*U118*AJ118+I118*V118*AK118+J118*W118*AL118)</f>
        <v>9.686142483474485E-5</v>
      </c>
      <c r="AQ118" s="9">
        <f>I118*V118*(H118*U118*AK118+I118*V118*AM118+J118*W118*AN118)</f>
        <v>5.474619833986473E-4</v>
      </c>
      <c r="AR118" s="9">
        <f>J118*W118*(H118*U118*AL118+I118*V118*AN118+J118*W118*AO118)</f>
        <v>7.9934761403103267E-6</v>
      </c>
      <c r="AS118" s="40">
        <f t="shared" si="26"/>
        <v>6.5231688437370242E-4</v>
      </c>
      <c r="AT118" s="32">
        <f t="shared" si="27"/>
        <v>5.9416076223735563E-2</v>
      </c>
      <c r="AU118" s="31">
        <f>IF(N118&lt;-AT117,1,0)</f>
        <v>0</v>
      </c>
      <c r="AV118" s="37">
        <f>(resultados!$E$12^AU118)*(1-resultados!$E$12)^(1-AU118)</f>
        <v>0.97455470737913485</v>
      </c>
      <c r="AW118" s="37">
        <f>((1-resultados!$E$13)^AU118)*((resultados!$E$13)^(1-AU118))</f>
        <v>0.9</v>
      </c>
    </row>
    <row r="119" spans="1:49" s="37" customFormat="1">
      <c r="A119" s="33">
        <v>117</v>
      </c>
      <c r="B119" s="34">
        <v>39576</v>
      </c>
      <c r="C119" s="35">
        <v>4</v>
      </c>
      <c r="D119" s="36">
        <v>16440</v>
      </c>
      <c r="E119" s="32">
        <v>2705.07</v>
      </c>
      <c r="F119" s="32">
        <v>2055</v>
      </c>
      <c r="G119" s="40">
        <f>(resultados!$B$6*cálculos!D119)+(resultados!$C$6*cálculos!E119)+(resultados!$D$6*cálculos!F119)</f>
        <v>1.0572907181984177</v>
      </c>
      <c r="H119" s="36">
        <f>(resultados!B$6*cálculos!D119)/$G119</f>
        <v>0.30095180342572775</v>
      </c>
      <c r="I119" s="32">
        <f>(resultados!C$6*cálculos!E119)/$G119</f>
        <v>0.42909721549216673</v>
      </c>
      <c r="J119" s="31">
        <f>(resultados!D$6*cálculos!F119)/$G119</f>
        <v>0.26995098108210536</v>
      </c>
      <c r="K119" s="36">
        <f t="shared" si="14"/>
        <v>-2.6412099539777856E-2</v>
      </c>
      <c r="L119" s="32">
        <f t="shared" si="15"/>
        <v>7.2980973108407454E-3</v>
      </c>
      <c r="M119" s="32">
        <f t="shared" si="16"/>
        <v>7.3260400920727164E-3</v>
      </c>
      <c r="N119" s="40">
        <f t="shared" si="16"/>
        <v>-2.9596482904627533E-3</v>
      </c>
      <c r="O119" s="55">
        <f>AVERAGE(K$4:K119)</f>
        <v>-6.8518161784487898E-4</v>
      </c>
      <c r="P119" s="56">
        <f>AVERAGE(L$4:L119)</f>
        <v>2.5534684123381555E-3</v>
      </c>
      <c r="Q119" s="57">
        <f>AVERAGE(M$4:M119)</f>
        <v>-3.6951469337743775E-4</v>
      </c>
      <c r="R119" s="32">
        <f>resultados!B$7+resultados!B$8*cálculos!K118^2+resultados!B$9*cálculos!R118</f>
        <v>5.4283238701441383E-4</v>
      </c>
      <c r="S119" s="32">
        <f>resultados!C$7+resultados!C$8*cálculos!L118^2+resultados!C$9*cálculos!S118</f>
        <v>3.0984493125664446E-3</v>
      </c>
      <c r="T119" s="31">
        <f>resultados!D$7+resultados!D$8*cálculos!M118^2+resultados!D$9*cálculos!T118</f>
        <v>2.0097216814930283E-4</v>
      </c>
      <c r="U119" s="36">
        <f t="shared" si="17"/>
        <v>2.3298763637034772E-2</v>
      </c>
      <c r="V119" s="32">
        <f t="shared" si="18"/>
        <v>5.566371630215184E-2</v>
      </c>
      <c r="W119" s="31">
        <f t="shared" si="19"/>
        <v>1.4176465291083769E-2</v>
      </c>
      <c r="X119" s="32">
        <f>-0.5*LN(2*resultados!B$2)-0.5*LN(R119)-0.5*((K119^2)/R119)</f>
        <v>2.1978617503944013</v>
      </c>
      <c r="Y119" s="32">
        <f>-0.5*LN(2*resultados!C$2)-0.5*LN(S119)-0.5*((L119^2)/S119)</f>
        <v>1.9608932432490664</v>
      </c>
      <c r="Z119" s="31">
        <f>-0.5*LN(2*resultados!D$2)-0.5*LN(T119)-0.5*((M119^2)/T119)</f>
        <v>3.2037054302525068</v>
      </c>
      <c r="AA119" s="32">
        <f>K119/R119</f>
        <v>-48.656086430370884</v>
      </c>
      <c r="AB119" s="32">
        <f>L119/S119</f>
        <v>2.3554031628794774</v>
      </c>
      <c r="AC119" s="31">
        <f>M119/T119</f>
        <v>36.453008192806969</v>
      </c>
      <c r="AD119" s="32">
        <f>(1-resultados!$E$3)*(cálculos!AA118*cálculos!AA118)+resultados!$E$3*cálculos!AD118</f>
        <v>7110.8369007283964</v>
      </c>
      <c r="AE119" s="32">
        <f>(1-resultados!$E$3)*(cálculos!AA118*cálculos!AB118)+resultados!$E$3*cálculos!AE118</f>
        <v>1098.2603792289776</v>
      </c>
      <c r="AF119" s="32">
        <f>(1-resultados!$E$3)*(cálculos!AA118*cálculos!AC118)+resultados!$E$3*cálculos!AF118</f>
        <v>1161.3069733372176</v>
      </c>
      <c r="AG119" s="32">
        <f>(1-resultados!$E$3)*(cálculos!AB118*cálculos!AB118)+resultados!$E$3*cálculos!AG118</f>
        <v>7903.9203807053773</v>
      </c>
      <c r="AH119" s="32">
        <f>(1-resultados!$E$3)*(cálculos!AB118*cálculos!AC118)+resultados!$E$3*cálculos!AH118</f>
        <v>262.00745203286237</v>
      </c>
      <c r="AI119" s="31">
        <f>(1-resultados!$E$3)*(cálculos!AC118*cálculos!AC118)+resultados!$E$3*cálculos!AI118</f>
        <v>11576.679440639426</v>
      </c>
      <c r="AJ119" s="32">
        <f t="shared" si="20"/>
        <v>1</v>
      </c>
      <c r="AK119" s="32">
        <f t="shared" si="21"/>
        <v>0.14649529585472726</v>
      </c>
      <c r="AL119" s="32">
        <f t="shared" si="22"/>
        <v>0.12799549116473494</v>
      </c>
      <c r="AM119" s="32">
        <f t="shared" si="23"/>
        <v>1</v>
      </c>
      <c r="AN119" s="32">
        <f t="shared" si="24"/>
        <v>2.7390525308198233E-2</v>
      </c>
      <c r="AO119" s="31">
        <f t="shared" si="25"/>
        <v>1</v>
      </c>
      <c r="AP119" s="9">
        <f>H119*U119*(H119*U119*AJ119+I119*V119*AK119+J119*W119*AL119)</f>
        <v>7.7134754487851275E-5</v>
      </c>
      <c r="AQ119" s="9">
        <f>I119*V119*(H119*U119*AK119+I119*V119*AM119+J119*W119*AN119)</f>
        <v>5.9753861348511297E-4</v>
      </c>
      <c r="AR119" s="9">
        <f>J119*W119*(H119*U119*AL119+I119*V119*AN119+J119*W119*AO119)</f>
        <v>2.0583854544224763E-5</v>
      </c>
      <c r="AS119" s="40">
        <f t="shared" si="26"/>
        <v>6.9525722251718904E-4</v>
      </c>
      <c r="AT119" s="32">
        <f t="shared" si="27"/>
        <v>6.1340514268231235E-2</v>
      </c>
      <c r="AU119" s="31">
        <f>IF(N119&lt;-AT118,1,0)</f>
        <v>0</v>
      </c>
      <c r="AV119" s="37">
        <f>(resultados!$E$12^AU119)*(1-resultados!$E$12)^(1-AU119)</f>
        <v>0.97455470737913485</v>
      </c>
      <c r="AW119" s="37">
        <f>((1-resultados!$E$13)^AU119)*((resultados!$E$13)^(1-AU119))</f>
        <v>0.9</v>
      </c>
    </row>
    <row r="120" spans="1:49" s="37" customFormat="1">
      <c r="A120" s="33">
        <v>118</v>
      </c>
      <c r="B120" s="34">
        <v>39577</v>
      </c>
      <c r="C120" s="35">
        <v>5</v>
      </c>
      <c r="D120" s="36">
        <v>16380</v>
      </c>
      <c r="E120" s="32">
        <v>2788.68</v>
      </c>
      <c r="F120" s="32">
        <v>2090</v>
      </c>
      <c r="G120" s="40">
        <f>(resultados!$B$6*cálculos!D120)+(resultados!$C$6*cálculos!E120)+(resultados!$D$6*cálculos!F120)</f>
        <v>1.0750131804963821</v>
      </c>
      <c r="H120" s="36">
        <f>(resultados!B$6*cálculos!D120)/$G120</f>
        <v>0.29491011256078553</v>
      </c>
      <c r="I120" s="32">
        <f>(resultados!C$6*cálculos!E120)/$G120</f>
        <v>0.43506735837241406</v>
      </c>
      <c r="J120" s="31">
        <f>(resultados!D$6*cálculos!F120)/$G120</f>
        <v>0.27002252906680035</v>
      </c>
      <c r="K120" s="36">
        <f t="shared" si="14"/>
        <v>-3.6563112031107181E-3</v>
      </c>
      <c r="L120" s="32">
        <f t="shared" si="15"/>
        <v>3.044057563062541E-2</v>
      </c>
      <c r="M120" s="32">
        <f t="shared" si="16"/>
        <v>1.6888218028522139E-2</v>
      </c>
      <c r="N120" s="40">
        <f t="shared" si="16"/>
        <v>1.6623212491142944E-2</v>
      </c>
      <c r="O120" s="55">
        <f>AVERAGE(K$4:K120)</f>
        <v>-7.1057588780441599E-4</v>
      </c>
      <c r="P120" s="56">
        <f>AVERAGE(L$4:L120)</f>
        <v>2.7918197560842001E-3</v>
      </c>
      <c r="Q120" s="57">
        <f>AVERAGE(M$4:M120)</f>
        <v>-2.2201270430137297E-4</v>
      </c>
      <c r="R120" s="32">
        <f>resultados!B$7+resultados!B$8*cálculos!K119^2+resultados!B$9*cálculos!R119</f>
        <v>6.1139272492973765E-4</v>
      </c>
      <c r="S120" s="32">
        <f>resultados!C$7+resultados!C$8*cálculos!L119^2+resultados!C$9*cálculos!S119</f>
        <v>2.0953888253650069E-3</v>
      </c>
      <c r="T120" s="31">
        <f>resultados!D$7+resultados!D$8*cálculos!M119^2+resultados!D$9*cálculos!T119</f>
        <v>1.6252423883894818E-4</v>
      </c>
      <c r="U120" s="36">
        <f t="shared" si="17"/>
        <v>2.4726356887534759E-2</v>
      </c>
      <c r="V120" s="32">
        <f t="shared" si="18"/>
        <v>4.5775417260413988E-2</v>
      </c>
      <c r="W120" s="31">
        <f t="shared" si="19"/>
        <v>1.2748499474014508E-2</v>
      </c>
      <c r="X120" s="32">
        <f>-0.5*LN(2*resultados!B$2)-0.5*LN(R120)-0.5*((K120^2)/R120)</f>
        <v>2.7700140737805961</v>
      </c>
      <c r="Y120" s="32">
        <f>-0.5*LN(2*resultados!C$2)-0.5*LN(S120)-0.5*((L120^2)/S120)</f>
        <v>1.9439581561907426</v>
      </c>
      <c r="Z120" s="31">
        <f>-0.5*LN(2*resultados!D$2)-0.5*LN(T120)-0.5*((M120^2)/T120)</f>
        <v>2.5659589487326659</v>
      </c>
      <c r="AA120" s="32">
        <f>K120/R120</f>
        <v>-5.9802988390660161</v>
      </c>
      <c r="AB120" s="32">
        <f>L120/S120</f>
        <v>14.527411458025126</v>
      </c>
      <c r="AC120" s="31">
        <f>M120/T120</f>
        <v>103.91199583009495</v>
      </c>
      <c r="AD120" s="32">
        <f>(1-resultados!$E$3)*(cálculos!AA119*cálculos!AA119)+resultados!$E$3*cálculos!AD119</f>
        <v>6826.231571487876</v>
      </c>
      <c r="AE120" s="32">
        <f>(1-resultados!$E$3)*(cálculos!AA119*cálculos!AB119)+resultados!$E$3*cálculos!AE119</f>
        <v>1025.4884744829528</v>
      </c>
      <c r="AF120" s="32">
        <f>(1-resultados!$E$3)*(cálculos!AA119*cálculos!AC119)+resultados!$E$3*cálculos!AF119</f>
        <v>985.20891190041038</v>
      </c>
      <c r="AG120" s="32">
        <f>(1-resultados!$E$3)*(cálculos!AB119*cálculos!AB119)+resultados!$E$3*cálculos!AG119</f>
        <v>7430.0180333066364</v>
      </c>
      <c r="AH120" s="32">
        <f>(1-resultados!$E$3)*(cálculos!AB119*cálculos!AC119)+resultados!$E$3*cálculos!AH119</f>
        <v>251.43869675851917</v>
      </c>
      <c r="AI120" s="31">
        <f>(1-resultados!$E$3)*(cálculos!AC119*cálculos!AC119)+resultados!$E$3*cálculos!AI119</f>
        <v>10961.80798257935</v>
      </c>
      <c r="AJ120" s="32">
        <f t="shared" si="20"/>
        <v>1</v>
      </c>
      <c r="AK120" s="32">
        <f t="shared" si="21"/>
        <v>0.14399431335431617</v>
      </c>
      <c r="AL120" s="32">
        <f t="shared" si="22"/>
        <v>0.11389292010518243</v>
      </c>
      <c r="AM120" s="32">
        <f t="shared" si="23"/>
        <v>1</v>
      </c>
      <c r="AN120" s="32">
        <f t="shared" si="24"/>
        <v>2.7860960718185085E-2</v>
      </c>
      <c r="AO120" s="31">
        <f t="shared" si="25"/>
        <v>1</v>
      </c>
      <c r="AP120" s="9">
        <f>H120*U120*(H120*U120*AJ120+I120*V120*AK120+J120*W120*AL120)</f>
        <v>7.6944416711495294E-5</v>
      </c>
      <c r="AQ120" s="9">
        <f>I120*V120*(H120*U120*AK120+I120*V120*AM120+J120*W120*AN120)</f>
        <v>4.194442407214444E-4</v>
      </c>
      <c r="AR120" s="9">
        <f>J120*W120*(H120*U120*AL120+I120*V120*AN120+J120*W120*AO120)</f>
        <v>1.6618984613505602E-5</v>
      </c>
      <c r="AS120" s="40">
        <f t="shared" si="26"/>
        <v>5.130076420464452E-4</v>
      </c>
      <c r="AT120" s="32">
        <f t="shared" si="27"/>
        <v>5.2691016322324556E-2</v>
      </c>
      <c r="AU120" s="31">
        <f>IF(N120&lt;-AT119,1,0)</f>
        <v>0</v>
      </c>
      <c r="AV120" s="37">
        <f>(resultados!$E$12^AU120)*(1-resultados!$E$12)^(1-AU120)</f>
        <v>0.97455470737913485</v>
      </c>
      <c r="AW120" s="37">
        <f>((1-resultados!$E$13)^AU120)*((resultados!$E$13)^(1-AU120))</f>
        <v>0.9</v>
      </c>
    </row>
    <row r="121" spans="1:49" s="37" customFormat="1">
      <c r="A121" s="33">
        <v>119</v>
      </c>
      <c r="B121" s="34">
        <v>39580</v>
      </c>
      <c r="C121" s="35">
        <v>1</v>
      </c>
      <c r="D121" s="36">
        <v>16500</v>
      </c>
      <c r="E121" s="32">
        <v>2769.01</v>
      </c>
      <c r="F121" s="32">
        <v>2070</v>
      </c>
      <c r="G121" s="40">
        <f>(resultados!$B$6*cálculos!D121)+(resultados!$C$6*cálculos!E121)+(resultados!$D$6*cálculos!F121)</f>
        <v>1.0712590315817949</v>
      </c>
      <c r="H121" s="36">
        <f>(resultados!B$6*cálculos!D121)/$G121</f>
        <v>0.29811168848502106</v>
      </c>
      <c r="I121" s="32">
        <f>(resultados!C$6*cálculos!E121)/$G121</f>
        <v>0.43351251114904449</v>
      </c>
      <c r="J121" s="31">
        <f>(resultados!D$6*cálculos!F121)/$G121</f>
        <v>0.26837580036593439</v>
      </c>
      <c r="K121" s="36">
        <f t="shared" si="14"/>
        <v>7.2993024816110363E-3</v>
      </c>
      <c r="L121" s="32">
        <f t="shared" si="15"/>
        <v>-7.0785100035717363E-3</v>
      </c>
      <c r="M121" s="32">
        <f t="shared" si="16"/>
        <v>-9.6154586994421365E-3</v>
      </c>
      <c r="N121" s="40">
        <f t="shared" si="16"/>
        <v>-3.4983006555269619E-3</v>
      </c>
      <c r="O121" s="55">
        <f>AVERAGE(K$4:K121)</f>
        <v>-6.4269556263987825E-4</v>
      </c>
      <c r="P121" s="56">
        <f>AVERAGE(L$4:L121)</f>
        <v>2.7081728937142346E-3</v>
      </c>
      <c r="Q121" s="57">
        <f>AVERAGE(M$4:M121)</f>
        <v>-3.0161817883646422E-4</v>
      </c>
      <c r="R121" s="32">
        <f>resultados!B$7+resultados!B$8*cálculos!K120^2+resultados!B$9*cálculos!R120</f>
        <v>4.7780136571400468E-4</v>
      </c>
      <c r="S121" s="32">
        <f>resultados!C$7+resultados!C$8*cálculos!L120^2+resultados!C$9*cálculos!S120</f>
        <v>1.7257227255160718E-3</v>
      </c>
      <c r="T121" s="31">
        <f>resultados!D$7+resultados!D$8*cálculos!M120^2+resultados!D$9*cálculos!T120</f>
        <v>2.2384108023617655E-4</v>
      </c>
      <c r="U121" s="36">
        <f t="shared" si="17"/>
        <v>2.1858667976663276E-2</v>
      </c>
      <c r="V121" s="32">
        <f t="shared" si="18"/>
        <v>4.1541818996236456E-2</v>
      </c>
      <c r="W121" s="31">
        <f t="shared" si="19"/>
        <v>1.4961319468421779E-2</v>
      </c>
      <c r="X121" s="32">
        <f>-0.5*LN(2*resultados!B$2)-0.5*LN(R121)-0.5*((K121^2)/R121)</f>
        <v>2.8484640040758498</v>
      </c>
      <c r="Y121" s="32">
        <f>-0.5*LN(2*resultados!C$2)-0.5*LN(S121)-0.5*((L121^2)/S121)</f>
        <v>2.2475989450635612</v>
      </c>
      <c r="Z121" s="31">
        <f>-0.5*LN(2*resultados!D$2)-0.5*LN(T121)-0.5*((M121^2)/T121)</f>
        <v>3.0768247214545865</v>
      </c>
      <c r="AA121" s="32">
        <f>K121/R121</f>
        <v>15.276855625356554</v>
      </c>
      <c r="AB121" s="32">
        <f>L121/S121</f>
        <v>-4.1017655379458082</v>
      </c>
      <c r="AC121" s="31">
        <f>M121/T121</f>
        <v>-42.956631058502701</v>
      </c>
      <c r="AD121" s="32">
        <f>(1-resultados!$E$3)*(cálculos!AA120*cálculos!AA120)+resultados!$E$3*cálculos!AD120</f>
        <v>6418.8035156508749</v>
      </c>
      <c r="AE121" s="32">
        <f>(1-resultados!$E$3)*(cálculos!AA120*cálculos!AB120)+resultados!$E$3*cálculos!AE120</f>
        <v>958.74647030135191</v>
      </c>
      <c r="AF121" s="32">
        <f>(1-resultados!$E$3)*(cálculos!AA120*cálculos!AC120)+resultados!$E$3*cálculos!AF120</f>
        <v>888.81088990472063</v>
      </c>
      <c r="AG121" s="32">
        <f>(1-resultados!$E$3)*(cálculos!AB120*cálculos!AB120)+resultados!$E$3*cálculos!AG120</f>
        <v>6996.8796923284835</v>
      </c>
      <c r="AH121" s="32">
        <f>(1-resultados!$E$3)*(cálculos!AB120*cálculos!AC120)+resultados!$E$3*cálculos!AH120</f>
        <v>326.92671408391089</v>
      </c>
      <c r="AI121" s="31">
        <f>(1-resultados!$E$3)*(cálculos!AC120*cálculos!AC120)+resultados!$E$3*cálculos!AI120</f>
        <v>10951.961676268211</v>
      </c>
      <c r="AJ121" s="32">
        <f t="shared" si="20"/>
        <v>1</v>
      </c>
      <c r="AK121" s="32">
        <f t="shared" si="21"/>
        <v>0.14306207963337145</v>
      </c>
      <c r="AL121" s="32">
        <f t="shared" si="22"/>
        <v>0.10600744528929289</v>
      </c>
      <c r="AM121" s="32">
        <f t="shared" si="23"/>
        <v>1</v>
      </c>
      <c r="AN121" s="32">
        <f t="shared" si="24"/>
        <v>3.7346701325080264E-2</v>
      </c>
      <c r="AO121" s="31">
        <f t="shared" si="25"/>
        <v>1</v>
      </c>
      <c r="AP121" s="9">
        <f>H121*U121*(H121*U121*AJ121+I121*V121*AK121+J121*W121*AL121)</f>
        <v>6.2024734054262593E-5</v>
      </c>
      <c r="AQ121" s="9">
        <f>I121*V121*(H121*U121*AK121+I121*V121*AM121+J121*W121*AN121)</f>
        <v>3.4380956546367983E-4</v>
      </c>
      <c r="AR121" s="9">
        <f>J121*W121*(H121*U121*AL121+I121*V121*AN121+J121*W121*AO121)</f>
        <v>2.1596488254171392E-5</v>
      </c>
      <c r="AS121" s="40">
        <f t="shared" si="26"/>
        <v>4.2743078777211384E-4</v>
      </c>
      <c r="AT121" s="32">
        <f t="shared" si="27"/>
        <v>4.8095844934932484E-2</v>
      </c>
      <c r="AU121" s="31">
        <f>IF(N121&lt;-AT120,1,0)</f>
        <v>0</v>
      </c>
      <c r="AV121" s="37">
        <f>(resultados!$E$12^AU121)*(1-resultados!$E$12)^(1-AU121)</f>
        <v>0.97455470737913485</v>
      </c>
      <c r="AW121" s="37">
        <f>((1-resultados!$E$13)^AU121)*((resultados!$E$13)^(1-AU121))</f>
        <v>0.9</v>
      </c>
    </row>
    <row r="122" spans="1:49" s="37" customFormat="1">
      <c r="A122" s="33">
        <v>120</v>
      </c>
      <c r="B122" s="34">
        <v>39581</v>
      </c>
      <c r="C122" s="35">
        <v>2</v>
      </c>
      <c r="D122" s="36">
        <v>16580</v>
      </c>
      <c r="E122" s="32">
        <v>2754.25</v>
      </c>
      <c r="F122" s="32">
        <v>2065</v>
      </c>
      <c r="G122" s="40">
        <f>(resultados!$B$6*cálculos!D122)+(resultados!$C$6*cálculos!E122)+(resultados!$D$6*cálculos!F122)</f>
        <v>1.0696375025360114</v>
      </c>
      <c r="H122" s="36">
        <f>(resultados!B$6*cálculos!D122)/$G122</f>
        <v>0.30001119542426269</v>
      </c>
      <c r="I122" s="32">
        <f>(resultados!C$6*cálculos!E122)/$G122</f>
        <v>0.43185539033440212</v>
      </c>
      <c r="J122" s="31">
        <f>(resultados!D$6*cálculos!F122)/$G122</f>
        <v>0.26813341424133513</v>
      </c>
      <c r="K122" s="36">
        <f t="shared" si="14"/>
        <v>4.8367688006152321E-3</v>
      </c>
      <c r="L122" s="32">
        <f t="shared" si="15"/>
        <v>-5.3446823563279011E-3</v>
      </c>
      <c r="M122" s="32">
        <f t="shared" si="16"/>
        <v>-2.4183808642819216E-3</v>
      </c>
      <c r="N122" s="40">
        <f t="shared" si="16"/>
        <v>-1.5148133784270851E-3</v>
      </c>
      <c r="O122" s="55">
        <f>AVERAGE(K$4:K122)</f>
        <v>-5.9664964362092781E-4</v>
      </c>
      <c r="P122" s="56">
        <f>AVERAGE(L$4:L122)</f>
        <v>2.6405018411928723E-3</v>
      </c>
      <c r="Q122" s="57">
        <f>AVERAGE(M$4:M122)</f>
        <v>-3.194061005628966E-4</v>
      </c>
      <c r="R122" s="32">
        <f>resultados!B$7+resultados!B$8*cálculos!K121^2+resultados!B$9*cálculos!R121</f>
        <v>3.9080178425747626E-4</v>
      </c>
      <c r="S122" s="32">
        <f>resultados!C$7+resultados!C$8*cálculos!L121^2+resultados!C$9*cálculos!S121</f>
        <v>1.1850292734381955E-3</v>
      </c>
      <c r="T122" s="31">
        <f>resultados!D$7+resultados!D$8*cálculos!M121^2+resultados!D$9*cálculos!T121</f>
        <v>1.9127229547813603E-4</v>
      </c>
      <c r="U122" s="36">
        <f t="shared" si="17"/>
        <v>1.9768707197423817E-2</v>
      </c>
      <c r="V122" s="32">
        <f t="shared" si="18"/>
        <v>3.4424254144980328E-2</v>
      </c>
      <c r="W122" s="31">
        <f t="shared" si="19"/>
        <v>1.3830122757160763E-2</v>
      </c>
      <c r="X122" s="32">
        <f>-0.5*LN(2*resultados!B$2)-0.5*LN(R122)-0.5*((K122^2)/R122)</f>
        <v>2.9747853032544676</v>
      </c>
      <c r="Y122" s="32">
        <f>-0.5*LN(2*resultados!C$2)-0.5*LN(S122)-0.5*((L122^2)/S122)</f>
        <v>2.4380026570020816</v>
      </c>
      <c r="Z122" s="31">
        <f>-0.5*LN(2*resultados!D$2)-0.5*LN(T122)-0.5*((M122^2)/T122)</f>
        <v>3.3466791376576062</v>
      </c>
      <c r="AA122" s="32">
        <f>K122/R122</f>
        <v>12.376526913266522</v>
      </c>
      <c r="AB122" s="32">
        <f>L122/S122</f>
        <v>-4.5101690533104373</v>
      </c>
      <c r="AC122" s="31">
        <f>M122/T122</f>
        <v>-12.64365473440121</v>
      </c>
      <c r="AD122" s="32">
        <f>(1-resultados!$E$3)*(cálculos!AA121*cálculos!AA121)+resultados!$E$3*cálculos!AD121</f>
        <v>6047.678243779701</v>
      </c>
      <c r="AE122" s="32">
        <f>(1-resultados!$E$3)*(cálculos!AA121*cálculos!AB121)+resultados!$E$3*cálculos!AE121</f>
        <v>897.46195728733505</v>
      </c>
      <c r="AF122" s="32">
        <f>(1-resultados!$E$3)*(cálculos!AA121*cálculos!AC121)+resultados!$E$3*cálculos!AF121</f>
        <v>796.10770146049015</v>
      </c>
      <c r="AG122" s="32">
        <f>(1-resultados!$E$3)*(cálculos!AB121*cálculos!AB121)+resultados!$E$3*cálculos!AG121</f>
        <v>6578.076379620471</v>
      </c>
      <c r="AH122" s="32">
        <f>(1-resultados!$E$3)*(cálculos!AB121*cálculos!AC121)+resultados!$E$3*cálculos!AH121</f>
        <v>317.88299297299733</v>
      </c>
      <c r="AI122" s="31">
        <f>(1-resultados!$E$3)*(cálculos!AC121*cálculos!AC121)+resultados!$E$3*cálculos!AI121</f>
        <v>10405.560304805897</v>
      </c>
      <c r="AJ122" s="32">
        <f t="shared" si="20"/>
        <v>1</v>
      </c>
      <c r="AK122" s="32">
        <f t="shared" si="21"/>
        <v>0.14228930355356448</v>
      </c>
      <c r="AL122" s="32">
        <f t="shared" si="22"/>
        <v>0.10035632548995249</v>
      </c>
      <c r="AM122" s="32">
        <f t="shared" si="23"/>
        <v>1</v>
      </c>
      <c r="AN122" s="32">
        <f t="shared" si="24"/>
        <v>3.8422454255153803E-2</v>
      </c>
      <c r="AO122" s="31">
        <f t="shared" si="25"/>
        <v>1</v>
      </c>
      <c r="AP122" s="9">
        <f>H122*U122*(H122*U122*AJ122+I122*V122*AK122+J122*W122*AL122)</f>
        <v>4.9927547819591622E-5</v>
      </c>
      <c r="AQ122" s="9">
        <f>I122*V122*(H122*U122*AK122+I122*V122*AM122+J122*W122*AN122)</f>
        <v>2.3567064089766819E-4</v>
      </c>
      <c r="AR122" s="9">
        <f>J122*W122*(H122*U122*AL122+I122*V122*AN122+J122*W122*AO122)</f>
        <v>1.8076991357730913E-5</v>
      </c>
      <c r="AS122" s="40">
        <f t="shared" si="26"/>
        <v>3.0367518007499072E-4</v>
      </c>
      <c r="AT122" s="32">
        <f t="shared" si="27"/>
        <v>4.0539585788427396E-2</v>
      </c>
      <c r="AU122" s="31">
        <f>IF(N122&lt;-AT121,1,0)</f>
        <v>0</v>
      </c>
      <c r="AV122" s="37">
        <f>(resultados!$E$12^AU122)*(1-resultados!$E$12)^(1-AU122)</f>
        <v>0.97455470737913485</v>
      </c>
      <c r="AW122" s="37">
        <f>((1-resultados!$E$13)^AU122)*((resultados!$E$13)^(1-AU122))</f>
        <v>0.9</v>
      </c>
    </row>
    <row r="123" spans="1:49" s="37" customFormat="1">
      <c r="A123" s="33">
        <v>121</v>
      </c>
      <c r="B123" s="34">
        <v>39582</v>
      </c>
      <c r="C123" s="35">
        <v>3</v>
      </c>
      <c r="D123" s="36">
        <v>16760</v>
      </c>
      <c r="E123" s="32">
        <v>2724.74</v>
      </c>
      <c r="F123" s="32">
        <v>2085</v>
      </c>
      <c r="G123" s="40">
        <f>(resultados!$B$6*cálculos!D123)+(resultados!$C$6*cálculos!E123)+(resultados!$D$6*cálculos!F123)</f>
        <v>1.0709498850341517</v>
      </c>
      <c r="H123" s="36">
        <f>(resultados!B$6*cálculos!D123)/$G123</f>
        <v>0.3028966166459312</v>
      </c>
      <c r="I123" s="32">
        <f>(resultados!C$6*cálculos!E123)/$G123</f>
        <v>0.42670479852757259</v>
      </c>
      <c r="J123" s="31">
        <f>(resultados!D$6*cálculos!F123)/$G123</f>
        <v>0.27039858482649615</v>
      </c>
      <c r="K123" s="36">
        <f t="shared" si="14"/>
        <v>1.0797945346787685E-2</v>
      </c>
      <c r="L123" s="32">
        <f t="shared" si="15"/>
        <v>-1.077216251896207E-2</v>
      </c>
      <c r="M123" s="32">
        <f t="shared" si="16"/>
        <v>9.6386288377692253E-3</v>
      </c>
      <c r="N123" s="40">
        <f t="shared" si="16"/>
        <v>1.2261892882261261E-3</v>
      </c>
      <c r="O123" s="55">
        <f>AVERAGE(K$4:K123)</f>
        <v>-5.0169468536752262E-4</v>
      </c>
      <c r="P123" s="56">
        <f>AVERAGE(L$4:L123)</f>
        <v>2.5287296381915811E-3</v>
      </c>
      <c r="Q123" s="57">
        <f>AVERAGE(M$4:M123)</f>
        <v>-2.364224760767956E-4</v>
      </c>
      <c r="R123" s="32">
        <f>resultados!B$7+resultados!B$8*cálculos!K122^2+resultados!B$9*cálculos!R122</f>
        <v>3.1913943459920821E-4</v>
      </c>
      <c r="S123" s="32">
        <f>resultados!C$7+resultados!C$8*cálculos!L122^2+resultados!C$9*cálculos!S122</f>
        <v>8.1960429067835002E-4</v>
      </c>
      <c r="T123" s="31">
        <f>resultados!D$7+resultados!D$8*cálculos!M122^2+resultados!D$9*cálculos!T122</f>
        <v>1.3873910020816281E-4</v>
      </c>
      <c r="U123" s="36">
        <f t="shared" si="17"/>
        <v>1.7864474092432955E-2</v>
      </c>
      <c r="V123" s="32">
        <f t="shared" si="18"/>
        <v>2.8628731908318085E-2</v>
      </c>
      <c r="W123" s="31">
        <f t="shared" si="19"/>
        <v>1.1778756309906527E-2</v>
      </c>
      <c r="X123" s="32">
        <f>-0.5*LN(2*resultados!B$2)-0.5*LN(R123)-0.5*((K123^2)/R123)</f>
        <v>2.9233307770241312</v>
      </c>
      <c r="Y123" s="32">
        <f>-0.5*LN(2*resultados!C$2)-0.5*LN(S123)-0.5*((L123^2)/S123)</f>
        <v>2.5636159750473362</v>
      </c>
      <c r="Z123" s="31">
        <f>-0.5*LN(2*resultados!D$2)-0.5*LN(T123)-0.5*((M123^2)/T123)</f>
        <v>3.1877066643287852</v>
      </c>
      <c r="AA123" s="32">
        <f>K123/R123</f>
        <v>33.834569395500445</v>
      </c>
      <c r="AB123" s="32">
        <f>L123/S123</f>
        <v>-13.143126068857484</v>
      </c>
      <c r="AC123" s="31">
        <f>M123/T123</f>
        <v>69.473052825825732</v>
      </c>
      <c r="AD123" s="32">
        <f>(1-resultados!$E$3)*(cálculos!AA122*cálculos!AA122)+resultados!$E$3*cálculos!AD122</f>
        <v>5694.0082542590071</v>
      </c>
      <c r="AE123" s="32">
        <f>(1-resultados!$E$3)*(cálculos!AA122*cálculos!AB122)+resultados!$E$3*cálculos!AE122</f>
        <v>840.26502612979425</v>
      </c>
      <c r="AF123" s="32">
        <f>(1-resultados!$E$3)*(cálculos!AA122*cálculos!AC122)+resultados!$E$3*cálculos!AF122</f>
        <v>738.95216738671877</v>
      </c>
      <c r="AG123" s="32">
        <f>(1-resultados!$E$3)*(cálculos!AB122*cálculos!AB122)+resultados!$E$3*cálculos!AG122</f>
        <v>6184.612294336609</v>
      </c>
      <c r="AH123" s="32">
        <f>(1-resultados!$E$3)*(cálculos!AB122*cálculos!AC122)+resultados!$E$3*cálculos!AH122</f>
        <v>302.23151461284777</v>
      </c>
      <c r="AI123" s="31">
        <f>(1-resultados!$E$3)*(cálculos!AC122*cálculos!AC122)+resultados!$E$3*cálculos!AI122</f>
        <v>9790.8184068201081</v>
      </c>
      <c r="AJ123" s="32">
        <f t="shared" si="20"/>
        <v>1</v>
      </c>
      <c r="AK123" s="32">
        <f t="shared" si="21"/>
        <v>0.14159600542679274</v>
      </c>
      <c r="AL123" s="32">
        <f t="shared" si="22"/>
        <v>9.8968681227291466E-2</v>
      </c>
      <c r="AM123" s="32">
        <f t="shared" si="23"/>
        <v>1</v>
      </c>
      <c r="AN123" s="32">
        <f t="shared" si="24"/>
        <v>3.8839533953392562E-2</v>
      </c>
      <c r="AO123" s="31">
        <f t="shared" si="25"/>
        <v>1</v>
      </c>
      <c r="AP123" s="9">
        <f>H123*U123*(H123*U123*AJ123+I123*V123*AK123+J123*W123*AL123)</f>
        <v>4.0345289945469612E-5</v>
      </c>
      <c r="AQ123" s="9">
        <f>I123*V123*(H123*U123*AK123+I123*V123*AM123+J123*W123*AN123)</f>
        <v>1.6010200055695595E-4</v>
      </c>
      <c r="AR123" s="9">
        <f>J123*W123*(H123*U123*AL123+I123*V123*AN123+J123*W123*AO123)</f>
        <v>1.3360749562749857E-5</v>
      </c>
      <c r="AS123" s="40">
        <f t="shared" si="26"/>
        <v>2.1380804006517542E-4</v>
      </c>
      <c r="AT123" s="32">
        <f t="shared" si="27"/>
        <v>3.4016268774563811E-2</v>
      </c>
      <c r="AU123" s="31">
        <f>IF(N123&lt;-AT122,1,0)</f>
        <v>0</v>
      </c>
      <c r="AV123" s="37">
        <f>(resultados!$E$12^AU123)*(1-resultados!$E$12)^(1-AU123)</f>
        <v>0.97455470737913485</v>
      </c>
      <c r="AW123" s="37">
        <f>((1-resultados!$E$13)^AU123)*((resultados!$E$13)^(1-AU123))</f>
        <v>0.9</v>
      </c>
    </row>
    <row r="124" spans="1:49" s="37" customFormat="1">
      <c r="A124" s="33">
        <v>122</v>
      </c>
      <c r="B124" s="34">
        <v>39583</v>
      </c>
      <c r="C124" s="35">
        <v>4</v>
      </c>
      <c r="D124" s="36">
        <v>16840</v>
      </c>
      <c r="E124" s="32">
        <v>2685.4</v>
      </c>
      <c r="F124" s="32">
        <v>2090</v>
      </c>
      <c r="G124" s="40">
        <f>(resultados!$B$6*cálculos!D124)+(resultados!$C$6*cálculos!E124)+(resultados!$D$6*cálculos!F124)</f>
        <v>1.0665948130114291</v>
      </c>
      <c r="H124" s="36">
        <f>(resultados!B$6*cálculos!D124)/$G124</f>
        <v>0.30558510119763271</v>
      </c>
      <c r="I124" s="32">
        <f>(resultados!C$6*cálculos!E124)/$G124</f>
        <v>0.42226114909660395</v>
      </c>
      <c r="J124" s="31">
        <f>(resultados!D$6*cálculos!F124)/$G124</f>
        <v>0.27215374970576323</v>
      </c>
      <c r="K124" s="36">
        <f t="shared" si="14"/>
        <v>4.7619137602428196E-3</v>
      </c>
      <c r="L124" s="32">
        <f t="shared" si="15"/>
        <v>-1.4543318062604449E-2</v>
      </c>
      <c r="M124" s="32">
        <f t="shared" si="16"/>
        <v>2.3952107259548328E-3</v>
      </c>
      <c r="N124" s="40">
        <f t="shared" si="16"/>
        <v>-4.0748416187901537E-3</v>
      </c>
      <c r="O124" s="55">
        <f>AVERAGE(K$4:K124)</f>
        <v>-4.5819378912280911E-4</v>
      </c>
      <c r="P124" s="56">
        <f>AVERAGE(L$4:L124)</f>
        <v>2.3876383348792173E-3</v>
      </c>
      <c r="Q124" s="57">
        <f>AVERAGE(M$4:M124)</f>
        <v>-2.1467344134926147E-4</v>
      </c>
      <c r="R124" s="32">
        <f>resultados!B$7+resultados!B$8*cálculos!K123^2+resultados!B$9*cálculos!R123</f>
        <v>2.917489833644208E-4</v>
      </c>
      <c r="S124" s="32">
        <f>resultados!C$7+resultados!C$8*cálculos!L123^2+resultados!C$9*cálculos!S123</f>
        <v>6.0706920844587841E-4</v>
      </c>
      <c r="T124" s="31">
        <f>resultados!D$7+resultados!D$8*cálculos!M123^2+resultados!D$9*cálculos!T123</f>
        <v>1.37788848561032E-4</v>
      </c>
      <c r="U124" s="36">
        <f t="shared" si="17"/>
        <v>1.7080661092721817E-2</v>
      </c>
      <c r="V124" s="32">
        <f t="shared" si="18"/>
        <v>2.4638774491558595E-2</v>
      </c>
      <c r="W124" s="31">
        <f t="shared" si="19"/>
        <v>1.1738349481977097E-2</v>
      </c>
      <c r="X124" s="32">
        <f>-0.5*LN(2*resultados!B$2)-0.5*LN(R124)-0.5*((K124^2)/R124)</f>
        <v>3.1120079815919706</v>
      </c>
      <c r="Y124" s="32">
        <f>-0.5*LN(2*resultados!C$2)-0.5*LN(S124)-0.5*((L124^2)/S124)</f>
        <v>2.6102910718648693</v>
      </c>
      <c r="Z124" s="31">
        <f>-0.5*LN(2*resultados!D$2)-0.5*LN(T124)-0.5*((M124^2)/T124)</f>
        <v>3.505137320342826</v>
      </c>
      <c r="AA124" s="32">
        <f>K124/R124</f>
        <v>16.321954939924364</v>
      </c>
      <c r="AB124" s="32">
        <f>L124/S124</f>
        <v>-23.956606364265991</v>
      </c>
      <c r="AC124" s="31">
        <f>M124/T124</f>
        <v>17.38319719606265</v>
      </c>
      <c r="AD124" s="32">
        <f>(1-resultados!$E$3)*(cálculos!AA123*cálculos!AA123)+resultados!$E$3*cálculos!AD123</f>
        <v>5421.0544441742031</v>
      </c>
      <c r="AE124" s="32">
        <f>(1-resultados!$E$3)*(cálculos!AA123*cálculos!AB123)+resultados!$E$3*cálculos!AE123</f>
        <v>763.16760389897229</v>
      </c>
      <c r="AF124" s="32">
        <f>(1-resultados!$E$3)*(cálculos!AA123*cálculos!AC123)+resultados!$E$3*cálculos!AF123</f>
        <v>835.65048696067583</v>
      </c>
      <c r="AG124" s="32">
        <f>(1-resultados!$E$3)*(cálculos!AB123*cálculos!AB123)+resultados!$E$3*cálculos!AG123</f>
        <v>5823.900062448125</v>
      </c>
      <c r="AH124" s="32">
        <f>(1-resultados!$E$3)*(cálculos!AB123*cálculos!AC123)+resultados!$E$3*cálculos!AH123</f>
        <v>229.31203823538345</v>
      </c>
      <c r="AI124" s="31">
        <f>(1-resultados!$E$3)*(cálculos!AC123*cálculos!AC123)+resultados!$E$3*cálculos!AI123</f>
        <v>9492.9596065472997</v>
      </c>
      <c r="AJ124" s="32">
        <f t="shared" si="20"/>
        <v>1</v>
      </c>
      <c r="AK124" s="32">
        <f t="shared" si="21"/>
        <v>0.13582230142737275</v>
      </c>
      <c r="AL124" s="32">
        <f t="shared" si="22"/>
        <v>0.11648820942695554</v>
      </c>
      <c r="AM124" s="32">
        <f t="shared" si="23"/>
        <v>1</v>
      </c>
      <c r="AN124" s="32">
        <f t="shared" si="24"/>
        <v>3.0840334592698766E-2</v>
      </c>
      <c r="AO124" s="31">
        <f t="shared" si="25"/>
        <v>1</v>
      </c>
      <c r="AP124" s="9">
        <f>H124*U124*(H124*U124*AJ124+I124*V124*AK124+J124*W124*AL124)</f>
        <v>3.6562368021406115E-5</v>
      </c>
      <c r="AQ124" s="9">
        <f>I124*V124*(H124*U124*AK124+I124*V124*AM124+J124*W124*AN124)</f>
        <v>1.1664398157535824E-4</v>
      </c>
      <c r="AR124" s="9">
        <f>J124*W124*(H124*U124*AL124+I124*V124*AN124+J124*W124*AO124)</f>
        <v>1.3173144475365594E-5</v>
      </c>
      <c r="AS124" s="40">
        <f t="shared" si="26"/>
        <v>1.6637949407212994E-4</v>
      </c>
      <c r="AT124" s="32">
        <f t="shared" si="27"/>
        <v>3.0007136774617433E-2</v>
      </c>
      <c r="AU124" s="31">
        <f>IF(N124&lt;-AT123,1,0)</f>
        <v>0</v>
      </c>
      <c r="AV124" s="37">
        <f>(resultados!$E$12^AU124)*(1-resultados!$E$12)^(1-AU124)</f>
        <v>0.97455470737913485</v>
      </c>
      <c r="AW124" s="37">
        <f>((1-resultados!$E$13)^AU124)*((resultados!$E$13)^(1-AU124))</f>
        <v>0.9</v>
      </c>
    </row>
    <row r="125" spans="1:49" s="37" customFormat="1">
      <c r="A125" s="33">
        <v>123</v>
      </c>
      <c r="B125" s="34">
        <v>39584</v>
      </c>
      <c r="C125" s="35">
        <v>5</v>
      </c>
      <c r="D125" s="36">
        <v>16600</v>
      </c>
      <c r="E125" s="32">
        <v>2729.66</v>
      </c>
      <c r="F125" s="32">
        <v>2080</v>
      </c>
      <c r="G125" s="40">
        <f>(resultados!$B$6*cálculos!D125)+(resultados!$C$6*cálculos!E125)+(resultados!$D$6*cálculos!F125)</f>
        <v>1.0679838236288632</v>
      </c>
      <c r="H125" s="36">
        <f>(resultados!B$6*cálculos!D125)/$G125</f>
        <v>0.30083819199521622</v>
      </c>
      <c r="I125" s="32">
        <f>(resultados!C$6*cálculos!E125)/$G125</f>
        <v>0.42866249659453792</v>
      </c>
      <c r="J125" s="31">
        <f>(resultados!D$6*cálculos!F125)/$G125</f>
        <v>0.27049931141024575</v>
      </c>
      <c r="K125" s="36">
        <f t="shared" si="14"/>
        <v>-1.4354313451681477E-2</v>
      </c>
      <c r="L125" s="32">
        <f t="shared" si="15"/>
        <v>1.6347366659840823E-2</v>
      </c>
      <c r="M125" s="32">
        <f t="shared" si="16"/>
        <v>-4.7961722634930481E-3</v>
      </c>
      <c r="N125" s="40">
        <f t="shared" si="16"/>
        <v>1.3014379415624E-3</v>
      </c>
      <c r="O125" s="55">
        <f>AVERAGE(K$4:K125)</f>
        <v>-5.7209640930771621E-4</v>
      </c>
      <c r="P125" s="56">
        <f>AVERAGE(L$4:L125)</f>
        <v>2.5020623375428368E-3</v>
      </c>
      <c r="Q125" s="57">
        <f>AVERAGE(M$4:M125)</f>
        <v>-2.5222671038322694E-4</v>
      </c>
      <c r="R125" s="32">
        <f>resultados!B$7+resultados!B$8*cálculos!K124^2+resultados!B$9*cálculos!R124</f>
        <v>2.4649298909021594E-4</v>
      </c>
      <c r="S125" s="32">
        <f>resultados!C$7+resultados!C$8*cálculos!L124^2+resultados!C$9*cálculos!S124</f>
        <v>4.9850662751570077E-4</v>
      </c>
      <c r="T125" s="31">
        <f>resultados!D$7+resultados!D$8*cálculos!M124^2+resultados!D$9*cálculos!T124</f>
        <v>1.0498192435170347E-4</v>
      </c>
      <c r="U125" s="36">
        <f t="shared" si="17"/>
        <v>1.5700095193667329E-2</v>
      </c>
      <c r="V125" s="32">
        <f t="shared" si="18"/>
        <v>2.2327261979824143E-2</v>
      </c>
      <c r="W125" s="31">
        <f t="shared" si="19"/>
        <v>1.0246068726672854E-2</v>
      </c>
      <c r="X125" s="32">
        <f>-0.5*LN(2*resultados!B$2)-0.5*LN(R125)-0.5*((K125^2)/R125)</f>
        <v>2.8171942395848188</v>
      </c>
      <c r="Y125" s="32">
        <f>-0.5*LN(2*resultados!C$2)-0.5*LN(S125)-0.5*((L125^2)/S125)</f>
        <v>2.6149713489253963</v>
      </c>
      <c r="Z125" s="31">
        <f>-0.5*LN(2*resultados!D$2)-0.5*LN(T125)-0.5*((M125^2)/T125)</f>
        <v>3.5523644190369463</v>
      </c>
      <c r="AA125" s="32">
        <f>K125/R125</f>
        <v>-58.234165217688314</v>
      </c>
      <c r="AB125" s="32">
        <f>L125/S125</f>
        <v>32.792676681767794</v>
      </c>
      <c r="AC125" s="31">
        <f>M125/T125</f>
        <v>-45.685695829171792</v>
      </c>
      <c r="AD125" s="32">
        <f>(1-resultados!$E$3)*(cálculos!AA124*cálculos!AA124)+resultados!$E$3*cálculos!AD124</f>
        <v>5111.7755503074059</v>
      </c>
      <c r="AE125" s="32">
        <f>(1-resultados!$E$3)*(cálculos!AA124*cálculos!AB124)+resultados!$E$3*cálculos!AE124</f>
        <v>693.91642868957069</v>
      </c>
      <c r="AF125" s="32">
        <f>(1-resultados!$E$3)*(cálculos!AA124*cálculos!AC124)+resultados!$E$3*cálculos!AF124</f>
        <v>802.53512342379258</v>
      </c>
      <c r="AG125" s="32">
        <f>(1-resultados!$E$3)*(cálculos!AB124*cálculos!AB124)+resultados!$E$3*cálculos!AG124</f>
        <v>5508.9011980107798</v>
      </c>
      <c r="AH125" s="32">
        <f>(1-resultados!$E$3)*(cálculos!AB124*cálculos!AC124)+resultados!$E$3*cálculos!AH124</f>
        <v>190.56677118655128</v>
      </c>
      <c r="AI125" s="31">
        <f>(1-resultados!$E$3)*(cálculos!AC124*cálculos!AC124)+resultados!$E$3*cálculos!AI124</f>
        <v>8941.5125628398946</v>
      </c>
      <c r="AJ125" s="32">
        <f t="shared" si="20"/>
        <v>1</v>
      </c>
      <c r="AK125" s="32">
        <f t="shared" si="21"/>
        <v>0.13076417849811128</v>
      </c>
      <c r="AL125" s="32">
        <f t="shared" si="22"/>
        <v>0.11870599835031911</v>
      </c>
      <c r="AM125" s="32">
        <f t="shared" si="23"/>
        <v>1</v>
      </c>
      <c r="AN125" s="32">
        <f t="shared" si="24"/>
        <v>2.7152460367819802E-2</v>
      </c>
      <c r="AO125" s="31">
        <f t="shared" si="25"/>
        <v>1</v>
      </c>
      <c r="AP125" s="9">
        <f>H125*U125*(H125*U125*AJ125+I125*V125*AK125+J125*W125*AL125)</f>
        <v>2.9773628041093613E-5</v>
      </c>
      <c r="AQ125" s="9">
        <f>I125*V125*(H125*U125*AK125+I125*V125*AM125+J125*W125*AN125)</f>
        <v>9.823280015602254E-5</v>
      </c>
      <c r="AR125" s="9">
        <f>J125*W125*(H125*U125*AL125+I125*V125*AN125+J125*W125*AO125)</f>
        <v>9.955694685832339E-6</v>
      </c>
      <c r="AS125" s="40">
        <f t="shared" si="26"/>
        <v>1.3796212288294849E-4</v>
      </c>
      <c r="AT125" s="32">
        <f t="shared" si="27"/>
        <v>2.7324649028426014E-2</v>
      </c>
      <c r="AU125" s="31">
        <f>IF(N125&lt;-AT124,1,0)</f>
        <v>0</v>
      </c>
      <c r="AV125" s="37">
        <f>(resultados!$E$12^AU125)*(1-resultados!$E$12)^(1-AU125)</f>
        <v>0.97455470737913485</v>
      </c>
      <c r="AW125" s="37">
        <f>((1-resultados!$E$13)^AU125)*((resultados!$E$13)^(1-AU125))</f>
        <v>0.9</v>
      </c>
    </row>
    <row r="126" spans="1:49" s="37" customFormat="1">
      <c r="A126" s="33">
        <v>124</v>
      </c>
      <c r="B126" s="34">
        <v>39587</v>
      </c>
      <c r="C126" s="35">
        <v>1</v>
      </c>
      <c r="D126" s="36">
        <v>16420</v>
      </c>
      <c r="E126" s="32">
        <v>2724.74</v>
      </c>
      <c r="F126" s="32">
        <v>2065</v>
      </c>
      <c r="G126" s="40">
        <f>(resultados!$B$6*cálculos!D126)+(resultados!$C$6*cálculos!E126)+(resultados!$D$6*cálculos!F126)</f>
        <v>1.0615914620950835</v>
      </c>
      <c r="H126" s="36">
        <f>(resultados!B$6*cálculos!D126)/$G126</f>
        <v>0.29936794233979841</v>
      </c>
      <c r="I126" s="32">
        <f>(resultados!C$6*cálculos!E126)/$G126</f>
        <v>0.43046639996968483</v>
      </c>
      <c r="J126" s="31">
        <f>(resultados!D$6*cálculos!F126)/$G126</f>
        <v>0.27016565769051676</v>
      </c>
      <c r="K126" s="36">
        <f t="shared" si="14"/>
        <v>-1.0902591338215473E-2</v>
      </c>
      <c r="L126" s="32">
        <f t="shared" si="15"/>
        <v>-1.804048597236374E-3</v>
      </c>
      <c r="M126" s="32">
        <f t="shared" si="16"/>
        <v>-7.2376673002310099E-3</v>
      </c>
      <c r="N126" s="40">
        <f t="shared" si="16"/>
        <v>-6.0034324925289026E-3</v>
      </c>
      <c r="O126" s="55">
        <f>AVERAGE(K$4:K126)</f>
        <v>-6.5608417295737274E-4</v>
      </c>
      <c r="P126" s="56">
        <f>AVERAGE(L$4:L126)</f>
        <v>2.4670533055527618E-3</v>
      </c>
      <c r="Q126" s="57">
        <f>AVERAGE(M$4:M126)</f>
        <v>-3.090189103006886E-4</v>
      </c>
      <c r="R126" s="32">
        <f>resultados!B$7+resultados!B$8*cálculos!K125^2+resultados!B$9*cálculos!R125</f>
        <v>2.6263152946763698E-4</v>
      </c>
      <c r="S126" s="32">
        <f>resultados!C$7+resultados!C$8*cálculos!L125^2+resultados!C$9*cálculos!S125</f>
        <v>4.4540307395645557E-4</v>
      </c>
      <c r="T126" s="31">
        <f>resultados!D$7+resultados!D$8*cálculos!M125^2+resultados!D$9*cálculos!T125</f>
        <v>9.068031277813032E-5</v>
      </c>
      <c r="U126" s="36">
        <f t="shared" si="17"/>
        <v>1.620591032517572E-2</v>
      </c>
      <c r="V126" s="32">
        <f t="shared" si="18"/>
        <v>2.1104574716313419E-2</v>
      </c>
      <c r="W126" s="31">
        <f t="shared" si="19"/>
        <v>9.5226211086092433E-3</v>
      </c>
      <c r="X126" s="32">
        <f>-0.5*LN(2*resultados!B$2)-0.5*LN(R126)-0.5*((K126^2)/R126)</f>
        <v>2.9771417486779219</v>
      </c>
      <c r="Y126" s="32">
        <f>-0.5*LN(2*resultados!C$2)-0.5*LN(S126)-0.5*((L126^2)/S126)</f>
        <v>2.9356733827063963</v>
      </c>
      <c r="Z126" s="31">
        <f>-0.5*LN(2*resultados!D$2)-0.5*LN(T126)-0.5*((M126^2)/T126)</f>
        <v>3.4463086767930022</v>
      </c>
      <c r="AA126" s="32">
        <f>K126/R126</f>
        <v>-41.512880651898101</v>
      </c>
      <c r="AB126" s="32">
        <f>L126/S126</f>
        <v>-4.0503730277639374</v>
      </c>
      <c r="AC126" s="31">
        <f>M126/T126</f>
        <v>-79.815199997595755</v>
      </c>
      <c r="AD126" s="32">
        <f>(1-resultados!$E$3)*(cálculos!AA125*cálculos!AA125)+resultados!$E$3*cálculos!AD125</f>
        <v>5008.5420972050224</v>
      </c>
      <c r="AE126" s="32">
        <f>(1-resultados!$E$3)*(cálculos!AA125*cálculos!AB125)+resultados!$E$3*cálculos!AE125</f>
        <v>537.70219385921826</v>
      </c>
      <c r="AF126" s="32">
        <f>(1-resultados!$E$3)*(cálculos!AA125*cálculos!AC125)+resultados!$E$3*cálculos!AF125</f>
        <v>914.01111755842771</v>
      </c>
      <c r="AG126" s="32">
        <f>(1-resultados!$E$3)*(cálculos!AB125*cálculos!AB125)+resultados!$E$3*cálculos!AG125</f>
        <v>5242.8887047674298</v>
      </c>
      <c r="AH126" s="32">
        <f>(1-resultados!$E$3)*(cálculos!AB125*cálculos!AC125)+resultados!$E$3*cálculos!AH125</f>
        <v>89.24338977690104</v>
      </c>
      <c r="AI126" s="31">
        <f>(1-resultados!$E$3)*(cálculos!AC125*cálculos!AC125)+resultados!$E$3*cálculos!AI125</f>
        <v>8530.2527772732356</v>
      </c>
      <c r="AJ126" s="32">
        <f t="shared" si="20"/>
        <v>1</v>
      </c>
      <c r="AK126" s="32">
        <f t="shared" si="21"/>
        <v>0.1049302783418396</v>
      </c>
      <c r="AL126" s="32">
        <f t="shared" si="22"/>
        <v>0.13983467059244883</v>
      </c>
      <c r="AM126" s="32">
        <f t="shared" si="23"/>
        <v>1</v>
      </c>
      <c r="AN126" s="32">
        <f t="shared" si="24"/>
        <v>1.3344729906105988E-2</v>
      </c>
      <c r="AO126" s="31">
        <f t="shared" si="25"/>
        <v>1</v>
      </c>
      <c r="AP126" s="9">
        <f>H126*U126*(H126*U126*AJ126+I126*V126*AK126+J126*W126*AL126)</f>
        <v>2.99075105336325E-5</v>
      </c>
      <c r="AQ126" s="9">
        <f>I126*V126*(H126*U126*AK126+I126*V126*AM126+J126*W126*AN126)</f>
        <v>8.7470502145411313E-5</v>
      </c>
      <c r="AR126" s="9">
        <f>J126*W126*(H126*U126*AL126+I126*V126*AN126+J126*W126*AO126)</f>
        <v>8.6759476762505879E-6</v>
      </c>
      <c r="AS126" s="40">
        <f t="shared" si="26"/>
        <v>1.2605396035529439E-4</v>
      </c>
      <c r="AT126" s="32">
        <f t="shared" si="27"/>
        <v>2.6118781098266469E-2</v>
      </c>
      <c r="AU126" s="31">
        <f>IF(N126&lt;-AT125,1,0)</f>
        <v>0</v>
      </c>
      <c r="AV126" s="37">
        <f>(resultados!$E$12^AU126)*(1-resultados!$E$12)^(1-AU126)</f>
        <v>0.97455470737913485</v>
      </c>
      <c r="AW126" s="37">
        <f>((1-resultados!$E$13)^AU126)*((resultados!$E$13)^(1-AU126))</f>
        <v>0.9</v>
      </c>
    </row>
    <row r="127" spans="1:49" s="37" customFormat="1">
      <c r="A127" s="33">
        <v>125</v>
      </c>
      <c r="B127" s="34">
        <v>39588</v>
      </c>
      <c r="C127" s="35">
        <v>2</v>
      </c>
      <c r="D127" s="36">
        <v>16260</v>
      </c>
      <c r="E127" s="32">
        <v>2734.58</v>
      </c>
      <c r="F127" s="32">
        <v>2075</v>
      </c>
      <c r="G127" s="40">
        <f>(resultados!$B$6*cálculos!D127)+(resultados!$C$6*cálculos!E127)+(resultados!$D$6*cálculos!F127)</f>
        <v>1.0615338912558328</v>
      </c>
      <c r="H127" s="36">
        <f>(resultados!B$6*cálculos!D127)/$G127</f>
        <v>0.29646691453915047</v>
      </c>
      <c r="I127" s="32">
        <f>(resultados!C$6*cálculos!E127)/$G127</f>
        <v>0.43204439648126364</v>
      </c>
      <c r="J127" s="31">
        <f>(resultados!D$6*cálculos!F127)/$G127</f>
        <v>0.271488688979586</v>
      </c>
      <c r="K127" s="36">
        <f t="shared" si="14"/>
        <v>-9.7919999046176542E-3</v>
      </c>
      <c r="L127" s="32">
        <f t="shared" si="15"/>
        <v>3.6048484631212574E-3</v>
      </c>
      <c r="M127" s="32">
        <f t="shared" si="16"/>
        <v>4.830927269665608E-3</v>
      </c>
      <c r="N127" s="40">
        <f t="shared" si="16"/>
        <v>-5.4232162198034062E-5</v>
      </c>
      <c r="O127" s="55">
        <f>AVERAGE(K$4:K127)</f>
        <v>-7.2976091272882663E-4</v>
      </c>
      <c r="P127" s="56">
        <f>AVERAGE(L$4:L127)</f>
        <v>2.4762290729525077E-3</v>
      </c>
      <c r="Q127" s="57">
        <f>AVERAGE(M$4:M127)</f>
        <v>-2.6756773142999266E-4</v>
      </c>
      <c r="R127" s="32">
        <f>resultados!B$7+resultados!B$8*cálculos!K126^2+resultados!B$9*cálculos!R126</f>
        <v>2.5102533066787317E-4</v>
      </c>
      <c r="S127" s="32">
        <f>resultados!C$7+resultados!C$8*cálculos!L126^2+resultados!C$9*cálculos!S126</f>
        <v>3.2113342076640797E-4</v>
      </c>
      <c r="T127" s="31">
        <f>resultados!D$7+resultados!D$8*cálculos!M126^2+resultados!D$9*cálculos!T126</f>
        <v>9.2520693602427231E-5</v>
      </c>
      <c r="U127" s="36">
        <f t="shared" si="17"/>
        <v>1.5843778926375902E-2</v>
      </c>
      <c r="V127" s="32">
        <f t="shared" si="18"/>
        <v>1.7920195890849182E-2</v>
      </c>
      <c r="W127" s="31">
        <f t="shared" si="19"/>
        <v>9.6187677798368343E-3</v>
      </c>
      <c r="X127" s="32">
        <f>-0.5*LN(2*resultados!B$2)-0.5*LN(R127)-0.5*((K127^2)/R127)</f>
        <v>3.0350565788893484</v>
      </c>
      <c r="Y127" s="32">
        <f>-0.5*LN(2*resultados!C$2)-0.5*LN(S127)-0.5*((L127^2)/S127)</f>
        <v>3.0826554887207287</v>
      </c>
      <c r="Z127" s="31">
        <f>-0.5*LN(2*resultados!D$2)-0.5*LN(T127)-0.5*((M127^2)/T127)</f>
        <v>3.5989782088129747</v>
      </c>
      <c r="AA127" s="32">
        <f>K127/R127</f>
        <v>-39.008015161518749</v>
      </c>
      <c r="AB127" s="32">
        <f>L127/S127</f>
        <v>11.225391784255988</v>
      </c>
      <c r="AC127" s="31">
        <f>M127/T127</f>
        <v>52.214559592740358</v>
      </c>
      <c r="AD127" s="32">
        <f>(1-resultados!$E$3)*(cálculos!AA126*cálculos!AA126)+resultados!$E$3*cálculos!AD126</f>
        <v>4811.4287269738452</v>
      </c>
      <c r="AE127" s="32">
        <f>(1-resultados!$E$3)*(cálculos!AA126*cálculos!AB126)+resultados!$E$3*cálculos!AE126</f>
        <v>515.52862135349903</v>
      </c>
      <c r="AF127" s="32">
        <f>(1-resultados!$E$3)*(cálculos!AA126*cálculos!AC126)+resultados!$E$3*cálculos!AF126</f>
        <v>1057.9719828073764</v>
      </c>
      <c r="AG127" s="32">
        <f>(1-resultados!$E$3)*(cálculos!AB126*cálculos!AB126)+resultados!$E$3*cálculos!AG126</f>
        <v>4929.2997137812254</v>
      </c>
      <c r="AH127" s="32">
        <f>(1-resultados!$E$3)*(cálculos!AB126*cálculos!AC126)+resultados!$E$3*cálculos!AH126</f>
        <v>103.28566638683775</v>
      </c>
      <c r="AI127" s="31">
        <f>(1-resultados!$E$3)*(cálculos!AC126*cálculos!AC126)+resultados!$E$3*cálculos!AI126</f>
        <v>8400.6655796762134</v>
      </c>
      <c r="AJ127" s="32">
        <f t="shared" si="20"/>
        <v>1</v>
      </c>
      <c r="AK127" s="32">
        <f t="shared" si="21"/>
        <v>0.10585786743601636</v>
      </c>
      <c r="AL127" s="32">
        <f t="shared" si="22"/>
        <v>0.16641033324256876</v>
      </c>
      <c r="AM127" s="32">
        <f t="shared" si="23"/>
        <v>1</v>
      </c>
      <c r="AN127" s="32">
        <f t="shared" si="24"/>
        <v>1.6050574994224132E-2</v>
      </c>
      <c r="AO127" s="31">
        <f t="shared" si="25"/>
        <v>1</v>
      </c>
      <c r="AP127" s="9">
        <f>H127*U127*(H127*U127*AJ127+I127*V127*AK127+J127*W127*AL127)</f>
        <v>2.7954202371251183E-5</v>
      </c>
      <c r="AQ127" s="9">
        <f>I127*V127*(H127*U127*AK127+I127*V127*AM127+J127*W127*AN127)</f>
        <v>6.4117757158190715E-5</v>
      </c>
      <c r="AR127" s="9">
        <f>J127*W127*(H127*U127*AL127+I127*V127*AN127+J127*W127*AO127)</f>
        <v>9.1850581755206728E-6</v>
      </c>
      <c r="AS127" s="40">
        <f t="shared" si="26"/>
        <v>1.0125701770496257E-4</v>
      </c>
      <c r="AT127" s="32">
        <f t="shared" si="27"/>
        <v>2.3409235148177252E-2</v>
      </c>
      <c r="AU127" s="31">
        <f>IF(N127&lt;-AT126,1,0)</f>
        <v>0</v>
      </c>
      <c r="AV127" s="37">
        <f>(resultados!$E$12^AU127)*(1-resultados!$E$12)^(1-AU127)</f>
        <v>0.97455470737913485</v>
      </c>
      <c r="AW127" s="37">
        <f>((1-resultados!$E$13)^AU127)*((resultados!$E$13)^(1-AU127))</f>
        <v>0.9</v>
      </c>
    </row>
    <row r="128" spans="1:49" s="37" customFormat="1">
      <c r="A128" s="33">
        <v>126</v>
      </c>
      <c r="B128" s="34">
        <v>39589</v>
      </c>
      <c r="C128" s="35">
        <v>3</v>
      </c>
      <c r="D128" s="36">
        <v>16120</v>
      </c>
      <c r="E128" s="32">
        <v>2837.86</v>
      </c>
      <c r="F128" s="32">
        <v>2080</v>
      </c>
      <c r="G128" s="40">
        <f>(resultados!$B$6*cálculos!D128)+(resultados!$C$6*cálculos!E128)+(resultados!$D$6*cálculos!F128)</f>
        <v>1.0768402515723272</v>
      </c>
      <c r="H128" s="36">
        <f>(resultados!B$6*cálculos!D128)/$G128</f>
        <v>0.28973656913775209</v>
      </c>
      <c r="I128" s="32">
        <f>(resultados!C$6*cálculos!E128)/$G128</f>
        <v>0.44198882980877358</v>
      </c>
      <c r="J128" s="31">
        <f>(resultados!D$6*cálculos!F128)/$G128</f>
        <v>0.26827460105347417</v>
      </c>
      <c r="K128" s="36">
        <f t="shared" si="14"/>
        <v>-8.6473670411830739E-3</v>
      </c>
      <c r="L128" s="32">
        <f t="shared" si="15"/>
        <v>3.7072387824417241E-2</v>
      </c>
      <c r="M128" s="32">
        <f t="shared" si="16"/>
        <v>2.4067400305654019E-3</v>
      </c>
      <c r="N128" s="40">
        <f t="shared" si="16"/>
        <v>1.4316130588139957E-2</v>
      </c>
      <c r="O128" s="55">
        <f>AVERAGE(K$4:K128)</f>
        <v>-7.9310176175646058E-4</v>
      </c>
      <c r="P128" s="56">
        <f>AVERAGE(L$4:L128)</f>
        <v>2.7529983429642256E-3</v>
      </c>
      <c r="Q128" s="57">
        <f>AVERAGE(M$4:M128)</f>
        <v>-2.461732693340295E-4</v>
      </c>
      <c r="R128" s="32">
        <f>resultados!B$7+resultados!B$8*cálculos!K127^2+resultados!B$9*cálculos!R127</f>
        <v>2.3636398646867859E-4</v>
      </c>
      <c r="S128" s="32">
        <f>resultados!C$7+resultados!C$8*cálculos!L127^2+resultados!C$9*cálculos!S127</f>
        <v>2.4210456761486647E-4</v>
      </c>
      <c r="T128" s="31">
        <f>resultados!D$7+resultados!D$8*cálculos!M127^2+resultados!D$9*cálculos!T127</f>
        <v>8.2948383883203281E-5</v>
      </c>
      <c r="U128" s="36">
        <f t="shared" si="17"/>
        <v>1.5374133681891756E-2</v>
      </c>
      <c r="V128" s="32">
        <f t="shared" si="18"/>
        <v>1.5559709753554739E-2</v>
      </c>
      <c r="W128" s="31">
        <f t="shared" si="19"/>
        <v>9.1076003361589865E-3</v>
      </c>
      <c r="X128" s="32">
        <f>-0.5*LN(2*resultados!B$2)-0.5*LN(R128)-0.5*((K128^2)/R128)</f>
        <v>3.0979484899830902</v>
      </c>
      <c r="Y128" s="32">
        <f>-0.5*LN(2*resultados!C$2)-0.5*LN(S128)-0.5*((L128^2)/S128)</f>
        <v>0.40576754787085667</v>
      </c>
      <c r="Z128" s="31">
        <f>-0.5*LN(2*resultados!D$2)-0.5*LN(T128)-0.5*((M128^2)/T128)</f>
        <v>3.7447918043802608</v>
      </c>
      <c r="AA128" s="32">
        <f>K128/R128</f>
        <v>-36.584960214863216</v>
      </c>
      <c r="AB128" s="32">
        <f>L128/S128</f>
        <v>153.1255200578909</v>
      </c>
      <c r="AC128" s="31">
        <f>M128/T128</f>
        <v>29.014911658245786</v>
      </c>
      <c r="AD128" s="32">
        <f>(1-resultados!$E$3)*(cálculos!AA127*cálculos!AA127)+resultados!$E$3*cálculos!AD127</f>
        <v>4614.0405181658916</v>
      </c>
      <c r="AE128" s="32">
        <f>(1-resultados!$E$3)*(cálculos!AA127*cálculos!AB127)+resultados!$E$3*cálculos!AE127</f>
        <v>458.32408889743431</v>
      </c>
      <c r="AF128" s="32">
        <f>(1-resultados!$E$3)*(cálculos!AA127*cálculos!AC127)+resultados!$E$3*cálculos!AF127</f>
        <v>872.28648390419528</v>
      </c>
      <c r="AG128" s="32">
        <f>(1-resultados!$E$3)*(cálculos!AB127*cálculos!AB127)+resultados!$E$3*cálculos!AG127</f>
        <v>4641.1022961969547</v>
      </c>
      <c r="AH128" s="32">
        <f>(1-resultados!$E$3)*(cálculos!AB127*cálculos!AC127)+resultados!$E$3*cálculos!AH127</f>
        <v>132.25625969988104</v>
      </c>
      <c r="AI128" s="31">
        <f>(1-resultados!$E$3)*(cálculos!AC127*cálculos!AC127)+resultados!$E$3*cálculos!AI127</f>
        <v>8060.2072589034706</v>
      </c>
      <c r="AJ128" s="32">
        <f t="shared" si="20"/>
        <v>1</v>
      </c>
      <c r="AK128" s="32">
        <f t="shared" si="21"/>
        <v>9.9042458306595929E-2</v>
      </c>
      <c r="AL128" s="32">
        <f t="shared" si="22"/>
        <v>0.14303599338085229</v>
      </c>
      <c r="AM128" s="32">
        <f t="shared" si="23"/>
        <v>1</v>
      </c>
      <c r="AN128" s="32">
        <f t="shared" si="24"/>
        <v>2.1623827153406817E-2</v>
      </c>
      <c r="AO128" s="31">
        <f t="shared" si="25"/>
        <v>1</v>
      </c>
      <c r="AP128" s="9">
        <f>H128*U128*(H128*U128*AJ128+I128*V128*AK128+J128*W128*AL128)</f>
        <v>2.4432965725936166E-5</v>
      </c>
      <c r="AQ128" s="9">
        <f>I128*V128*(H128*U128*AK128+I128*V128*AM128+J128*W128*AN128)</f>
        <v>5.0693567157880512E-5</v>
      </c>
      <c r="AR128" s="9">
        <f>J128*W128*(H128*U128*AL128+I128*V128*AN128+J128*W128*AO128)</f>
        <v>7.8900170931893778E-6</v>
      </c>
      <c r="AS128" s="40">
        <f t="shared" si="26"/>
        <v>8.3016549977006055E-5</v>
      </c>
      <c r="AT128" s="32">
        <f t="shared" si="27"/>
        <v>2.1196150700207406E-2</v>
      </c>
      <c r="AU128" s="31">
        <f>IF(N128&lt;-AT127,1,0)</f>
        <v>0</v>
      </c>
      <c r="AV128" s="37">
        <f>(resultados!$E$12^AU128)*(1-resultados!$E$12)^(1-AU128)</f>
        <v>0.97455470737913485</v>
      </c>
      <c r="AW128" s="37">
        <f>((1-resultados!$E$13)^AU128)*((resultados!$E$13)^(1-AU128))</f>
        <v>0.9</v>
      </c>
    </row>
    <row r="129" spans="1:49" s="37" customFormat="1">
      <c r="A129" s="33">
        <v>127</v>
      </c>
      <c r="B129" s="34">
        <v>39590</v>
      </c>
      <c r="C129" s="35">
        <v>4</v>
      </c>
      <c r="D129" s="36">
        <v>16000</v>
      </c>
      <c r="E129" s="32">
        <v>2803.43</v>
      </c>
      <c r="F129" s="32">
        <v>2070</v>
      </c>
      <c r="G129" s="40">
        <f>(resultados!$B$6*cálculos!D129)+(resultados!$C$6*cálculos!E129)+(resultados!$D$6*cálculos!F129)</f>
        <v>1.0673543585581928</v>
      </c>
      <c r="H129" s="36">
        <f>(resultados!B$6*cálculos!D129)/$G129</f>
        <v>0.29013552703636136</v>
      </c>
      <c r="I129" s="32">
        <f>(resultados!C$6*cálculos!E129)/$G129</f>
        <v>0.44050688080618355</v>
      </c>
      <c r="J129" s="31">
        <f>(resultados!D$6*cálculos!F129)/$G129</f>
        <v>0.26935759215745525</v>
      </c>
      <c r="K129" s="36">
        <f t="shared" si="14"/>
        <v>-7.4720148387008578E-3</v>
      </c>
      <c r="L129" s="32">
        <f t="shared" si="15"/>
        <v>-1.2206579525763317E-2</v>
      </c>
      <c r="M129" s="32">
        <f t="shared" si="16"/>
        <v>-4.8192864359490883E-3</v>
      </c>
      <c r="N129" s="40">
        <f t="shared" si="16"/>
        <v>-8.8480353928592909E-3</v>
      </c>
      <c r="O129" s="55">
        <f>AVERAGE(K$4:K129)</f>
        <v>-8.4610900839887648E-4</v>
      </c>
      <c r="P129" s="56">
        <f>AVERAGE(L$4:L129)</f>
        <v>2.6342715344822611E-3</v>
      </c>
      <c r="Q129" s="57">
        <f>AVERAGE(M$4:M129)</f>
        <v>-2.8246781827541884E-4</v>
      </c>
      <c r="R129" s="32">
        <f>resultados!B$7+resultados!B$8*cálculos!K128^2+resultados!B$9*cálculos!R128</f>
        <v>2.1997193924496003E-4</v>
      </c>
      <c r="S129" s="32">
        <f>resultados!C$7+resultados!C$8*cálculos!L128^2+resultados!C$9*cálculos!S128</f>
        <v>6.4921722000193746E-4</v>
      </c>
      <c r="T129" s="31">
        <f>resultados!D$7+resultados!D$8*cálculos!M128^2+resultados!D$9*cálculos!T128</f>
        <v>7.0430952103832584E-5</v>
      </c>
      <c r="U129" s="36">
        <f t="shared" si="17"/>
        <v>1.4831451016166963E-2</v>
      </c>
      <c r="V129" s="32">
        <f t="shared" si="18"/>
        <v>2.5479741364502456E-2</v>
      </c>
      <c r="W129" s="31">
        <f t="shared" si="19"/>
        <v>8.3923150622359603E-3</v>
      </c>
      <c r="X129" s="32">
        <f>-0.5*LN(2*resultados!B$2)-0.5*LN(R129)-0.5*((K129^2)/R129)</f>
        <v>3.1651619151102666</v>
      </c>
      <c r="Y129" s="32">
        <f>-0.5*LN(2*resultados!C$2)-0.5*LN(S129)-0.5*((L129^2)/S129)</f>
        <v>2.6361790363959909</v>
      </c>
      <c r="Z129" s="31">
        <f>-0.5*LN(2*resultados!D$2)-0.5*LN(T129)-0.5*((M129^2)/T129)</f>
        <v>3.6966188344024395</v>
      </c>
      <c r="AA129" s="32">
        <f>K129/R129</f>
        <v>-33.968036397497258</v>
      </c>
      <c r="AB129" s="32">
        <f>L129/S129</f>
        <v>-18.801995926304741</v>
      </c>
      <c r="AC129" s="31">
        <f>M129/T129</f>
        <v>-68.425689160701282</v>
      </c>
      <c r="AD129" s="32">
        <f>(1-resultados!$E$3)*(cálculos!AA128*cálculos!AA128)+resultados!$E$3*cálculos!AD128</f>
        <v>4417.5056459113257</v>
      </c>
      <c r="AE129" s="32">
        <f>(1-resultados!$E$3)*(cálculos!AA128*cálculos!AB128)+resultados!$E$3*cálculos!AE128</f>
        <v>94.699180011697251</v>
      </c>
      <c r="AF129" s="32">
        <f>(1-resultados!$E$3)*(cálculos!AA128*cálculos!AC128)+resultados!$E$3*cálculos!AF128</f>
        <v>756.25873155066188</v>
      </c>
      <c r="AG129" s="32">
        <f>(1-resultados!$E$3)*(cálculos!AB128*cálculos!AB128)+resultados!$E$3*cálculos!AG128</f>
        <v>5769.4816520051118</v>
      </c>
      <c r="AH129" s="32">
        <f>(1-resultados!$E$3)*(cálculos!AB128*cálculos!AC128)+resultados!$E$3*cálculos!AH128</f>
        <v>390.89629034404726</v>
      </c>
      <c r="AI129" s="31">
        <f>(1-resultados!$E$3)*(cálculos!AC128*cálculos!AC128)+resultados!$E$3*cálculos!AI128</f>
        <v>7627.1067292814105</v>
      </c>
      <c r="AJ129" s="32">
        <f t="shared" si="20"/>
        <v>1</v>
      </c>
      <c r="AK129" s="32">
        <f t="shared" si="21"/>
        <v>1.8758118004798451E-2</v>
      </c>
      <c r="AL129" s="32">
        <f t="shared" si="22"/>
        <v>0.13028725480855627</v>
      </c>
      <c r="AM129" s="32">
        <f t="shared" si="23"/>
        <v>1</v>
      </c>
      <c r="AN129" s="32">
        <f t="shared" si="24"/>
        <v>5.892685173583271E-2</v>
      </c>
      <c r="AO129" s="31">
        <f t="shared" si="25"/>
        <v>1</v>
      </c>
      <c r="AP129" s="9">
        <f>H129*U129*(H129*U129*AJ129+I129*V129*AK129+J129*W129*AL129)</f>
        <v>2.0690273941894315E-5</v>
      </c>
      <c r="AQ129" s="9">
        <f>I129*V129*(H129*U129*AK129+I129*V129*AM129+J129*W129*AN129)</f>
        <v>1.2837929922711352E-4</v>
      </c>
      <c r="AR129" s="9">
        <f>J129*W129*(H129*U129*AL129+I129*V129*AN129+J129*W129*AO129)</f>
        <v>7.8724715269936169E-6</v>
      </c>
      <c r="AS129" s="40">
        <f t="shared" si="26"/>
        <v>1.5694204469600143E-4</v>
      </c>
      <c r="AT129" s="32">
        <f t="shared" si="27"/>
        <v>2.9143674745792967E-2</v>
      </c>
      <c r="AU129" s="31">
        <f>IF(N129&lt;-AT128,1,0)</f>
        <v>0</v>
      </c>
      <c r="AV129" s="37">
        <f>(resultados!$E$12^AU129)*(1-resultados!$E$12)^(1-AU129)</f>
        <v>0.97455470737913485</v>
      </c>
      <c r="AW129" s="37">
        <f>((1-resultados!$E$13)^AU129)*((resultados!$E$13)^(1-AU129))</f>
        <v>0.9</v>
      </c>
    </row>
    <row r="130" spans="1:49" s="37" customFormat="1">
      <c r="A130" s="33">
        <v>128</v>
      </c>
      <c r="B130" s="34">
        <v>39591</v>
      </c>
      <c r="C130" s="35">
        <v>5</v>
      </c>
      <c r="D130" s="36">
        <v>15660</v>
      </c>
      <c r="E130" s="32">
        <v>2798.52</v>
      </c>
      <c r="F130" s="32">
        <v>2085</v>
      </c>
      <c r="G130" s="40">
        <f>(resultados!$B$6*cálculos!D130)+(resultados!$C$6*cálculos!E130)+(resultados!$D$6*cálculos!F130)</f>
        <v>1.0620335666463785</v>
      </c>
      <c r="H130" s="36">
        <f>(resultados!B$6*cálculos!D130)/$G130</f>
        <v>0.28539283852453734</v>
      </c>
      <c r="I130" s="32">
        <f>(resultados!C$6*cálculos!E130)/$G130</f>
        <v>0.44193844136357302</v>
      </c>
      <c r="J130" s="31">
        <f>(resultados!D$6*cálculos!F130)/$G130</f>
        <v>0.27266872011188975</v>
      </c>
      <c r="K130" s="36">
        <f t="shared" ref="K130:K193" si="28">LN(D130)-LN(D129)</f>
        <v>-2.1479031677124283E-2</v>
      </c>
      <c r="L130" s="32">
        <f t="shared" ref="L130:L193" si="29">LN(E130)-LN(E129)</f>
        <v>-1.7529614713867048E-3</v>
      </c>
      <c r="M130" s="32">
        <f t="shared" ref="M130:N193" si="30">LN(F130)-LN(F129)</f>
        <v>7.2202479734873037E-3</v>
      </c>
      <c r="N130" s="40">
        <f t="shared" si="30"/>
        <v>-4.9974952170148065E-3</v>
      </c>
      <c r="O130" s="55">
        <f>AVERAGE(K$4:K130)</f>
        <v>-1.0085729664203364E-3</v>
      </c>
      <c r="P130" s="56">
        <f>AVERAGE(L$4:L130)</f>
        <v>2.5997263927037655E-3</v>
      </c>
      <c r="Q130" s="57">
        <f>AVERAGE(M$4:M130)</f>
        <v>-2.2339131597807457E-4</v>
      </c>
      <c r="R130" s="32">
        <f>resultados!B$7+resultados!B$8*cálculos!K129^2+resultados!B$9*cálculos!R129</f>
        <v>2.0289407978778146E-4</v>
      </c>
      <c r="S130" s="32">
        <f>resultados!C$7+resultados!C$8*cálculos!L129^2+resultados!C$9*cálculos!S129</f>
        <v>5.0532918353437303E-4</v>
      </c>
      <c r="T130" s="31">
        <f>resultados!D$7+resultados!D$8*cálculos!M129^2+resultados!D$9*cálculos!T129</f>
        <v>6.8981502493517657E-5</v>
      </c>
      <c r="U130" s="36">
        <f t="shared" si="17"/>
        <v>1.4244089293028932E-2</v>
      </c>
      <c r="V130" s="32">
        <f t="shared" si="18"/>
        <v>2.2479528098569439E-2</v>
      </c>
      <c r="W130" s="31">
        <f t="shared" si="19"/>
        <v>8.3055103692378628E-3</v>
      </c>
      <c r="X130" s="32">
        <f>-0.5*LN(2*resultados!B$2)-0.5*LN(R130)-0.5*((K130^2)/R130)</f>
        <v>2.1955543976021255</v>
      </c>
      <c r="Y130" s="32">
        <f>-0.5*LN(2*resultados!C$2)-0.5*LN(S130)-0.5*((L130^2)/S130)</f>
        <v>2.873171245527355</v>
      </c>
      <c r="Z130" s="31">
        <f>-0.5*LN(2*resultados!D$2)-0.5*LN(T130)-0.5*((M130^2)/T130)</f>
        <v>3.494028275427532</v>
      </c>
      <c r="AA130" s="32">
        <f>K130/R130</f>
        <v>-105.86327456961993</v>
      </c>
      <c r="AB130" s="32">
        <f>L130/S130</f>
        <v>-3.4689496045451853</v>
      </c>
      <c r="AC130" s="31">
        <f>M130/T130</f>
        <v>104.66933471282111</v>
      </c>
      <c r="AD130" s="32">
        <f>(1-resultados!$E$3)*(cálculos!AA129*cálculos!AA129)+resultados!$E$3*cálculos!AD129</f>
        <v>4221.6849569587484</v>
      </c>
      <c r="AE130" s="32">
        <f>(1-resultados!$E$3)*(cálculos!AA129*cálculos!AB129)+resultados!$E$3*cálculos!AE129</f>
        <v>127.33724212921433</v>
      </c>
      <c r="AF130" s="32">
        <f>(1-resultados!$E$3)*(cálculos!AA129*cálculos!AC129)+resultados!$E$3*cálculos!AF129</f>
        <v>850.3403856536944</v>
      </c>
      <c r="AG130" s="32">
        <f>(1-resultados!$E$3)*(cálculos!AB129*cálculos!AB129)+resultados!$E$3*cálculos!AG129</f>
        <v>5444.5236559335717</v>
      </c>
      <c r="AH130" s="32">
        <f>(1-resultados!$E$3)*(cálculos!AB129*cálculos!AC129)+resultados!$E$3*cálculos!AH129</f>
        <v>444.63488465465048</v>
      </c>
      <c r="AI130" s="31">
        <f>(1-resultados!$E$3)*(cálculos!AC129*cálculos!AC129)+resultados!$E$3*cálculos!AI129</f>
        <v>7450.4048217515401</v>
      </c>
      <c r="AJ130" s="32">
        <f t="shared" si="20"/>
        <v>1</v>
      </c>
      <c r="AK130" s="32">
        <f t="shared" si="21"/>
        <v>2.656027605867468E-2</v>
      </c>
      <c r="AL130" s="32">
        <f t="shared" si="22"/>
        <v>0.15162121055025951</v>
      </c>
      <c r="AM130" s="32">
        <f t="shared" si="23"/>
        <v>1</v>
      </c>
      <c r="AN130" s="32">
        <f t="shared" si="24"/>
        <v>6.981257435538317E-2</v>
      </c>
      <c r="AO130" s="31">
        <f t="shared" si="25"/>
        <v>1</v>
      </c>
      <c r="AP130" s="9">
        <f>H130*U130*(H130*U130*AJ130+I130*V130*AK130+J130*W130*AL130)</f>
        <v>1.8994039687124428E-5</v>
      </c>
      <c r="AQ130" s="9">
        <f>I130*V130*(H130*U130*AK130+I130*V130*AM130+J130*W130*AN130)</f>
        <v>1.0133895429288817E-4</v>
      </c>
      <c r="AR130" s="9">
        <f>J130*W130*(H130*U130*AL130+I130*V130*AN130+J130*W130*AO130)</f>
        <v>8.0951721780937882E-6</v>
      </c>
      <c r="AS130" s="40">
        <f t="shared" si="26"/>
        <v>1.2842816615810638E-4</v>
      </c>
      <c r="AT130" s="32">
        <f t="shared" si="27"/>
        <v>2.6363605163588245E-2</v>
      </c>
      <c r="AU130" s="31">
        <f>IF(N130&lt;-AT129,1,0)</f>
        <v>0</v>
      </c>
      <c r="AV130" s="37">
        <f>(resultados!$E$12^AU130)*(1-resultados!$E$12)^(1-AU130)</f>
        <v>0.97455470737913485</v>
      </c>
      <c r="AW130" s="37">
        <f>((1-resultados!$E$13)^AU130)*((resultados!$E$13)^(1-AU130))</f>
        <v>0.9</v>
      </c>
    </row>
    <row r="131" spans="1:49" s="37" customFormat="1">
      <c r="A131" s="33">
        <v>129</v>
      </c>
      <c r="B131" s="34">
        <v>39594</v>
      </c>
      <c r="C131" s="35">
        <v>1</v>
      </c>
      <c r="D131" s="36">
        <v>15660</v>
      </c>
      <c r="E131" s="32">
        <v>2798.52</v>
      </c>
      <c r="F131" s="32">
        <v>2085</v>
      </c>
      <c r="G131" s="40">
        <f>(resultados!$B$6*cálculos!D131)+(resultados!$C$6*cálculos!E131)+(resultados!$D$6*cálculos!F131)</f>
        <v>1.0620335666463785</v>
      </c>
      <c r="H131" s="36">
        <f>(resultados!B$6*cálculos!D131)/$G131</f>
        <v>0.28539283852453734</v>
      </c>
      <c r="I131" s="32">
        <f>(resultados!C$6*cálculos!E131)/$G131</f>
        <v>0.44193844136357302</v>
      </c>
      <c r="J131" s="31">
        <f>(resultados!D$6*cálculos!F131)/$G131</f>
        <v>0.27266872011188975</v>
      </c>
      <c r="K131" s="36">
        <f t="shared" si="28"/>
        <v>0</v>
      </c>
      <c r="L131" s="32">
        <f t="shared" si="29"/>
        <v>0</v>
      </c>
      <c r="M131" s="32">
        <f t="shared" si="30"/>
        <v>0</v>
      </c>
      <c r="N131" s="40">
        <f t="shared" si="30"/>
        <v>0</v>
      </c>
      <c r="O131" s="55">
        <f>AVERAGE(K$4:K131)</f>
        <v>-1.0006934901201775E-3</v>
      </c>
      <c r="P131" s="56">
        <f>AVERAGE(L$4:L131)</f>
        <v>2.5794160302607672E-3</v>
      </c>
      <c r="Q131" s="57">
        <f>AVERAGE(M$4:M131)</f>
        <v>-2.2164607132199587E-4</v>
      </c>
      <c r="R131" s="32">
        <f>resultados!B$7+resultados!B$8*cálculos!K130^2+resultados!B$9*cálculos!R130</f>
        <v>2.9929852293125177E-4</v>
      </c>
      <c r="S131" s="32">
        <f>resultados!C$7+resultados!C$8*cálculos!L130^2+resultados!C$9*cálculos!S130</f>
        <v>3.6076714612122478E-4</v>
      </c>
      <c r="T131" s="31">
        <f>resultados!D$7+resultados!D$8*cálculos!M130^2+resultados!D$9*cálculos!T130</f>
        <v>7.8748706077013791E-5</v>
      </c>
      <c r="U131" s="36">
        <f t="shared" ref="U131:U194" si="31">SQRT(R131)</f>
        <v>1.7300246325739174E-2</v>
      </c>
      <c r="V131" s="32">
        <f t="shared" ref="V131:V194" si="32">SQRT(S131)</f>
        <v>1.8993871277894477E-2</v>
      </c>
      <c r="W131" s="31">
        <f t="shared" ref="W131:W194" si="33">SQRT(T131)</f>
        <v>8.8740467700488147E-3</v>
      </c>
      <c r="X131" s="32">
        <f>-0.5*LN(2*resultados!B$2)-0.5*LN(R131)-0.5*((K131^2)/R131)</f>
        <v>3.1380960058930643</v>
      </c>
      <c r="Y131" s="32">
        <f>-0.5*LN(2*resultados!C$2)-0.5*LN(S131)-0.5*((L131^2)/S131)</f>
        <v>3.0447003829674282</v>
      </c>
      <c r="Z131" s="31">
        <f>-0.5*LN(2*resultados!D$2)-0.5*LN(T131)-0.5*((M131^2)/T131)</f>
        <v>3.8056858223761263</v>
      </c>
      <c r="AA131" s="32">
        <f>K131/R131</f>
        <v>0</v>
      </c>
      <c r="AB131" s="32">
        <f>L131/S131</f>
        <v>0</v>
      </c>
      <c r="AC131" s="31">
        <f>M131/T131</f>
        <v>0</v>
      </c>
      <c r="AD131" s="32">
        <f>(1-resultados!$E$3)*(cálculos!AA130*cálculos!AA130)+resultados!$E$3*cálculos!AD130</f>
        <v>4640.8058336973882</v>
      </c>
      <c r="AE131" s="32">
        <f>(1-resultados!$E$3)*(cálculos!AA130*cálculos!AB130)+resultados!$E$3*cálculos!AE130</f>
        <v>141.73106946870996</v>
      </c>
      <c r="AF131" s="32">
        <f>(1-resultados!$E$3)*(cálculos!AA130*cálculos!AC130)+resultados!$E$3*cálculos!AF130</f>
        <v>134.48165133110217</v>
      </c>
      <c r="AG131" s="32">
        <f>(1-resultados!$E$3)*(cálculos!AB130*cálculos!AB130)+resultados!$E$3*cálculos!AG130</f>
        <v>5118.5742532590893</v>
      </c>
      <c r="AH131" s="32">
        <f>(1-resultados!$E$3)*(cálculos!AB130*cálculos!AC130)+resultados!$E$3*cálculos!AH130</f>
        <v>396.17123273976853</v>
      </c>
      <c r="AI131" s="31">
        <f>(1-resultados!$E$3)*(cálculos!AC130*cálculos!AC130)+resultados!$E$3*cálculos!AI130</f>
        <v>7660.7207101999229</v>
      </c>
      <c r="AJ131" s="32">
        <f t="shared" ref="AJ131:AJ194" si="34">AD131/SQRT(AD131*AD131)</f>
        <v>1</v>
      </c>
      <c r="AK131" s="32">
        <f t="shared" ref="AK131:AK194" si="35">AE131/SQRT(AD131*AG131)</f>
        <v>2.9079963770388257E-2</v>
      </c>
      <c r="AL131" s="32">
        <f t="shared" ref="AL131:AL194" si="36">AF131/SQRT(AD131*AI131)</f>
        <v>2.2554412518195725E-2</v>
      </c>
      <c r="AM131" s="32">
        <f t="shared" ref="AM131:AM194" si="37">AG131/SQRT(AG131*AG131)</f>
        <v>1</v>
      </c>
      <c r="AN131" s="32">
        <f t="shared" ref="AN131:AN194" si="38">AH131/SQRT(AG131*AI131)</f>
        <v>6.326647216806669E-2</v>
      </c>
      <c r="AO131" s="31">
        <f t="shared" ref="AO131:AO194" si="39">AI131/SQRT(AI131*AI131)</f>
        <v>1</v>
      </c>
      <c r="AP131" s="9">
        <f>H131*U131*(H131*U131*AJ131+I131*V131*AK131+J131*W131*AL131)</f>
        <v>2.5852255469223795E-5</v>
      </c>
      <c r="AQ131" s="9">
        <f>I131*V131*(H131*U131*AK131+I131*V131*AM131+J131*W131*AN131)</f>
        <v>7.2951505091979824E-5</v>
      </c>
      <c r="AR131" s="9">
        <f>J131*W131*(H131*U131*AL131+I131*V131*AN131+J131*W131*AO131)</f>
        <v>7.4092888006214261E-6</v>
      </c>
      <c r="AS131" s="40">
        <f t="shared" ref="AS131:AS194" si="40">SUM(AP131:AR131)</f>
        <v>1.0621304936182505E-4</v>
      </c>
      <c r="AT131" s="32">
        <f t="shared" si="27"/>
        <v>2.3975274979581785E-2</v>
      </c>
      <c r="AU131" s="31">
        <f>IF(N131&lt;-AT130,1,0)</f>
        <v>0</v>
      </c>
      <c r="AV131" s="37">
        <f>(resultados!$E$12^AU131)*(1-resultados!$E$12)^(1-AU131)</f>
        <v>0.97455470737913485</v>
      </c>
      <c r="AW131" s="37">
        <f>((1-resultados!$E$13)^AU131)*((resultados!$E$13)^(1-AU131))</f>
        <v>0.9</v>
      </c>
    </row>
    <row r="132" spans="1:49" s="37" customFormat="1">
      <c r="A132" s="33">
        <v>130</v>
      </c>
      <c r="B132" s="34">
        <v>39595</v>
      </c>
      <c r="C132" s="35">
        <v>2</v>
      </c>
      <c r="D132" s="36">
        <v>15600</v>
      </c>
      <c r="E132" s="32">
        <v>2744.42</v>
      </c>
      <c r="F132" s="32">
        <v>2065</v>
      </c>
      <c r="G132" s="40">
        <f>(resultados!$B$6*cálculos!D132)+(resultados!$C$6*cálculos!E132)+(resultados!$D$6*cálculos!F132)</f>
        <v>1.0490211232839657</v>
      </c>
      <c r="H132" s="36">
        <f>(resultados!B$6*cálculos!D132)/$G132</f>
        <v>0.28782593330986245</v>
      </c>
      <c r="I132" s="32">
        <f>(resultados!C$6*cálculos!E132)/$G132</f>
        <v>0.43877103486394381</v>
      </c>
      <c r="J132" s="31">
        <f>(resultados!D$6*cálculos!F132)/$G132</f>
        <v>0.27340303182619369</v>
      </c>
      <c r="K132" s="36">
        <f t="shared" si="28"/>
        <v>-3.8387763071661141E-3</v>
      </c>
      <c r="L132" s="32">
        <f t="shared" si="29"/>
        <v>-1.9520946634009384E-2</v>
      </c>
      <c r="M132" s="32">
        <f t="shared" si="30"/>
        <v>-9.6386288377692253E-3</v>
      </c>
      <c r="N132" s="40">
        <f t="shared" si="30"/>
        <v>-1.2328063529483783E-2</v>
      </c>
      <c r="O132" s="55">
        <f>AVERAGE(K$4:K132)</f>
        <v>-1.0226941321127816E-3</v>
      </c>
      <c r="P132" s="56">
        <f>AVERAGE(L$4:L132)</f>
        <v>2.4080953894524714E-3</v>
      </c>
      <c r="Q132" s="57">
        <f>AVERAGE(M$4:M132)</f>
        <v>-2.9464593772856354E-4</v>
      </c>
      <c r="R132" s="32">
        <f>resultados!B$7+resultados!B$8*cálculos!K131^2+resultados!B$9*cálculos!R131</f>
        <v>2.4592591819125662E-4</v>
      </c>
      <c r="S132" s="32">
        <f>resultados!C$7+resultados!C$8*cálculos!L131^2+resultados!C$9*cálculos!S131</f>
        <v>2.6397215759069929E-4</v>
      </c>
      <c r="T132" s="31">
        <f>resultados!D$7+resultados!D$8*cálculos!M131^2+resultados!D$9*cálculos!T131</f>
        <v>6.5643184310949486E-5</v>
      </c>
      <c r="U132" s="36">
        <f t="shared" si="31"/>
        <v>1.5682025321726037E-2</v>
      </c>
      <c r="V132" s="32">
        <f t="shared" si="32"/>
        <v>1.624721999576233E-2</v>
      </c>
      <c r="W132" s="31">
        <f t="shared" si="33"/>
        <v>8.1020481553092175E-3</v>
      </c>
      <c r="X132" s="32">
        <f>-0.5*LN(2*resultados!B$2)-0.5*LN(R132)-0.5*((K132^2)/R132)</f>
        <v>3.2063409175472453</v>
      </c>
      <c r="Y132" s="32">
        <f>-0.5*LN(2*resultados!C$2)-0.5*LN(S132)-0.5*((L132^2)/S132)</f>
        <v>2.4791003256213449</v>
      </c>
      <c r="Z132" s="31">
        <f>-0.5*LN(2*resultados!D$2)-0.5*LN(T132)-0.5*((M132^2)/T132)</f>
        <v>3.1890622949493221</v>
      </c>
      <c r="AA132" s="32">
        <f>K132/R132</f>
        <v>-15.609482462847602</v>
      </c>
      <c r="AB132" s="32">
        <f>L132/S132</f>
        <v>-73.95077879492689</v>
      </c>
      <c r="AC132" s="31">
        <f>M132/T132</f>
        <v>-146.83365743062333</v>
      </c>
      <c r="AD132" s="32">
        <f>(1-resultados!$E$3)*(cálculos!AA131*cálculos!AA131)+resultados!$E$3*cálculos!AD131</f>
        <v>4362.3574836755442</v>
      </c>
      <c r="AE132" s="32">
        <f>(1-resultados!$E$3)*(cálculos!AA131*cálculos!AB131)+resultados!$E$3*cálculos!AE131</f>
        <v>133.22720530058734</v>
      </c>
      <c r="AF132" s="32">
        <f>(1-resultados!$E$3)*(cálculos!AA131*cálculos!AC131)+resultados!$E$3*cálculos!AF131</f>
        <v>126.41275225123603</v>
      </c>
      <c r="AG132" s="32">
        <f>(1-resultados!$E$3)*(cálculos!AB131*cálculos!AB131)+resultados!$E$3*cálculos!AG131</f>
        <v>4811.4597980635435</v>
      </c>
      <c r="AH132" s="32">
        <f>(1-resultados!$E$3)*(cálculos!AB131*cálculos!AC131)+resultados!$E$3*cálculos!AH131</f>
        <v>372.40095877538238</v>
      </c>
      <c r="AI132" s="31">
        <f>(1-resultados!$E$3)*(cálculos!AC131*cálculos!AC131)+resultados!$E$3*cálculos!AI131</f>
        <v>7201.0774675879275</v>
      </c>
      <c r="AJ132" s="32">
        <f t="shared" si="34"/>
        <v>1</v>
      </c>
      <c r="AK132" s="32">
        <f t="shared" si="35"/>
        <v>2.907996377038826E-2</v>
      </c>
      <c r="AL132" s="32">
        <f t="shared" si="36"/>
        <v>2.2554412518195725E-2</v>
      </c>
      <c r="AM132" s="32">
        <f t="shared" si="37"/>
        <v>1</v>
      </c>
      <c r="AN132" s="32">
        <f t="shared" si="38"/>
        <v>6.326647216806669E-2</v>
      </c>
      <c r="AO132" s="31">
        <f t="shared" si="39"/>
        <v>1</v>
      </c>
      <c r="AP132" s="9">
        <f>H132*U132*(H132*U132*AJ132+I132*V132*AK132+J132*W132*AL132)</f>
        <v>2.1534651178608974E-5</v>
      </c>
      <c r="AQ132" s="9">
        <f>I132*V132*(H132*U132*AK132+I132*V132*AM132+J132*W132*AN132)</f>
        <v>5.2754692508493383E-5</v>
      </c>
      <c r="AR132" s="9">
        <f>J132*W132*(H132*U132*AL132+I132*V132*AN132+J132*W132*AO132)</f>
        <v>6.1313381398893249E-6</v>
      </c>
      <c r="AS132" s="40">
        <f t="shared" si="40"/>
        <v>8.0420681826991682E-5</v>
      </c>
      <c r="AT132" s="32">
        <f t="shared" si="27"/>
        <v>2.0862124535173519E-2</v>
      </c>
      <c r="AU132" s="31">
        <f>IF(N132&lt;-AT131,1,0)</f>
        <v>0</v>
      </c>
      <c r="AV132" s="37">
        <f>(resultados!$E$12^AU132)*(1-resultados!$E$12)^(1-AU132)</f>
        <v>0.97455470737913485</v>
      </c>
      <c r="AW132" s="37">
        <f>((1-resultados!$E$13)^AU132)*((resultados!$E$13)^(1-AU132))</f>
        <v>0.9</v>
      </c>
    </row>
    <row r="133" spans="1:49" s="37" customFormat="1">
      <c r="A133" s="33">
        <v>131</v>
      </c>
      <c r="B133" s="34">
        <v>39596</v>
      </c>
      <c r="C133" s="35">
        <v>3</v>
      </c>
      <c r="D133" s="36">
        <v>15760</v>
      </c>
      <c r="E133" s="32">
        <v>2764.09</v>
      </c>
      <c r="F133" s="32">
        <v>2070</v>
      </c>
      <c r="G133" s="40">
        <f>(resultados!$B$6*cálculos!D133)+(resultados!$C$6*cálculos!E133)+(resultados!$D$6*cálculos!F133)</f>
        <v>1.0561112937039292</v>
      </c>
      <c r="H133" s="36">
        <f>(resultados!B$6*cálculos!D133)/$G133</f>
        <v>0.28882586511761044</v>
      </c>
      <c r="I133" s="32">
        <f>(resultados!C$6*cálculos!E133)/$G133</f>
        <v>0.43894903728713752</v>
      </c>
      <c r="J133" s="31">
        <f>(resultados!D$6*cálculos!F133)/$G133</f>
        <v>0.27222509759525199</v>
      </c>
      <c r="K133" s="36">
        <f t="shared" si="28"/>
        <v>1.0204170174242577E-2</v>
      </c>
      <c r="L133" s="32">
        <f t="shared" si="29"/>
        <v>7.1417075049193812E-3</v>
      </c>
      <c r="M133" s="32">
        <f t="shared" si="30"/>
        <v>2.4183808642819216E-3</v>
      </c>
      <c r="N133" s="40">
        <f t="shared" si="30"/>
        <v>6.736105693404236E-3</v>
      </c>
      <c r="O133" s="55">
        <f>AVERAGE(K$4:K133)</f>
        <v>-9.3633363744850969E-4</v>
      </c>
      <c r="P133" s="56">
        <f>AVERAGE(L$4:L133)</f>
        <v>2.4445077903406786E-3</v>
      </c>
      <c r="Q133" s="57">
        <f>AVERAGE(M$4:M133)</f>
        <v>-2.7377650079002137E-4</v>
      </c>
      <c r="R133" s="32">
        <f>resultados!B$7+resultados!B$8*cálculos!K132^2+resultados!B$9*cálculos!R132</f>
        <v>2.108430171707215E-4</v>
      </c>
      <c r="S133" s="32">
        <f>resultados!C$7+resultados!C$8*cálculos!L132^2+resultados!C$9*cálculos!S132</f>
        <v>3.2846539034022597E-4</v>
      </c>
      <c r="T133" s="31">
        <f>resultados!D$7+resultados!D$8*cálculos!M132^2+resultados!D$9*cálculos!T132</f>
        <v>9.1709183179428724E-5</v>
      </c>
      <c r="U133" s="36">
        <f t="shared" si="31"/>
        <v>1.4520434469075692E-2</v>
      </c>
      <c r="V133" s="32">
        <f t="shared" si="32"/>
        <v>1.8123614163301591E-2</v>
      </c>
      <c r="W133" s="31">
        <f t="shared" si="33"/>
        <v>9.5764911726283503E-3</v>
      </c>
      <c r="X133" s="32">
        <f>-0.5*LN(2*resultados!B$2)-0.5*LN(R133)-0.5*((K133^2)/R133)</f>
        <v>3.066334186487425</v>
      </c>
      <c r="Y133" s="32">
        <f>-0.5*LN(2*resultados!C$2)-0.5*LN(S133)-0.5*((L133^2)/S133)</f>
        <v>3.0139611901665853</v>
      </c>
      <c r="Z133" s="31">
        <f>-0.5*LN(2*resultados!D$2)-0.5*LN(T133)-0.5*((M133^2)/T133)</f>
        <v>3.6976190071504109</v>
      </c>
      <c r="AA133" s="32">
        <f>K133/R133</f>
        <v>48.397003188301788</v>
      </c>
      <c r="AB133" s="32">
        <f>L133/S133</f>
        <v>21.742648434046483</v>
      </c>
      <c r="AC133" s="31">
        <f>M133/T133</f>
        <v>26.370105811000052</v>
      </c>
      <c r="AD133" s="32">
        <f>(1-resultados!$E$3)*(cálculos!AA132*cálculos!AA132)+resultados!$E$3*cálculos!AD132</f>
        <v>4115.2353912204881</v>
      </c>
      <c r="AE133" s="32">
        <f>(1-resultados!$E$3)*(cálculos!AA132*cálculos!AB132)+resultados!$E$3*cálculos!AE132</f>
        <v>194.49357606535216</v>
      </c>
      <c r="AF133" s="32">
        <f>(1-resultados!$E$3)*(cálculos!AA132*cálculos!AC132)+resultados!$E$3*cálculos!AF132</f>
        <v>256.3478311533072</v>
      </c>
      <c r="AG133" s="32">
        <f>(1-resultados!$E$3)*(cálculos!AB132*cálculos!AB132)+resultados!$E$3*cálculos!AG132</f>
        <v>4850.8952712423034</v>
      </c>
      <c r="AH133" s="32">
        <f>(1-resultados!$E$3)*(cálculos!AB132*cálculos!AC132)+resultados!$E$3*cálculos!AH132</f>
        <v>1001.5647004669859</v>
      </c>
      <c r="AI133" s="31">
        <f>(1-resultados!$E$3)*(cálculos!AC132*cálculos!AC132)+resultados!$E$3*cálculos!AI132</f>
        <v>8062.6201967998713</v>
      </c>
      <c r="AJ133" s="32">
        <f t="shared" si="34"/>
        <v>1</v>
      </c>
      <c r="AK133" s="32">
        <f t="shared" si="35"/>
        <v>4.3530832353480355E-2</v>
      </c>
      <c r="AL133" s="32">
        <f t="shared" si="36"/>
        <v>4.4503503872495867E-2</v>
      </c>
      <c r="AM133" s="32">
        <f t="shared" si="37"/>
        <v>1</v>
      </c>
      <c r="AN133" s="32">
        <f t="shared" si="38"/>
        <v>0.16015111232466042</v>
      </c>
      <c r="AO133" s="31">
        <f t="shared" si="39"/>
        <v>1</v>
      </c>
      <c r="AP133" s="9">
        <f>H133*U133*(H133*U133*AJ133+I133*V133*AK133+J133*W133*AL133)</f>
        <v>1.9527524685066551E-5</v>
      </c>
      <c r="AQ133" s="9">
        <f>I133*V133*(H133*U133*AK133+I133*V133*AM133+J133*W133*AN133)</f>
        <v>6.8061250324617125E-5</v>
      </c>
      <c r="AR133" s="9">
        <f>J133*W133*(H133*U133*AL133+I133*V133*AN133+J133*W133*AO133)</f>
        <v>1.0604233267560918E-5</v>
      </c>
      <c r="AS133" s="40">
        <f t="shared" si="40"/>
        <v>9.8193008277244585E-5</v>
      </c>
      <c r="AT133" s="32">
        <f t="shared" ref="AT133:AT196" si="41">NORMSINV($AU$2)*SQRT(AS133)</f>
        <v>2.3052335991480172E-2</v>
      </c>
      <c r="AU133" s="31">
        <f>IF(N133&lt;-AT132,1,0)</f>
        <v>0</v>
      </c>
      <c r="AV133" s="37">
        <f>(resultados!$E$12^AU133)*(1-resultados!$E$12)^(1-AU133)</f>
        <v>0.97455470737913485</v>
      </c>
      <c r="AW133" s="37">
        <f>((1-resultados!$E$13)^AU133)*((resultados!$E$13)^(1-AU133))</f>
        <v>0.9</v>
      </c>
    </row>
    <row r="134" spans="1:49" s="37" customFormat="1">
      <c r="A134" s="33">
        <v>132</v>
      </c>
      <c r="B134" s="34">
        <v>39597</v>
      </c>
      <c r="C134" s="35">
        <v>4</v>
      </c>
      <c r="D134" s="36">
        <v>15900</v>
      </c>
      <c r="E134" s="32">
        <v>2744.42</v>
      </c>
      <c r="F134" s="32">
        <v>2080</v>
      </c>
      <c r="G134" s="40">
        <f>(resultados!$B$6*cálculos!D134)+(resultados!$C$6*cálculos!E134)+(resultados!$D$6*cálculos!F134)</f>
        <v>1.0569109082302022</v>
      </c>
      <c r="H134" s="36">
        <f>(resultados!B$6*cálculos!D134)/$G134</f>
        <v>0.29117112245457372</v>
      </c>
      <c r="I134" s="32">
        <f>(resultados!C$6*cálculos!E134)/$G134</f>
        <v>0.43549563191488072</v>
      </c>
      <c r="J134" s="31">
        <f>(resultados!D$6*cálculos!F134)/$G134</f>
        <v>0.27333324563054556</v>
      </c>
      <c r="K134" s="36">
        <f t="shared" si="28"/>
        <v>8.844024796452743E-3</v>
      </c>
      <c r="L134" s="32">
        <f t="shared" si="29"/>
        <v>-7.1417075049193812E-3</v>
      </c>
      <c r="M134" s="32">
        <f t="shared" si="30"/>
        <v>4.8192864359490883E-3</v>
      </c>
      <c r="N134" s="40">
        <f t="shared" si="30"/>
        <v>7.5684445124166166E-4</v>
      </c>
      <c r="O134" s="55">
        <f>AVERAGE(K$4:K134)</f>
        <v>-8.6167441276224061E-4</v>
      </c>
      <c r="P134" s="56">
        <f>AVERAGE(L$4:L134)</f>
        <v>2.3713305743463266E-3</v>
      </c>
      <c r="Q134" s="57">
        <f>AVERAGE(M$4:M134)</f>
        <v>-2.3489815776147854E-4</v>
      </c>
      <c r="R134" s="32">
        <f>resultados!B$7+resultados!B$8*cálculos!K133^2+resultados!B$9*cálculos!R133</f>
        <v>2.091853245801996E-4</v>
      </c>
      <c r="S134" s="32">
        <f>resultados!C$7+resultados!C$8*cálculos!L133^2+resultados!C$9*cálculos!S133</f>
        <v>2.5978931986533053E-4</v>
      </c>
      <c r="T134" s="31">
        <f>resultados!D$7+resultados!D$8*cálculos!M133^2+resultados!D$9*cálculos!T133</f>
        <v>7.5974514215057743E-5</v>
      </c>
      <c r="U134" s="36">
        <f t="shared" si="31"/>
        <v>1.4463240459184781E-2</v>
      </c>
      <c r="V134" s="32">
        <f t="shared" si="32"/>
        <v>1.6117981258995513E-2</v>
      </c>
      <c r="W134" s="31">
        <f t="shared" si="33"/>
        <v>8.7163360545046524E-3</v>
      </c>
      <c r="X134" s="32">
        <f>-0.5*LN(2*resultados!B$2)-0.5*LN(R134)-0.5*((K134^2)/R134)</f>
        <v>3.1302507631135827</v>
      </c>
      <c r="Y134" s="32">
        <f>-0.5*LN(2*resultados!C$2)-0.5*LN(S134)-0.5*((L134^2)/S134)</f>
        <v>3.1107171167848571</v>
      </c>
      <c r="Z134" s="31">
        <f>-0.5*LN(2*resultados!D$2)-0.5*LN(T134)-0.5*((M134^2)/T134)</f>
        <v>3.6707670313256555</v>
      </c>
      <c r="AA134" s="32">
        <f>K134/R134</f>
        <v>42.278418977054152</v>
      </c>
      <c r="AB134" s="32">
        <f>L134/S134</f>
        <v>-27.490381469959953</v>
      </c>
      <c r="AC134" s="31">
        <f>M134/T134</f>
        <v>63.432935185440535</v>
      </c>
      <c r="AD134" s="32">
        <f>(1-resultados!$E$3)*(cálculos!AA133*cálculos!AA133)+resultados!$E$3*cálculos!AD133</f>
        <v>4008.8574628037682</v>
      </c>
      <c r="AE134" s="32">
        <f>(1-resultados!$E$3)*(cálculos!AA133*cálculos!AB133)+resultados!$E$3*cálculos!AE133</f>
        <v>245.96070303651143</v>
      </c>
      <c r="AF134" s="32">
        <f>(1-resultados!$E$3)*(cálculos!AA133*cálculos!AC133)+resultados!$E$3*cálculos!AF133</f>
        <v>317.54100698475833</v>
      </c>
      <c r="AG134" s="32">
        <f>(1-resultados!$E$3)*(cálculos!AB133*cálculos!AB133)+resultados!$E$3*cálculos!AG133</f>
        <v>4588.2061206233575</v>
      </c>
      <c r="AH134" s="32">
        <f>(1-resultados!$E$3)*(cálculos!AB133*cálculos!AC133)+resultados!$E$3*cálculos!AH133</f>
        <v>975.87217482799758</v>
      </c>
      <c r="AI134" s="31">
        <f>(1-resultados!$E$3)*(cálculos!AC133*cálculos!AC133)+resultados!$E$3*cálculos!AI133</f>
        <v>7620.5859338208793</v>
      </c>
      <c r="AJ134" s="32">
        <f t="shared" si="34"/>
        <v>1</v>
      </c>
      <c r="AK134" s="32">
        <f t="shared" si="35"/>
        <v>5.7350070789191472E-2</v>
      </c>
      <c r="AL134" s="32">
        <f t="shared" si="36"/>
        <v>5.7450700418589178E-2</v>
      </c>
      <c r="AM134" s="32">
        <f t="shared" si="37"/>
        <v>1</v>
      </c>
      <c r="AN134" s="32">
        <f t="shared" si="38"/>
        <v>0.16503546939120817</v>
      </c>
      <c r="AO134" s="31">
        <f t="shared" si="39"/>
        <v>1</v>
      </c>
      <c r="AP134" s="9">
        <f>H134*U134*(H134*U134*AJ134+I134*V134*AK134+J134*W134*AL134)</f>
        <v>2.000656098121147E-5</v>
      </c>
      <c r="AQ134" s="9">
        <f>I134*V134*(H134*U134*AK134+I134*V134*AM134+J134*W134*AN134)</f>
        <v>5.3725933018708915E-5</v>
      </c>
      <c r="AR134" s="9">
        <f>J134*W134*(H134*U134*AL134+I134*V134*AN134+J134*W134*AO134)</f>
        <v>9.0124828748976305E-6</v>
      </c>
      <c r="AS134" s="40">
        <f t="shared" si="40"/>
        <v>8.2744976874818022E-5</v>
      </c>
      <c r="AT134" s="32">
        <f t="shared" si="41"/>
        <v>2.116145268044109E-2</v>
      </c>
      <c r="AU134" s="31">
        <f>IF(N134&lt;-AT133,1,0)</f>
        <v>0</v>
      </c>
      <c r="AV134" s="37">
        <f>(resultados!$E$12^AU134)*(1-resultados!$E$12)^(1-AU134)</f>
        <v>0.97455470737913485</v>
      </c>
      <c r="AW134" s="37">
        <f>((1-resultados!$E$13)^AU134)*((resultados!$E$13)^(1-AU134))</f>
        <v>0.9</v>
      </c>
    </row>
    <row r="135" spans="1:49" s="37" customFormat="1">
      <c r="A135" s="33">
        <v>133</v>
      </c>
      <c r="B135" s="34">
        <v>39598</v>
      </c>
      <c r="C135" s="35">
        <v>5</v>
      </c>
      <c r="D135" s="36">
        <v>16300</v>
      </c>
      <c r="E135" s="32">
        <v>2764.09</v>
      </c>
      <c r="F135" s="32">
        <v>2085</v>
      </c>
      <c r="G135" s="40">
        <f>(resultados!$B$6*cálculos!D135)+(resultados!$C$6*cálculos!E135)+(resultados!$D$6*cálculos!F135)</f>
        <v>1.0686462399404884</v>
      </c>
      <c r="H135" s="36">
        <f>(resultados!B$6*cálculos!D135)/$G135</f>
        <v>0.29521824826269055</v>
      </c>
      <c r="I135" s="32">
        <f>(resultados!C$6*cálculos!E135)/$G135</f>
        <v>0.43380027769079993</v>
      </c>
      <c r="J135" s="31">
        <f>(resultados!D$6*cálculos!F135)/$G135</f>
        <v>0.27098147404650946</v>
      </c>
      <c r="K135" s="36">
        <f t="shared" si="28"/>
        <v>2.4845998586529916E-2</v>
      </c>
      <c r="L135" s="32">
        <f t="shared" si="29"/>
        <v>7.1417075049193812E-3</v>
      </c>
      <c r="M135" s="32">
        <f t="shared" si="30"/>
        <v>2.4009615375382154E-3</v>
      </c>
      <c r="N135" s="40">
        <f t="shared" si="30"/>
        <v>1.1042235172862604E-2</v>
      </c>
      <c r="O135" s="55">
        <f>AVERAGE(K$4:K135)</f>
        <v>-6.6691931428275453E-4</v>
      </c>
      <c r="P135" s="56">
        <f>AVERAGE(L$4:L135)</f>
        <v>2.4074697935173349E-3</v>
      </c>
      <c r="Q135" s="57">
        <f>AVERAGE(M$4:M135)</f>
        <v>-2.149295237061778E-4</v>
      </c>
      <c r="R135" s="32">
        <f>resultados!B$7+resultados!B$8*cálculos!K134^2+resultados!B$9*cálculos!R134</f>
        <v>2.0101545870327006E-4</v>
      </c>
      <c r="S135" s="32">
        <f>resultados!C$7+resultados!C$8*cálculos!L134^2+resultados!C$9*cálculos!S134</f>
        <v>2.1429829078275982E-4</v>
      </c>
      <c r="T135" s="31">
        <f>resultados!D$7+resultados!D$8*cálculos!M134^2+resultados!D$9*cálculos!T134</f>
        <v>7.2476164048433992E-5</v>
      </c>
      <c r="U135" s="36">
        <f t="shared" si="31"/>
        <v>1.4177992054704717E-2</v>
      </c>
      <c r="V135" s="32">
        <f t="shared" si="32"/>
        <v>1.4638930657078742E-2</v>
      </c>
      <c r="W135" s="31">
        <f t="shared" si="33"/>
        <v>8.5132933726281279E-3</v>
      </c>
      <c r="X135" s="32">
        <f>-0.5*LN(2*resultados!B$2)-0.5*LN(R135)-0.5*((K135^2)/R135)</f>
        <v>1.8016129738494211</v>
      </c>
      <c r="Y135" s="32">
        <f>-0.5*LN(2*resultados!C$2)-0.5*LN(S135)-0.5*((L135^2)/S135)</f>
        <v>3.1861299658783717</v>
      </c>
      <c r="Z135" s="31">
        <f>-0.5*LN(2*resultados!D$2)-0.5*LN(T135)-0.5*((M135^2)/T135)</f>
        <v>3.8074188282934087</v>
      </c>
      <c r="AA135" s="32">
        <f>K135/R135</f>
        <v>123.60242713077335</v>
      </c>
      <c r="AB135" s="32">
        <f>L135/S135</f>
        <v>33.326012441971038</v>
      </c>
      <c r="AC135" s="31">
        <f>M135/T135</f>
        <v>33.127602282230519</v>
      </c>
      <c r="AD135" s="32">
        <f>(1-resultados!$E$3)*(cálculos!AA134*cálculos!AA134)+resultados!$E$3*cálculos!AD134</f>
        <v>3875.5738977075021</v>
      </c>
      <c r="AE135" s="32">
        <f>(1-resultados!$E$3)*(cálculos!AA134*cálculos!AB134)+resultados!$E$3*cálculos!AE134</f>
        <v>161.46806891675993</v>
      </c>
      <c r="AF135" s="32">
        <f>(1-resultados!$E$3)*(cálculos!AA134*cálculos!AC134)+resultados!$E$3*cálculos!AF134</f>
        <v>459.39919920853549</v>
      </c>
      <c r="AG135" s="32">
        <f>(1-resultados!$E$3)*(cálculos!AB134*cálculos!AB134)+resultados!$E$3*cálculos!AG134</f>
        <v>4358.2570177877906</v>
      </c>
      <c r="AH135" s="32">
        <f>(1-resultados!$E$3)*(cálculos!AB134*cálculos!AC134)+resultados!$E$3*cálculos!AH134</f>
        <v>812.69210917789724</v>
      </c>
      <c r="AI135" s="31">
        <f>(1-resultados!$E$3)*(cálculos!AC134*cálculos!AC134)+resultados!$E$3*cálculos!AI134</f>
        <v>7404.775013766045</v>
      </c>
      <c r="AJ135" s="32">
        <f t="shared" si="34"/>
        <v>1</v>
      </c>
      <c r="AK135" s="32">
        <f t="shared" si="35"/>
        <v>3.928820807057587E-2</v>
      </c>
      <c r="AL135" s="32">
        <f t="shared" si="36"/>
        <v>8.5756350170538134E-2</v>
      </c>
      <c r="AM135" s="32">
        <f t="shared" si="37"/>
        <v>1</v>
      </c>
      <c r="AN135" s="32">
        <f t="shared" si="38"/>
        <v>0.1430585076179384</v>
      </c>
      <c r="AO135" s="31">
        <f t="shared" si="39"/>
        <v>1</v>
      </c>
      <c r="AP135" s="9">
        <f>H135*U135*(H135*U135*AJ135+I135*V135*AK135+J135*W135*AL135)</f>
        <v>1.9391608871240933E-5</v>
      </c>
      <c r="AQ135" s="9">
        <f>I135*V135*(H135*U135*AK135+I135*V135*AM135+J135*W135*AN135)</f>
        <v>4.3467313698902035E-5</v>
      </c>
      <c r="AR135" s="9">
        <f>J135*W135*(H135*U135*AL135+I135*V135*AN135+J135*W135*AO135)</f>
        <v>8.2458546377505413E-6</v>
      </c>
      <c r="AS135" s="40">
        <f t="shared" si="40"/>
        <v>7.1104777207893518E-5</v>
      </c>
      <c r="AT135" s="32">
        <f t="shared" si="41"/>
        <v>1.96166140756441E-2</v>
      </c>
      <c r="AU135" s="31">
        <f>IF(N135&lt;-AT134,1,0)</f>
        <v>0</v>
      </c>
      <c r="AV135" s="37">
        <f>(resultados!$E$12^AU135)*(1-resultados!$E$12)^(1-AU135)</f>
        <v>0.97455470737913485</v>
      </c>
      <c r="AW135" s="37">
        <f>((1-resultados!$E$13)^AU135)*((resultados!$E$13)^(1-AU135))</f>
        <v>0.9</v>
      </c>
    </row>
    <row r="136" spans="1:49" s="37" customFormat="1">
      <c r="A136" s="33">
        <v>134</v>
      </c>
      <c r="B136" s="34">
        <v>39601</v>
      </c>
      <c r="C136" s="35">
        <v>1</v>
      </c>
      <c r="D136" s="36">
        <v>16300</v>
      </c>
      <c r="E136" s="32">
        <v>2764.09</v>
      </c>
      <c r="F136" s="32">
        <v>2085</v>
      </c>
      <c r="G136" s="40">
        <f>(resultados!$B$6*cálculos!D136)+(resultados!$C$6*cálculos!E136)+(resultados!$D$6*cálculos!F136)</f>
        <v>1.0686462399404884</v>
      </c>
      <c r="H136" s="36">
        <f>(resultados!B$6*cálculos!D136)/$G136</f>
        <v>0.29521824826269055</v>
      </c>
      <c r="I136" s="32">
        <f>(resultados!C$6*cálculos!E136)/$G136</f>
        <v>0.43380027769079993</v>
      </c>
      <c r="J136" s="31">
        <f>(resultados!D$6*cálculos!F136)/$G136</f>
        <v>0.27098147404650946</v>
      </c>
      <c r="K136" s="36">
        <f t="shared" si="28"/>
        <v>0</v>
      </c>
      <c r="L136" s="32">
        <f t="shared" si="29"/>
        <v>0</v>
      </c>
      <c r="M136" s="32">
        <f t="shared" si="30"/>
        <v>0</v>
      </c>
      <c r="N136" s="40">
        <f t="shared" si="30"/>
        <v>0</v>
      </c>
      <c r="O136" s="55">
        <f>AVERAGE(K$4:K136)</f>
        <v>-6.6190488334829777E-4</v>
      </c>
      <c r="P136" s="56">
        <f>AVERAGE(L$4:L136)</f>
        <v>2.3893685168743474E-3</v>
      </c>
      <c r="Q136" s="57">
        <f>AVERAGE(M$4:M136)</f>
        <v>-2.133135122497404E-4</v>
      </c>
      <c r="R136" s="32">
        <f>resultados!B$7+resultados!B$8*cálculos!K135^2+resultados!B$9*cálculos!R135</f>
        <v>3.3980929704330017E-4</v>
      </c>
      <c r="S136" s="32">
        <f>resultados!C$7+resultados!C$8*cálculos!L135^2+resultados!C$9*cálculos!S135</f>
        <v>1.8416503311846497E-4</v>
      </c>
      <c r="T136" s="31">
        <f>resultados!D$7+resultados!D$8*cálculos!M135^2+resultados!D$9*cálculos!T135</f>
        <v>6.381899954073343E-5</v>
      </c>
      <c r="U136" s="36">
        <f t="shared" si="31"/>
        <v>1.843391702930498E-2</v>
      </c>
      <c r="V136" s="32">
        <f t="shared" si="32"/>
        <v>1.3570741804281186E-2</v>
      </c>
      <c r="W136" s="31">
        <f t="shared" si="33"/>
        <v>7.9886794616340333E-3</v>
      </c>
      <c r="X136" s="32">
        <f>-0.5*LN(2*resultados!B$2)-0.5*LN(R136)-0.5*((K136^2)/R136)</f>
        <v>3.0746244611760334</v>
      </c>
      <c r="Y136" s="32">
        <f>-0.5*LN(2*resultados!C$2)-0.5*LN(S136)-0.5*((L136^2)/S136)</f>
        <v>3.3809006084077278</v>
      </c>
      <c r="Z136" s="31">
        <f>-0.5*LN(2*resultados!D$2)-0.5*LN(T136)-0.5*((M136^2)/T136)</f>
        <v>3.910791273546621</v>
      </c>
      <c r="AA136" s="32">
        <f>K136/R136</f>
        <v>0</v>
      </c>
      <c r="AB136" s="32">
        <f>L136/S136</f>
        <v>0</v>
      </c>
      <c r="AC136" s="31">
        <f>M136/T136</f>
        <v>0</v>
      </c>
      <c r="AD136" s="32">
        <f>(1-resultados!$E$3)*(cálculos!AA135*cálculos!AA135)+resultados!$E$3*cálculos!AD135</f>
        <v>4559.693063402141</v>
      </c>
      <c r="AE136" s="32">
        <f>(1-resultados!$E$3)*(cálculos!AA135*cálculos!AB135)+resultados!$E$3*cálculos!AE135</f>
        <v>398.93054624683282</v>
      </c>
      <c r="AF136" s="32">
        <f>(1-resultados!$E$3)*(cálculos!AA135*cálculos!AC135)+resultados!$E$3*cálculos!AF135</f>
        <v>677.51437008242192</v>
      </c>
      <c r="AG136" s="32">
        <f>(1-resultados!$E$3)*(cálculos!AB135*cálculos!AB135)+resultados!$E$3*cálculos!AG135</f>
        <v>4163.3989830374676</v>
      </c>
      <c r="AH136" s="32">
        <f>(1-resultados!$E$3)*(cálculos!AB135*cálculos!AC135)+resultados!$E$3*cálculos!AH135</f>
        <v>830.17123577704035</v>
      </c>
      <c r="AI136" s="31">
        <f>(1-resultados!$E$3)*(cálculos!AC135*cálculos!AC135)+resultados!$E$3*cálculos!AI135</f>
        <v>7026.3347949182607</v>
      </c>
      <c r="AJ136" s="32">
        <f t="shared" si="34"/>
        <v>1</v>
      </c>
      <c r="AK136" s="32">
        <f t="shared" si="35"/>
        <v>9.1559934063152035E-2</v>
      </c>
      <c r="AL136" s="32">
        <f t="shared" si="36"/>
        <v>0.11969783265177063</v>
      </c>
      <c r="AM136" s="32">
        <f t="shared" si="37"/>
        <v>1</v>
      </c>
      <c r="AN136" s="32">
        <f t="shared" si="38"/>
        <v>0.15348970309305648</v>
      </c>
      <c r="AO136" s="31">
        <f t="shared" si="39"/>
        <v>1</v>
      </c>
      <c r="AP136" s="9">
        <f>H136*U136*(H136*U136*AJ136+I136*V136*AK136+J136*W136*AL136)</f>
        <v>3.3959136428792367E-5</v>
      </c>
      <c r="AQ136" s="9">
        <f>I136*V136*(H136*U136*AK136+I136*V136*AM136+J136*W136*AN136)</f>
        <v>3.954607437747124E-5</v>
      </c>
      <c r="AR136" s="9">
        <f>J136*W136*(H136*U136*AL136+I136*V136*AN136+J136*W136*AO136)</f>
        <v>8.052511562483504E-6</v>
      </c>
      <c r="AS136" s="40">
        <f t="shared" si="40"/>
        <v>8.1557722368747113E-5</v>
      </c>
      <c r="AT136" s="32">
        <f t="shared" si="41"/>
        <v>2.1009088116738864E-2</v>
      </c>
      <c r="AU136" s="31">
        <f>IF(N136&lt;-AT135,1,0)</f>
        <v>0</v>
      </c>
      <c r="AV136" s="37">
        <f>(resultados!$E$12^AU136)*(1-resultados!$E$12)^(1-AU136)</f>
        <v>0.97455470737913485</v>
      </c>
      <c r="AW136" s="37">
        <f>((1-resultados!$E$13)^AU136)*((resultados!$E$13)^(1-AU136))</f>
        <v>0.9</v>
      </c>
    </row>
    <row r="137" spans="1:49" s="37" customFormat="1">
      <c r="A137" s="33">
        <v>135</v>
      </c>
      <c r="B137" s="34">
        <v>39602</v>
      </c>
      <c r="C137" s="35">
        <v>2</v>
      </c>
      <c r="D137" s="36">
        <v>15880</v>
      </c>
      <c r="E137" s="32">
        <v>2714.91</v>
      </c>
      <c r="F137" s="32">
        <v>2060</v>
      </c>
      <c r="G137" s="40">
        <f>(resultados!$B$6*cálculos!D137)+(resultados!$C$6*cálculos!E137)+(resultados!$D$6*cálculos!F137)</f>
        <v>1.0487967674308516</v>
      </c>
      <c r="H137" s="36">
        <f>(resultados!B$6*cálculos!D137)/$G137</f>
        <v>0.2930547158936983</v>
      </c>
      <c r="I137" s="32">
        <f>(resultados!C$6*cálculos!E137)/$G137</f>
        <v>0.43414590104567941</v>
      </c>
      <c r="J137" s="31">
        <f>(resultados!D$6*cálculos!F137)/$G137</f>
        <v>0.27279938306062212</v>
      </c>
      <c r="K137" s="36">
        <f t="shared" si="28"/>
        <v>-2.6104651993726691E-2</v>
      </c>
      <c r="L137" s="32">
        <f t="shared" si="29"/>
        <v>-1.7952663215192288E-2</v>
      </c>
      <c r="M137" s="32">
        <f t="shared" si="30"/>
        <v>-1.2062872449274842E-2</v>
      </c>
      <c r="N137" s="40">
        <f t="shared" si="30"/>
        <v>-1.8749079817085887E-2</v>
      </c>
      <c r="O137" s="55">
        <f>AVERAGE(K$4:K137)</f>
        <v>-8.5177613044067383E-4</v>
      </c>
      <c r="P137" s="56">
        <f>AVERAGE(L$4:L137)</f>
        <v>2.2375623099186262E-3</v>
      </c>
      <c r="Q137" s="57">
        <f>AVERAGE(M$4:M137)</f>
        <v>-3.0174305655589786E-4</v>
      </c>
      <c r="R137" s="32">
        <f>resultados!B$7+resultados!B$8*cálculos!K136^2+resultados!B$9*cálculos!R136</f>
        <v>2.7555806716499527E-4</v>
      </c>
      <c r="S137" s="32">
        <f>resultados!C$7+resultados!C$8*cálculos!L136^2+resultados!C$9*cálculos!S136</f>
        <v>1.4699091793767119E-4</v>
      </c>
      <c r="T137" s="31">
        <f>resultados!D$7+resultados!D$8*cálculos!M136^2+resultados!D$9*cálculos!T136</f>
        <v>5.6231497310478345E-5</v>
      </c>
      <c r="U137" s="36">
        <f t="shared" si="31"/>
        <v>1.6599941781976081E-2</v>
      </c>
      <c r="V137" s="32">
        <f t="shared" si="32"/>
        <v>1.2123981109259087E-2</v>
      </c>
      <c r="W137" s="31">
        <f t="shared" si="33"/>
        <v>7.4987663859116416E-3</v>
      </c>
      <c r="X137" s="32">
        <f>-0.5*LN(2*resultados!B$2)-0.5*LN(R137)-0.5*((K137^2)/R137)</f>
        <v>1.9429216299674792</v>
      </c>
      <c r="Y137" s="32">
        <f>-0.5*LN(2*resultados!C$2)-0.5*LN(S137)-0.5*((L137^2)/S137)</f>
        <v>2.397311514070787</v>
      </c>
      <c r="Z137" s="31">
        <f>-0.5*LN(2*resultados!D$2)-0.5*LN(T137)-0.5*((M137^2)/T137)</f>
        <v>2.6802046916836328</v>
      </c>
      <c r="AA137" s="32">
        <f>K137/R137</f>
        <v>-94.733760699867545</v>
      </c>
      <c r="AB137" s="32">
        <f>L137/S137</f>
        <v>-122.13450645164885</v>
      </c>
      <c r="AC137" s="31">
        <f>M137/T137</f>
        <v>-214.52162980243122</v>
      </c>
      <c r="AD137" s="32">
        <f>(1-resultados!$E$3)*(cálculos!AA136*cálculos!AA136)+resultados!$E$3*cálculos!AD136</f>
        <v>4286.111479598012</v>
      </c>
      <c r="AE137" s="32">
        <f>(1-resultados!$E$3)*(cálculos!AA136*cálculos!AB136)+resultados!$E$3*cálculos!AE136</f>
        <v>374.99471347202285</v>
      </c>
      <c r="AF137" s="32">
        <f>(1-resultados!$E$3)*(cálculos!AA136*cálculos!AC136)+resultados!$E$3*cálculos!AF136</f>
        <v>636.86350787747654</v>
      </c>
      <c r="AG137" s="32">
        <f>(1-resultados!$E$3)*(cálculos!AB136*cálculos!AB136)+resultados!$E$3*cálculos!AG136</f>
        <v>3913.5950440552192</v>
      </c>
      <c r="AH137" s="32">
        <f>(1-resultados!$E$3)*(cálculos!AB136*cálculos!AC136)+resultados!$E$3*cálculos!AH136</f>
        <v>780.36096163041793</v>
      </c>
      <c r="AI137" s="31">
        <f>(1-resultados!$E$3)*(cálculos!AC136*cálculos!AC136)+resultados!$E$3*cálculos!AI136</f>
        <v>6604.7547072231646</v>
      </c>
      <c r="AJ137" s="32">
        <f t="shared" si="34"/>
        <v>1</v>
      </c>
      <c r="AK137" s="32">
        <f t="shared" si="35"/>
        <v>9.1559934063152035E-2</v>
      </c>
      <c r="AL137" s="32">
        <f t="shared" si="36"/>
        <v>0.11969783265177064</v>
      </c>
      <c r="AM137" s="32">
        <f t="shared" si="37"/>
        <v>1</v>
      </c>
      <c r="AN137" s="32">
        <f t="shared" si="38"/>
        <v>0.15348970309305651</v>
      </c>
      <c r="AO137" s="31">
        <f t="shared" si="39"/>
        <v>1</v>
      </c>
      <c r="AP137" s="9">
        <f>H137*U137*(H137*U137*AJ137+I137*V137*AK137+J137*W137*AL137)</f>
        <v>2.7200847459687898E-5</v>
      </c>
      <c r="AQ137" s="9">
        <f>I137*V137*(H137*U137*AK137+I137*V137*AM137+J137*W137*AN137)</f>
        <v>3.1702391308727794E-5</v>
      </c>
      <c r="AR137" s="9">
        <f>J137*W137*(H137*U137*AL137+I137*V137*AN137+J137*W137*AO137)</f>
        <v>7.0285905728008324E-6</v>
      </c>
      <c r="AS137" s="40">
        <f t="shared" si="40"/>
        <v>6.5931829341216527E-5</v>
      </c>
      <c r="AT137" s="32">
        <f t="shared" si="41"/>
        <v>1.8889576491836826E-2</v>
      </c>
      <c r="AU137" s="31">
        <f>IF(N137&lt;-AT136,1,0)</f>
        <v>0</v>
      </c>
      <c r="AV137" s="37">
        <f>(resultados!$E$12^AU137)*(1-resultados!$E$12)^(1-AU137)</f>
        <v>0.97455470737913485</v>
      </c>
      <c r="AW137" s="37">
        <f>((1-resultados!$E$13)^AU137)*((resultados!$E$13)^(1-AU137))</f>
        <v>0.9</v>
      </c>
    </row>
    <row r="138" spans="1:49" s="37" customFormat="1">
      <c r="A138" s="33">
        <v>136</v>
      </c>
      <c r="B138" s="34">
        <v>39603</v>
      </c>
      <c r="C138" s="35">
        <v>3</v>
      </c>
      <c r="D138" s="36">
        <v>16000</v>
      </c>
      <c r="E138" s="32">
        <v>2685.4</v>
      </c>
      <c r="F138" s="32">
        <v>2060</v>
      </c>
      <c r="G138" s="40">
        <f>(resultados!$B$6*cálculos!D138)+(resultados!$C$6*cálculos!E138)+(resultados!$D$6*cálculos!F138)</f>
        <v>1.0461700818286332</v>
      </c>
      <c r="H138" s="36">
        <f>(resultados!B$6*cálculos!D138)/$G138</f>
        <v>0.29601058636043565</v>
      </c>
      <c r="I138" s="32">
        <f>(resultados!C$6*cálculos!E138)/$G138</f>
        <v>0.4305050958592197</v>
      </c>
      <c r="J138" s="31">
        <f>(resultados!D$6*cálculos!F138)/$G138</f>
        <v>0.27348431778034465</v>
      </c>
      <c r="K138" s="36">
        <f t="shared" si="28"/>
        <v>7.5282664207918515E-3</v>
      </c>
      <c r="L138" s="32">
        <f t="shared" si="29"/>
        <v>-1.0929111008710635E-2</v>
      </c>
      <c r="M138" s="32">
        <f t="shared" si="30"/>
        <v>0</v>
      </c>
      <c r="N138" s="40">
        <f t="shared" si="30"/>
        <v>-2.5076167477885852E-3</v>
      </c>
      <c r="O138" s="55">
        <f>AVERAGE(K$4:K138)</f>
        <v>-7.8970174117228475E-4</v>
      </c>
      <c r="P138" s="56">
        <f>AVERAGE(L$4:L138)</f>
        <v>2.1400313964472983E-3</v>
      </c>
      <c r="Q138" s="57">
        <f>AVERAGE(M$4:M138)</f>
        <v>-2.9950792280363197E-4</v>
      </c>
      <c r="R138" s="32">
        <f>resultados!B$7+resultados!B$8*cálculos!K137^2+resultados!B$9*cálculos!R137</f>
        <v>4.1155551216499333E-4</v>
      </c>
      <c r="S138" s="32">
        <f>resultados!C$7+resultados!C$8*cálculos!L137^2+resultados!C$9*cálculos!S137</f>
        <v>2.3114239836677833E-4</v>
      </c>
      <c r="T138" s="31">
        <f>resultados!D$7+resultados!D$8*cálculos!M137^2+resultados!D$9*cálculos!T137</f>
        <v>1.0521534939782719E-4</v>
      </c>
      <c r="U138" s="36">
        <f t="shared" si="31"/>
        <v>2.0286831003510464E-2</v>
      </c>
      <c r="V138" s="32">
        <f t="shared" si="32"/>
        <v>1.5203367994190574E-2</v>
      </c>
      <c r="W138" s="31">
        <f t="shared" si="33"/>
        <v>1.0257453358306202E-2</v>
      </c>
      <c r="X138" s="32">
        <f>-0.5*LN(2*resultados!B$2)-0.5*LN(R138)-0.5*((K138^2)/R138)</f>
        <v>2.90999041407549</v>
      </c>
      <c r="Y138" s="32">
        <f>-0.5*LN(2*resultados!C$2)-0.5*LN(S138)-0.5*((L138^2)/S138)</f>
        <v>3.0089190680986047</v>
      </c>
      <c r="Z138" s="31">
        <f>-0.5*LN(2*resultados!D$2)-0.5*LN(T138)-0.5*((M138^2)/T138)</f>
        <v>3.6608121475356161</v>
      </c>
      <c r="AA138" s="32">
        <f>K138/R138</f>
        <v>18.292225953163168</v>
      </c>
      <c r="AB138" s="32">
        <f>L138/S138</f>
        <v>-47.28302157429485</v>
      </c>
      <c r="AC138" s="31">
        <f>M138/T138</f>
        <v>0</v>
      </c>
      <c r="AD138" s="32">
        <f>(1-resultados!$E$3)*(cálculos!AA137*cálculos!AA137)+resultados!$E$3*cálculos!AD137</f>
        <v>4567.4139158025173</v>
      </c>
      <c r="AE138" s="32">
        <f>(1-resultados!$E$3)*(cálculos!AA137*cálculos!AB137)+resultados!$E$3*cálculos!AE137</f>
        <v>1046.7106971069179</v>
      </c>
      <c r="AF138" s="32">
        <f>(1-resultados!$E$3)*(cálculos!AA137*cálculos!AC137)+resultados!$E$3*cálculos!AF137</f>
        <v>1817.9981419637747</v>
      </c>
      <c r="AG138" s="32">
        <f>(1-resultados!$E$3)*(cálculos!AB137*cálculos!AB137)+resultados!$E$3*cálculos!AG137</f>
        <v>4573.7896013831778</v>
      </c>
      <c r="AH138" s="32">
        <f>(1-resultados!$E$3)*(cálculos!AB137*cálculos!AC137)+resultados!$E$3*cálculos!AH137</f>
        <v>2305.5689066799901</v>
      </c>
      <c r="AI138" s="31">
        <f>(1-resultados!$E$3)*(cálculos!AC137*cálculos!AC137)+resultados!$E$3*cálculos!AI137</f>
        <v>8969.6412039752577</v>
      </c>
      <c r="AJ138" s="32">
        <f t="shared" si="34"/>
        <v>1</v>
      </c>
      <c r="AK138" s="32">
        <f t="shared" si="35"/>
        <v>0.22900944054697978</v>
      </c>
      <c r="AL138" s="32">
        <f t="shared" si="36"/>
        <v>0.28403425124627713</v>
      </c>
      <c r="AM138" s="32">
        <f t="shared" si="37"/>
        <v>1</v>
      </c>
      <c r="AN138" s="32">
        <f t="shared" si="38"/>
        <v>0.35995853830352065</v>
      </c>
      <c r="AO138" s="31">
        <f t="shared" si="39"/>
        <v>1</v>
      </c>
      <c r="AP138" s="9">
        <f>H138*U138*(H138*U138*AJ138+I138*V138*AK138+J138*W138*AL138)</f>
        <v>4.9847276256482533E-5</v>
      </c>
      <c r="AQ138" s="9">
        <f>I138*V138*(H138*U138*AK138+I138*V138*AM138+J138*W138*AN138)</f>
        <v>5.8448841511924996E-5</v>
      </c>
      <c r="AR138" s="9">
        <f>J138*W138*(H138*U138*AL138+I138*V138*AN138+J138*W138*AO138)</f>
        <v>1.9263349929460938E-5</v>
      </c>
      <c r="AS138" s="40">
        <f t="shared" si="40"/>
        <v>1.2755946769786846E-4</v>
      </c>
      <c r="AT138" s="32">
        <f t="shared" si="41"/>
        <v>2.6274291101043044E-2</v>
      </c>
      <c r="AU138" s="31">
        <f>IF(N138&lt;-AT137,1,0)</f>
        <v>0</v>
      </c>
      <c r="AV138" s="37">
        <f>(resultados!$E$12^AU138)*(1-resultados!$E$12)^(1-AU138)</f>
        <v>0.97455470737913485</v>
      </c>
      <c r="AW138" s="37">
        <f>((1-resultados!$E$13)^AU138)*((resultados!$E$13)^(1-AU138))</f>
        <v>0.9</v>
      </c>
    </row>
    <row r="139" spans="1:49" s="37" customFormat="1">
      <c r="A139" s="33">
        <v>137</v>
      </c>
      <c r="B139" s="34">
        <v>39604</v>
      </c>
      <c r="C139" s="35">
        <v>4</v>
      </c>
      <c r="D139" s="36">
        <v>15800</v>
      </c>
      <c r="E139" s="32">
        <v>2709.99</v>
      </c>
      <c r="F139" s="32">
        <v>2070</v>
      </c>
      <c r="G139" s="40">
        <f>(resultados!$B$6*cálculos!D139)+(resultados!$C$6*cálculos!E139)+(resultados!$D$6*cálculos!F139)</f>
        <v>1.0478121119902617</v>
      </c>
      <c r="H139" s="36">
        <f>(resultados!B$6*cálculos!D139)/$G139</f>
        <v>0.29185237325806496</v>
      </c>
      <c r="I139" s="32">
        <f>(resultados!C$6*cálculos!E139)/$G139</f>
        <v>0.43376637392943462</v>
      </c>
      <c r="J139" s="31">
        <f>(resultados!D$6*cálculos!F139)/$G139</f>
        <v>0.27438125281250042</v>
      </c>
      <c r="K139" s="36">
        <f t="shared" si="28"/>
        <v>-1.2578782206860595E-2</v>
      </c>
      <c r="L139" s="32">
        <f t="shared" si="29"/>
        <v>9.1152521914299456E-3</v>
      </c>
      <c r="M139" s="32">
        <f t="shared" si="30"/>
        <v>4.8426244757875381E-3</v>
      </c>
      <c r="N139" s="40">
        <f t="shared" si="30"/>
        <v>1.5683328187280493E-3</v>
      </c>
      <c r="O139" s="55">
        <f>AVERAGE(K$4:K139)</f>
        <v>-8.763861563611694E-4</v>
      </c>
      <c r="P139" s="56">
        <f>AVERAGE(L$4:L139)</f>
        <v>2.1913197846457001E-3</v>
      </c>
      <c r="Q139" s="57">
        <f>AVERAGE(M$4:M139)</f>
        <v>-2.6169812575516744E-4</v>
      </c>
      <c r="R139" s="32">
        <f>resultados!B$7+resultados!B$8*cálculos!K138^2+resultados!B$9*cálculos!R138</f>
        <v>3.4325704151008527E-4</v>
      </c>
      <c r="S139" s="32">
        <f>resultados!C$7+resultados!C$8*cálculos!L138^2+resultados!C$9*cálculos!S138</f>
        <v>2.1842156993939695E-4</v>
      </c>
      <c r="T139" s="31">
        <f>resultados!D$7+resultados!D$8*cálculos!M138^2+resultados!D$9*cálculos!T138</f>
        <v>8.2327756260390248E-5</v>
      </c>
      <c r="U139" s="36">
        <f t="shared" si="31"/>
        <v>1.8527197346336149E-2</v>
      </c>
      <c r="V139" s="32">
        <f t="shared" si="32"/>
        <v>1.4779092324611717E-2</v>
      </c>
      <c r="W139" s="31">
        <f t="shared" si="33"/>
        <v>9.0734644023322351E-3</v>
      </c>
      <c r="X139" s="32">
        <f>-0.5*LN(2*resultados!B$2)-0.5*LN(R139)-0.5*((K139^2)/R139)</f>
        <v>2.8390998856062062</v>
      </c>
      <c r="Y139" s="32">
        <f>-0.5*LN(2*resultados!C$2)-0.5*LN(S139)-0.5*((L139^2)/S139)</f>
        <v>3.1054026555332115</v>
      </c>
      <c r="Z139" s="31">
        <f>-0.5*LN(2*resultados!D$2)-0.5*LN(T139)-0.5*((M139^2)/T139)</f>
        <v>3.6410378927842117</v>
      </c>
      <c r="AA139" s="32">
        <f>K139/R139</f>
        <v>-36.645372667441741</v>
      </c>
      <c r="AB139" s="32">
        <f>L139/S139</f>
        <v>41.73238107371472</v>
      </c>
      <c r="AC139" s="31">
        <f>M139/T139</f>
        <v>58.821285745612315</v>
      </c>
      <c r="AD139" s="32">
        <f>(1-resultados!$E$3)*(cálculos!AA138*cálculos!AA138)+resultados!$E$3*cálculos!AD138</f>
        <v>4313.4454126736609</v>
      </c>
      <c r="AE139" s="32">
        <f>(1-resultados!$E$3)*(cálculos!AA138*cálculos!AB138)+resultados!$E$3*cálculos!AE138</f>
        <v>932.01335241738536</v>
      </c>
      <c r="AF139" s="32">
        <f>(1-resultados!$E$3)*(cálculos!AA138*cálculos!AC138)+resultados!$E$3*cálculos!AF138</f>
        <v>1708.9182534459483</v>
      </c>
      <c r="AG139" s="32">
        <f>(1-resultados!$E$3)*(cálculos!AB138*cálculos!AB138)+resultados!$E$3*cálculos!AG138</f>
        <v>4433.5032730519006</v>
      </c>
      <c r="AH139" s="32">
        <f>(1-resultados!$E$3)*(cálculos!AB138*cálculos!AC138)+resultados!$E$3*cálculos!AH138</f>
        <v>2167.2347722791906</v>
      </c>
      <c r="AI139" s="31">
        <f>(1-resultados!$E$3)*(cálculos!AC138*cálculos!AC138)+resultados!$E$3*cálculos!AI138</f>
        <v>8431.4627317367413</v>
      </c>
      <c r="AJ139" s="32">
        <f t="shared" si="34"/>
        <v>1</v>
      </c>
      <c r="AK139" s="32">
        <f t="shared" si="35"/>
        <v>0.2131260148819395</v>
      </c>
      <c r="AL139" s="32">
        <f t="shared" si="36"/>
        <v>0.28337248135776233</v>
      </c>
      <c r="AM139" s="32">
        <f t="shared" si="37"/>
        <v>1</v>
      </c>
      <c r="AN139" s="32">
        <f t="shared" si="38"/>
        <v>0.35447122088038108</v>
      </c>
      <c r="AO139" s="31">
        <f t="shared" si="39"/>
        <v>1</v>
      </c>
      <c r="AP139" s="9">
        <f>H139*U139*(H139*U139*AJ139+I139*V139*AK139+J139*W139*AL139)</f>
        <v>4.0440327986260797E-5</v>
      </c>
      <c r="AQ139" s="9">
        <f>I139*V139*(H139*U139*AK139+I139*V139*AM139+J139*W139*AN139)</f>
        <v>5.4141835831535049E-5</v>
      </c>
      <c r="AR139" s="9">
        <f>J139*W139*(H139*U139*AL139+I139*V139*AN139+J139*W139*AO139)</f>
        <v>1.5670070807637874E-5</v>
      </c>
      <c r="AS139" s="40">
        <f t="shared" si="40"/>
        <v>1.1025223462543372E-4</v>
      </c>
      <c r="AT139" s="32">
        <f t="shared" si="41"/>
        <v>2.4426900224561461E-2</v>
      </c>
      <c r="AU139" s="31">
        <f>IF(N139&lt;-AT138,1,0)</f>
        <v>0</v>
      </c>
      <c r="AV139" s="37">
        <f>(resultados!$E$12^AU139)*(1-resultados!$E$12)^(1-AU139)</f>
        <v>0.97455470737913485</v>
      </c>
      <c r="AW139" s="37">
        <f>((1-resultados!$E$13)^AU139)*((resultados!$E$13)^(1-AU139))</f>
        <v>0.9</v>
      </c>
    </row>
    <row r="140" spans="1:49" s="37" customFormat="1">
      <c r="A140" s="33">
        <v>138</v>
      </c>
      <c r="B140" s="34">
        <v>39605</v>
      </c>
      <c r="C140" s="35">
        <v>5</v>
      </c>
      <c r="D140" s="36">
        <v>15700</v>
      </c>
      <c r="E140" s="32">
        <v>2798.52</v>
      </c>
      <c r="F140" s="32">
        <v>2060</v>
      </c>
      <c r="G140" s="40">
        <f>(resultados!$B$6*cálculos!D140)+(resultados!$C$6*cálculos!E140)+(resultados!$D$6*cálculos!F140)</f>
        <v>1.0593355379725433</v>
      </c>
      <c r="H140" s="36">
        <f>(resultados!B$6*cálculos!D140)/$G140</f>
        <v>0.28685053682189543</v>
      </c>
      <c r="I140" s="32">
        <f>(resultados!C$6*cálculos!E140)/$G140</f>
        <v>0.44306401729690859</v>
      </c>
      <c r="J140" s="31">
        <f>(resultados!D$6*cálculos!F140)/$G140</f>
        <v>0.2700854458811961</v>
      </c>
      <c r="K140" s="36">
        <f t="shared" si="28"/>
        <v>-6.3492276786583091E-3</v>
      </c>
      <c r="L140" s="32">
        <f t="shared" si="29"/>
        <v>3.214576116156298E-2</v>
      </c>
      <c r="M140" s="32">
        <f t="shared" si="30"/>
        <v>-4.8426244757875381E-3</v>
      </c>
      <c r="N140" s="40">
        <f t="shared" si="30"/>
        <v>1.0937573227674011E-2</v>
      </c>
      <c r="O140" s="55">
        <f>AVERAGE(K$4:K140)</f>
        <v>-9.1633390469910466E-4</v>
      </c>
      <c r="P140" s="56">
        <f>AVERAGE(L$4:L140)</f>
        <v>2.4099653421414467E-3</v>
      </c>
      <c r="Q140" s="57">
        <f>AVERAGE(M$4:M140)</f>
        <v>-2.9513554436854246E-4</v>
      </c>
      <c r="R140" s="32">
        <f>resultados!B$7+resultados!B$8*cálculos!K139^2+resultados!B$9*cálculos!R139</f>
        <v>3.2056933606530144E-4</v>
      </c>
      <c r="S140" s="32">
        <f>resultados!C$7+resultados!C$8*cálculos!L139^2+resultados!C$9*cálculos!S139</f>
        <v>1.9772458802611839E-4</v>
      </c>
      <c r="T140" s="31">
        <f>resultados!D$7+resultados!D$8*cálculos!M139^2+resultados!D$9*cálculos!T139</f>
        <v>7.6564566411636975E-5</v>
      </c>
      <c r="U140" s="36">
        <f t="shared" si="31"/>
        <v>1.7904450174895108E-2</v>
      </c>
      <c r="V140" s="32">
        <f t="shared" si="32"/>
        <v>1.4061457535622627E-2</v>
      </c>
      <c r="W140" s="31">
        <f t="shared" si="33"/>
        <v>8.7501180798682347E-3</v>
      </c>
      <c r="X140" s="32">
        <f>-0.5*LN(2*resultados!B$2)-0.5*LN(R140)-0.5*((K140^2)/R140)</f>
        <v>3.0408907379650927</v>
      </c>
      <c r="Y140" s="32">
        <f>-0.5*LN(2*resultados!C$2)-0.5*LN(S140)-0.5*((L140^2)/S140)</f>
        <v>0.73227485312808982</v>
      </c>
      <c r="Z140" s="31">
        <f>-0.5*LN(2*resultados!D$2)-0.5*LN(T140)-0.5*((M140^2)/T140)</f>
        <v>3.6666042191244634</v>
      </c>
      <c r="AA140" s="32">
        <f>K140/R140</f>
        <v>-19.806097977396512</v>
      </c>
      <c r="AB140" s="32">
        <f>L140/S140</f>
        <v>162.57847080362455</v>
      </c>
      <c r="AC140" s="31">
        <f>M140/T140</f>
        <v>-63.248898318733403</v>
      </c>
      <c r="AD140" s="32">
        <f>(1-resultados!$E$3)*(cálculos!AA139*cálculos!AA139)+resultados!$E$3*cálculos!AD139</f>
        <v>4135.2116881893826</v>
      </c>
      <c r="AE140" s="32">
        <f>(1-resultados!$E$3)*(cálculos!AA139*cálculos!AB139)+resultados!$E$3*cálculos!AE139</f>
        <v>784.33463186758399</v>
      </c>
      <c r="AF140" s="32">
        <f>(1-resultados!$E$3)*(cálculos!AA139*cálculos!AC139)+resultados!$E$3*cálculos!AF139</f>
        <v>1477.0514820236288</v>
      </c>
      <c r="AG140" s="32">
        <f>(1-resultados!$E$3)*(cálculos!AB139*cálculos!AB139)+resultados!$E$3*cálculos!AG139</f>
        <v>4271.9885744736912</v>
      </c>
      <c r="AH140" s="32">
        <f>(1-resultados!$E$3)*(cálculos!AB139*cálculos!AC139)+resultados!$E$3*cálculos!AH139</f>
        <v>2184.4858246613449</v>
      </c>
      <c r="AI140" s="31">
        <f>(1-resultados!$E$3)*(cálculos!AC139*cálculos!AC139)+resultados!$E$3*cálculos!AI139</f>
        <v>8133.1715872385548</v>
      </c>
      <c r="AJ140" s="32">
        <f t="shared" si="34"/>
        <v>1</v>
      </c>
      <c r="AK140" s="32">
        <f t="shared" si="35"/>
        <v>0.18661110171676967</v>
      </c>
      <c r="AL140" s="32">
        <f t="shared" si="36"/>
        <v>0.25469287276100899</v>
      </c>
      <c r="AM140" s="32">
        <f t="shared" si="37"/>
        <v>1</v>
      </c>
      <c r="AN140" s="32">
        <f t="shared" si="38"/>
        <v>0.37059898218038356</v>
      </c>
      <c r="AO140" s="31">
        <f t="shared" si="39"/>
        <v>1</v>
      </c>
      <c r="AP140" s="9">
        <f>H140*U140*(H140*U140*AJ140+I140*V140*AK140+J140*W140*AL140)</f>
        <v>3.5439886537265552E-5</v>
      </c>
      <c r="AQ140" s="9">
        <f>I140*V140*(H140*U140*AK140+I140*V140*AM140+J140*W140*AN140)</f>
        <v>5.0242046530297035E-5</v>
      </c>
      <c r="AR140" s="9">
        <f>J140*W140*(H140*U140*AL140+I140*V140*AN140+J140*W140*AO140)</f>
        <v>1.4132967662619744E-5</v>
      </c>
      <c r="AS140" s="40">
        <f t="shared" si="40"/>
        <v>9.9814900730182325E-5</v>
      </c>
      <c r="AT140" s="32">
        <f t="shared" si="41"/>
        <v>2.3241938503444911E-2</v>
      </c>
      <c r="AU140" s="31">
        <f>IF(N140&lt;-AT139,1,0)</f>
        <v>0</v>
      </c>
      <c r="AV140" s="37">
        <f>(resultados!$E$12^AU140)*(1-resultados!$E$12)^(1-AU140)</f>
        <v>0.97455470737913485</v>
      </c>
      <c r="AW140" s="37">
        <f>((1-resultados!$E$13)^AU140)*((resultados!$E$13)^(1-AU140))</f>
        <v>0.9</v>
      </c>
    </row>
    <row r="141" spans="1:49" s="37" customFormat="1">
      <c r="A141" s="33">
        <v>139</v>
      </c>
      <c r="B141" s="34">
        <v>39608</v>
      </c>
      <c r="C141" s="35">
        <v>1</v>
      </c>
      <c r="D141" s="36">
        <v>15200</v>
      </c>
      <c r="E141" s="32">
        <v>2773.93</v>
      </c>
      <c r="F141" s="32">
        <v>2080</v>
      </c>
      <c r="G141" s="40">
        <f>(resultados!$B$6*cálculos!D141)+(resultados!$C$6*cálculos!E141)+(resultados!$D$6*cálculos!F141)</f>
        <v>1.0483117873808074</v>
      </c>
      <c r="H141" s="36">
        <f>(resultados!B$6*cálculos!D141)/$G141</f>
        <v>0.28063554366982296</v>
      </c>
      <c r="I141" s="32">
        <f>(resultados!C$6*cálculos!E141)/$G141</f>
        <v>0.44378910521190545</v>
      </c>
      <c r="J141" s="31">
        <f>(resultados!D$6*cálculos!F141)/$G141</f>
        <v>0.27557535111827158</v>
      </c>
      <c r="K141" s="36">
        <f t="shared" si="28"/>
        <v>-3.2365284502031244E-2</v>
      </c>
      <c r="L141" s="32">
        <f t="shared" si="29"/>
        <v>-8.8256187538888753E-3</v>
      </c>
      <c r="M141" s="32">
        <f t="shared" si="30"/>
        <v>9.6619109117366264E-3</v>
      </c>
      <c r="N141" s="40">
        <f t="shared" si="30"/>
        <v>-1.0460811906303262E-2</v>
      </c>
      <c r="O141" s="55">
        <f>AVERAGE(K$4:K141)</f>
        <v>-1.144224851056584E-3</v>
      </c>
      <c r="P141" s="56">
        <f>AVERAGE(L$4:L141)</f>
        <v>2.3285480660832558E-3</v>
      </c>
      <c r="Q141" s="57">
        <f>AVERAGE(M$4:M141)</f>
        <v>-2.2298303381705571E-4</v>
      </c>
      <c r="R141" s="32">
        <f>resultados!B$7+resultados!B$8*cálculos!K140^2+resultados!B$9*cálculos!R140</f>
        <v>2.7231016326192985E-4</v>
      </c>
      <c r="S141" s="32">
        <f>resultados!C$7+resultados!C$8*cálculos!L140^2+resultados!C$9*cálculos!S140</f>
        <v>5.0472837882998558E-4</v>
      </c>
      <c r="T141" s="31">
        <f>resultados!D$7+resultados!D$8*cálculos!M140^2+resultados!D$9*cálculos!T140</f>
        <v>7.2931451530982915E-5</v>
      </c>
      <c r="U141" s="36">
        <f t="shared" si="31"/>
        <v>1.6501823028439309E-2</v>
      </c>
      <c r="V141" s="32">
        <f t="shared" si="32"/>
        <v>2.2466160749669391E-2</v>
      </c>
      <c r="W141" s="31">
        <f t="shared" si="33"/>
        <v>8.5399913074301736E-3</v>
      </c>
      <c r="X141" s="32">
        <f>-0.5*LN(2*resultados!B$2)-0.5*LN(R141)-0.5*((K141^2)/R141)</f>
        <v>1.2619662566467553</v>
      </c>
      <c r="Y141" s="32">
        <f>-0.5*LN(2*resultados!C$2)-0.5*LN(S141)-0.5*((L141^2)/S141)</f>
        <v>2.7996446898262088</v>
      </c>
      <c r="Z141" s="31">
        <f>-0.5*LN(2*resultados!D$2)-0.5*LN(T141)-0.5*((M141^2)/T141)</f>
        <v>3.2040549424504423</v>
      </c>
      <c r="AA141" s="32">
        <f>K141/R141</f>
        <v>-118.8544860549318</v>
      </c>
      <c r="AB141" s="32">
        <f>L141/S141</f>
        <v>-17.485877798961106</v>
      </c>
      <c r="AC141" s="31">
        <f>M141/T141</f>
        <v>132.4793447670794</v>
      </c>
      <c r="AD141" s="32">
        <f>(1-resultados!$E$3)*(cálculos!AA140*cálculos!AA140)+resultados!$E$3*cálculos!AD140</f>
        <v>3910.6358779234333</v>
      </c>
      <c r="AE141" s="32">
        <f>(1-resultados!$E$3)*(cálculos!AA140*cálculos!AB140)+resultados!$E$3*cálculos!AE140</f>
        <v>544.07184665041552</v>
      </c>
      <c r="AF141" s="32">
        <f>(1-resultados!$E$3)*(cálculos!AA140*cálculos!AC140)+resultados!$E$3*cálculos!AF140</f>
        <v>1463.5912257260045</v>
      </c>
      <c r="AG141" s="32">
        <f>(1-resultados!$E$3)*(cálculos!AB140*cálculos!AB140)+resultados!$E$3*cálculos!AG140</f>
        <v>5601.5748101359704</v>
      </c>
      <c r="AH141" s="32">
        <f>(1-resultados!$E$3)*(cálculos!AB140*cálculos!AC140)+resultados!$E$3*cálculos!AH140</f>
        <v>1436.4421250612468</v>
      </c>
      <c r="AI141" s="31">
        <f>(1-resultados!$E$3)*(cálculos!AC140*cálculos!AC140)+resultados!$E$3*cálculos!AI140</f>
        <v>7885.2066803162497</v>
      </c>
      <c r="AJ141" s="32">
        <f t="shared" si="34"/>
        <v>1</v>
      </c>
      <c r="AK141" s="32">
        <f t="shared" si="35"/>
        <v>0.1162458595818075</v>
      </c>
      <c r="AL141" s="32">
        <f t="shared" si="36"/>
        <v>0.26356610976957967</v>
      </c>
      <c r="AM141" s="32">
        <f t="shared" si="37"/>
        <v>1</v>
      </c>
      <c r="AN141" s="32">
        <f t="shared" si="38"/>
        <v>0.21613570745341351</v>
      </c>
      <c r="AO141" s="31">
        <f t="shared" si="39"/>
        <v>1</v>
      </c>
      <c r="AP141" s="9">
        <f>H141*U141*(H141*U141*AJ141+I141*V141*AK141+J141*W141*AL141)</f>
        <v>2.9685977220752355E-5</v>
      </c>
      <c r="AQ141" s="9">
        <f>I141*V141*(H141*U141*AK141+I141*V141*AM141+J141*W141*AN141)</f>
        <v>1.0984437742085152E-4</v>
      </c>
      <c r="AR141" s="9">
        <f>J141*W141*(H141*U141*AL141+I141*V141*AN141+J141*W141*AO141)</f>
        <v>1.3482479365962329E-5</v>
      </c>
      <c r="AS141" s="40">
        <f t="shared" si="40"/>
        <v>1.5301283400756619E-4</v>
      </c>
      <c r="AT141" s="32">
        <f t="shared" si="41"/>
        <v>2.8776540866570274E-2</v>
      </c>
      <c r="AU141" s="31">
        <f>IF(N141&lt;-AT140,1,0)</f>
        <v>0</v>
      </c>
      <c r="AV141" s="37">
        <f>(resultados!$E$12^AU141)*(1-resultados!$E$12)^(1-AU141)</f>
        <v>0.97455470737913485</v>
      </c>
      <c r="AW141" s="37">
        <f>((1-resultados!$E$13)^AU141)*((resultados!$E$13)^(1-AU141))</f>
        <v>0.9</v>
      </c>
    </row>
    <row r="142" spans="1:49" s="37" customFormat="1">
      <c r="A142" s="33">
        <v>140</v>
      </c>
      <c r="B142" s="34">
        <v>39609</v>
      </c>
      <c r="C142" s="35">
        <v>2</v>
      </c>
      <c r="D142" s="36">
        <v>14700</v>
      </c>
      <c r="E142" s="32">
        <v>2724.74</v>
      </c>
      <c r="F142" s="32">
        <v>2075</v>
      </c>
      <c r="G142" s="40">
        <f>(resultados!$B$6*cálculos!D142)+(resultados!$C$6*cálculos!E142)+(resultados!$D$6*cálculos!F142)</f>
        <v>1.0296900284033272</v>
      </c>
      <c r="H142" s="36">
        <f>(resultados!B$6*cálculos!D142)/$G142</f>
        <v>0.27631240585425354</v>
      </c>
      <c r="I142" s="32">
        <f>(resultados!C$6*cálculos!E142)/$G142</f>
        <v>0.44380293323344383</v>
      </c>
      <c r="J142" s="31">
        <f>(resultados!D$6*cálculos!F142)/$G142</f>
        <v>0.27988466091230252</v>
      </c>
      <c r="K142" s="36">
        <f t="shared" si="28"/>
        <v>-3.344793406754043E-2</v>
      </c>
      <c r="L142" s="32">
        <f t="shared" si="29"/>
        <v>-1.7892076536499602E-2</v>
      </c>
      <c r="M142" s="32">
        <f t="shared" si="30"/>
        <v>-2.4067400305654019E-3</v>
      </c>
      <c r="N142" s="40">
        <f t="shared" si="30"/>
        <v>-1.792323504387848E-2</v>
      </c>
      <c r="O142" s="55">
        <f>AVERAGE(K$4:K142)</f>
        <v>-1.3766256367866835E-3</v>
      </c>
      <c r="P142" s="56">
        <f>AVERAGE(L$4:L142)</f>
        <v>2.1830759466402137E-3</v>
      </c>
      <c r="Q142" s="57">
        <f>AVERAGE(M$4:M142)</f>
        <v>-2.38693515808051E-4</v>
      </c>
      <c r="R142" s="32">
        <f>resultados!B$7+resultados!B$8*cálculos!K141^2+resultados!B$9*cálculos!R141</f>
        <v>5.0747988265393759E-4</v>
      </c>
      <c r="S142" s="32">
        <f>resultados!C$7+resultados!C$8*cálculos!L141^2+resultados!C$9*cálculos!S141</f>
        <v>3.8562047504326827E-4</v>
      </c>
      <c r="T142" s="31">
        <f>resultados!D$7+resultados!D$8*cálculos!M141^2+resultados!D$9*cálculos!T141</f>
        <v>9.6469744096442517E-5</v>
      </c>
      <c r="U142" s="36">
        <f t="shared" si="31"/>
        <v>2.2527314146474221E-2</v>
      </c>
      <c r="V142" s="32">
        <f t="shared" si="32"/>
        <v>1.9637221673222214E-2</v>
      </c>
      <c r="W142" s="31">
        <f t="shared" si="33"/>
        <v>9.8219012465226158E-3</v>
      </c>
      <c r="X142" s="32">
        <f>-0.5*LN(2*resultados!B$2)-0.5*LN(R142)-0.5*((K142^2)/R142)</f>
        <v>1.7718136855728035</v>
      </c>
      <c r="Y142" s="32">
        <f>-0.5*LN(2*resultados!C$2)-0.5*LN(S142)-0.5*((L142^2)/S142)</f>
        <v>2.5963102925457284</v>
      </c>
      <c r="Z142" s="31">
        <f>-0.5*LN(2*resultados!D$2)-0.5*LN(T142)-0.5*((M142^2)/T142)</f>
        <v>3.6741801970319981</v>
      </c>
      <c r="AA142" s="32">
        <f>K142/R142</f>
        <v>-65.909871919690175</v>
      </c>
      <c r="AB142" s="32">
        <f>L142/S142</f>
        <v>-46.398149720893407</v>
      </c>
      <c r="AC142" s="31">
        <f>M142/T142</f>
        <v>-24.948133252632463</v>
      </c>
      <c r="AD142" s="32">
        <f>(1-resultados!$E$3)*(cálculos!AA141*cálculos!AA141)+resultados!$E$3*cálculos!AD141</f>
        <v>4523.5810565709462</v>
      </c>
      <c r="AE142" s="32">
        <f>(1-resultados!$E$3)*(cálculos!AA141*cálculos!AB141)+resultados!$E$3*cálculos!AE141</f>
        <v>636.12403699228253</v>
      </c>
      <c r="AF142" s="32">
        <f>(1-resultados!$E$3)*(cálculos!AA141*cálculos!AC141)+resultados!$E$3*cálculos!AF141</f>
        <v>431.02988607132295</v>
      </c>
      <c r="AG142" s="32">
        <f>(1-resultados!$E$3)*(cálculos!AB141*cálculos!AB141)+resultados!$E$3*cálculos!AG141</f>
        <v>5283.8256768718238</v>
      </c>
      <c r="AH142" s="32">
        <f>(1-resultados!$E$3)*(cálculos!AB141*cálculos!AC141)+resultados!$E$3*cálculos!AH141</f>
        <v>1211.2645395485565</v>
      </c>
      <c r="AI142" s="31">
        <f>(1-resultados!$E$3)*(cálculos!AC141*cálculos!AC141)+resultados!$E$3*cálculos!AI141</f>
        <v>8465.1408868921571</v>
      </c>
      <c r="AJ142" s="32">
        <f t="shared" si="34"/>
        <v>1</v>
      </c>
      <c r="AK142" s="32">
        <f t="shared" si="35"/>
        <v>0.13011470384591395</v>
      </c>
      <c r="AL142" s="32">
        <f t="shared" si="36"/>
        <v>6.965448731755107E-2</v>
      </c>
      <c r="AM142" s="32">
        <f t="shared" si="37"/>
        <v>1</v>
      </c>
      <c r="AN142" s="32">
        <f t="shared" si="38"/>
        <v>0.18111218388749847</v>
      </c>
      <c r="AO142" s="31">
        <f t="shared" si="39"/>
        <v>1</v>
      </c>
      <c r="AP142" s="9">
        <f>H142*U142*(H142*U142*AJ142+I142*V142*AK142+J142*W142*AL142)</f>
        <v>4.6995635780453044E-5</v>
      </c>
      <c r="AQ142" s="9">
        <f>I142*V142*(H142*U142*AK142+I142*V142*AM142+J142*W142*AN142)</f>
        <v>8.7349642023986431E-5</v>
      </c>
      <c r="AR142" s="9">
        <f>J142*W142*(H142*U142*AL142+I142*V142*AN142+J142*W142*AO142)</f>
        <v>1.3087909936811355E-5</v>
      </c>
      <c r="AS142" s="40">
        <f t="shared" si="40"/>
        <v>1.474331877412508E-4</v>
      </c>
      <c r="AT142" s="32">
        <f t="shared" si="41"/>
        <v>2.8246997144642891E-2</v>
      </c>
      <c r="AU142" s="31">
        <f>IF(N142&lt;-AT141,1,0)</f>
        <v>0</v>
      </c>
      <c r="AV142" s="37">
        <f>(resultados!$E$12^AU142)*(1-resultados!$E$12)^(1-AU142)</f>
        <v>0.97455470737913485</v>
      </c>
      <c r="AW142" s="37">
        <f>((1-resultados!$E$13)^AU142)*((resultados!$E$13)^(1-AU142))</f>
        <v>0.9</v>
      </c>
    </row>
    <row r="143" spans="1:49" s="37" customFormat="1">
      <c r="A143" s="33">
        <v>141</v>
      </c>
      <c r="B143" s="34">
        <v>39610</v>
      </c>
      <c r="C143" s="35">
        <v>3</v>
      </c>
      <c r="D143" s="36">
        <v>14860</v>
      </c>
      <c r="E143" s="32">
        <v>2739.5</v>
      </c>
      <c r="F143" s="32">
        <v>2075</v>
      </c>
      <c r="G143" s="40">
        <f>(resultados!$B$6*cálculos!D143)+(resultados!$C$6*cálculos!E143)+(resultados!$D$6*cálculos!F143)</f>
        <v>1.0352622742949888</v>
      </c>
      <c r="H143" s="36">
        <f>(resultados!B$6*cálculos!D143)/$G143</f>
        <v>0.2778164629071122</v>
      </c>
      <c r="I143" s="32">
        <f>(resultados!C$6*cálculos!E143)/$G143</f>
        <v>0.44380534095828583</v>
      </c>
      <c r="J143" s="31">
        <f>(resultados!D$6*cálculos!F143)/$G143</f>
        <v>0.27837819613460191</v>
      </c>
      <c r="K143" s="36">
        <f t="shared" si="28"/>
        <v>1.0825545504921763E-2</v>
      </c>
      <c r="L143" s="32">
        <f t="shared" si="29"/>
        <v>5.4024112772577126E-3</v>
      </c>
      <c r="M143" s="32">
        <f t="shared" si="30"/>
        <v>0</v>
      </c>
      <c r="N143" s="40">
        <f t="shared" si="30"/>
        <v>5.3969860803278757E-3</v>
      </c>
      <c r="O143" s="55">
        <f>AVERAGE(K$4:K143)</f>
        <v>-1.289467271488766E-3</v>
      </c>
      <c r="P143" s="56">
        <f>AVERAGE(L$4:L143)</f>
        <v>2.2060711990017673E-3</v>
      </c>
      <c r="Q143" s="57">
        <f>AVERAGE(M$4:M143)</f>
        <v>-2.3698856212370779E-4</v>
      </c>
      <c r="R143" s="32">
        <f>resultados!B$7+resultados!B$8*cálculos!K142^2+resultados!B$9*cálculos!R142</f>
        <v>6.9863185539767599E-4</v>
      </c>
      <c r="S143" s="32">
        <f>resultados!C$7+resultados!C$8*cálculos!L142^2+resultados!C$9*cálculos!S142</f>
        <v>3.8847766360959726E-4</v>
      </c>
      <c r="T143" s="31">
        <f>resultados!D$7+resultados!D$8*cálculos!M142^2+resultados!D$9*cálculos!T142</f>
        <v>7.8954817582258598E-5</v>
      </c>
      <c r="U143" s="36">
        <f t="shared" si="31"/>
        <v>2.6431644962008626E-2</v>
      </c>
      <c r="V143" s="32">
        <f t="shared" si="32"/>
        <v>1.9709836722043062E-2</v>
      </c>
      <c r="W143" s="31">
        <f t="shared" si="33"/>
        <v>8.8856523442152856E-3</v>
      </c>
      <c r="X143" s="32">
        <f>-0.5*LN(2*resultados!B$2)-0.5*LN(R143)-0.5*((K143^2)/R143)</f>
        <v>2.6303819694085684</v>
      </c>
      <c r="Y143" s="32">
        <f>-0.5*LN(2*resultados!C$2)-0.5*LN(S143)-0.5*((L143^2)/S143)</f>
        <v>2.9701342680897458</v>
      </c>
      <c r="Z143" s="31">
        <f>-0.5*LN(2*resultados!D$2)-0.5*LN(T143)-0.5*((M143^2)/T143)</f>
        <v>3.8043788660201883</v>
      </c>
      <c r="AA143" s="32">
        <f>K143/R143</f>
        <v>15.495350550197335</v>
      </c>
      <c r="AB143" s="32">
        <f>L143/S143</f>
        <v>13.906620079673088</v>
      </c>
      <c r="AC143" s="31">
        <f>M143/T143</f>
        <v>0</v>
      </c>
      <c r="AD143" s="32">
        <f>(1-resultados!$E$3)*(cálculos!AA142*cálculos!AA142)+resultados!$E$3*cálculos!AD142</f>
        <v>4512.8128661648871</v>
      </c>
      <c r="AE143" s="32">
        <f>(1-resultados!$E$3)*(cálculos!AA142*cálculos!AB142)+resultados!$E$3*cálculos!AE142</f>
        <v>781.44236109762733</v>
      </c>
      <c r="AF143" s="32">
        <f>(1-resultados!$E$3)*(cálculos!AA142*cálculos!AC142)+resultados!$E$3*cálculos!AF142</f>
        <v>503.82778894602581</v>
      </c>
      <c r="AG143" s="32">
        <f>(1-resultados!$E$3)*(cálculos!AB142*cálculos!AB142)+resultados!$E$3*cálculos!AG142</f>
        <v>5095.9634341108613</v>
      </c>
      <c r="AH143" s="32">
        <f>(1-resultados!$E$3)*(cálculos!AB142*cálculos!AC142)+resultados!$E$3*cálculos!AH142</f>
        <v>1208.0415004903894</v>
      </c>
      <c r="AI143" s="31">
        <f>(1-resultados!$E$3)*(cálculos!AC142*cálculos!AC142)+resultados!$E$3*cálculos!AI142</f>
        <v>7994.5769948460929</v>
      </c>
      <c r="AJ143" s="32">
        <f t="shared" si="34"/>
        <v>1</v>
      </c>
      <c r="AK143" s="32">
        <f t="shared" si="35"/>
        <v>0.16295216545830082</v>
      </c>
      <c r="AL143" s="32">
        <f t="shared" si="36"/>
        <v>8.3880442025595803E-2</v>
      </c>
      <c r="AM143" s="32">
        <f t="shared" si="37"/>
        <v>1</v>
      </c>
      <c r="AN143" s="32">
        <f t="shared" si="38"/>
        <v>0.18926528270472373</v>
      </c>
      <c r="AO143" s="31">
        <f t="shared" si="39"/>
        <v>1</v>
      </c>
      <c r="AP143" s="9">
        <f>H143*U143*(H143*U143*AJ143+I143*V143*AK143+J143*W143*AL143)</f>
        <v>6.591227711427005E-5</v>
      </c>
      <c r="AQ143" s="9">
        <f>I143*V143*(H143*U143*AK143+I143*V143*AM143+J143*W143*AN143)</f>
        <v>9.1077852568166953E-5</v>
      </c>
      <c r="AR143" s="9">
        <f>J143*W143*(H143*U143*AL143+I143*V143*AN143+J143*W143*AO143)</f>
        <v>1.1737306928702516E-5</v>
      </c>
      <c r="AS143" s="40">
        <f t="shared" si="40"/>
        <v>1.6872743661113952E-4</v>
      </c>
      <c r="AT143" s="32">
        <f t="shared" si="41"/>
        <v>3.0218124934580228E-2</v>
      </c>
      <c r="AU143" s="31">
        <f>IF(N143&lt;-AT142,1,0)</f>
        <v>0</v>
      </c>
      <c r="AV143" s="37">
        <f>(resultados!$E$12^AU143)*(1-resultados!$E$12)^(1-AU143)</f>
        <v>0.97455470737913485</v>
      </c>
      <c r="AW143" s="37">
        <f>((1-resultados!$E$13)^AU143)*((resultados!$E$13)^(1-AU143))</f>
        <v>0.9</v>
      </c>
    </row>
    <row r="144" spans="1:49" s="37" customFormat="1">
      <c r="A144" s="33">
        <v>142</v>
      </c>
      <c r="B144" s="34">
        <v>39611</v>
      </c>
      <c r="C144" s="35">
        <v>4</v>
      </c>
      <c r="D144" s="36">
        <v>14800</v>
      </c>
      <c r="E144" s="32">
        <v>2729.66</v>
      </c>
      <c r="F144" s="32">
        <v>2090</v>
      </c>
      <c r="G144" s="40">
        <f>(resultados!$B$6*cálculos!D144)+(resultados!$C$6*cálculos!E144)+(resultados!$D$6*cálculos!F144)</f>
        <v>1.0345340028403327</v>
      </c>
      <c r="H144" s="36">
        <f>(resultados!B$6*cálculos!D144)/$G144</f>
        <v>0.27688950978582383</v>
      </c>
      <c r="I144" s="32">
        <f>(resultados!C$6*cálculos!E144)/$G144</f>
        <v>0.44252253758930876</v>
      </c>
      <c r="J144" s="31">
        <f>(resultados!D$6*cálculos!F144)/$G144</f>
        <v>0.28058795262486746</v>
      </c>
      <c r="K144" s="36">
        <f t="shared" si="28"/>
        <v>-4.0458585195430885E-3</v>
      </c>
      <c r="L144" s="32">
        <f t="shared" si="29"/>
        <v>-3.5983626800213386E-3</v>
      </c>
      <c r="M144" s="32">
        <f t="shared" si="30"/>
        <v>7.20291229405845E-3</v>
      </c>
      <c r="N144" s="40">
        <f t="shared" si="30"/>
        <v>-7.0371320381171221E-4</v>
      </c>
      <c r="O144" s="55">
        <f>AVERAGE(K$4:K144)</f>
        <v>-1.3090161455884422E-3</v>
      </c>
      <c r="P144" s="56">
        <f>AVERAGE(L$4:L144)</f>
        <v>2.1649050012781993E-3</v>
      </c>
      <c r="Q144" s="57">
        <f>AVERAGE(M$4:M144)</f>
        <v>-1.8422330782454354E-4</v>
      </c>
      <c r="R144" s="32">
        <f>resultados!B$7+resultados!B$8*cálculos!K143^2+resultados!B$9*cálculos!R143</f>
        <v>5.6949406920971948E-4</v>
      </c>
      <c r="S144" s="32">
        <f>resultados!C$7+resultados!C$8*cálculos!L143^2+resultados!C$9*cálculos!S143</f>
        <v>2.9217789544291368E-4</v>
      </c>
      <c r="T144" s="31">
        <f>resultados!D$7+resultados!D$8*cálculos!M143^2+resultados!D$9*cálculos!T143</f>
        <v>6.5773117003855818E-5</v>
      </c>
      <c r="U144" s="36">
        <f t="shared" si="31"/>
        <v>2.3864074865993012E-2</v>
      </c>
      <c r="V144" s="32">
        <f t="shared" si="32"/>
        <v>1.7093211969753188E-2</v>
      </c>
      <c r="W144" s="31">
        <f t="shared" si="33"/>
        <v>8.1100627003652583E-3</v>
      </c>
      <c r="X144" s="32">
        <f>-0.5*LN(2*resultados!B$2)-0.5*LN(R144)-0.5*((K144^2)/R144)</f>
        <v>2.8020710586290747</v>
      </c>
      <c r="Y144" s="32">
        <f>-0.5*LN(2*resultados!C$2)-0.5*LN(S144)-0.5*((L144^2)/S144)</f>
        <v>3.1279772220368272</v>
      </c>
      <c r="Z144" s="31">
        <f>-0.5*LN(2*resultados!D$2)-0.5*LN(T144)-0.5*((M144^2)/T144)</f>
        <v>3.5013103039727289</v>
      </c>
      <c r="AA144" s="32">
        <f>K144/R144</f>
        <v>-7.1043031671207411</v>
      </c>
      <c r="AB144" s="32">
        <f>L144/S144</f>
        <v>-12.315656783572097</v>
      </c>
      <c r="AC144" s="31">
        <f>M144/T144</f>
        <v>109.51149378607363</v>
      </c>
      <c r="AD144" s="32">
        <f>(1-resultados!$E$3)*(cálculos!AA143*cálculos!AA143)+resultados!$E$3*cálculos!AD143</f>
        <v>4256.4504475154035</v>
      </c>
      <c r="AE144" s="32">
        <f>(1-resultados!$E$3)*(cálculos!AA143*cálculos!AB143)+resultados!$E$3*cálculos!AE143</f>
        <v>747.48509661794651</v>
      </c>
      <c r="AF144" s="32">
        <f>(1-resultados!$E$3)*(cálculos!AA143*cálculos!AC143)+resultados!$E$3*cálculos!AF143</f>
        <v>473.59812160926424</v>
      </c>
      <c r="AG144" s="32">
        <f>(1-resultados!$E$3)*(cálculos!AB143*cálculos!AB143)+resultados!$E$3*cálculos!AG143</f>
        <v>4801.8092729866312</v>
      </c>
      <c r="AH144" s="32">
        <f>(1-resultados!$E$3)*(cálculos!AB143*cálculos!AC143)+resultados!$E$3*cálculos!AH143</f>
        <v>1135.559010460966</v>
      </c>
      <c r="AI144" s="31">
        <f>(1-resultados!$E$3)*(cálculos!AC143*cálculos!AC143)+resultados!$E$3*cálculos!AI143</f>
        <v>7514.9023751553268</v>
      </c>
      <c r="AJ144" s="32">
        <f t="shared" si="34"/>
        <v>1</v>
      </c>
      <c r="AK144" s="32">
        <f t="shared" si="35"/>
        <v>0.16533937598961831</v>
      </c>
      <c r="AL144" s="32">
        <f t="shared" si="36"/>
        <v>8.3738371123021016E-2</v>
      </c>
      <c r="AM144" s="32">
        <f t="shared" si="37"/>
        <v>1</v>
      </c>
      <c r="AN144" s="32">
        <f t="shared" si="38"/>
        <v>0.18903646317181252</v>
      </c>
      <c r="AO144" s="31">
        <f t="shared" si="39"/>
        <v>1</v>
      </c>
      <c r="AP144" s="9">
        <f>H144*U144*(H144*U144*AJ144+I144*V144*AK144+J144*W144*AL144)</f>
        <v>5.3184909748962955E-5</v>
      </c>
      <c r="AQ144" s="9">
        <f>I144*V144*(H144*U144*AK144+I144*V144*AM144+J144*W144*AN144)</f>
        <v>6.8733865584681846E-5</v>
      </c>
      <c r="AR144" s="9">
        <f>J144*W144*(H144*U144*AL144+I144*V144*AN144+J144*W144*AO144)</f>
        <v>9.6912688247660374E-6</v>
      </c>
      <c r="AS144" s="40">
        <f t="shared" si="40"/>
        <v>1.3161004415841084E-4</v>
      </c>
      <c r="AT144" s="32">
        <f t="shared" si="41"/>
        <v>2.668819336432721E-2</v>
      </c>
      <c r="AU144" s="31">
        <f>IF(N144&lt;-AT143,1,0)</f>
        <v>0</v>
      </c>
      <c r="AV144" s="37">
        <f>(resultados!$E$12^AU144)*(1-resultados!$E$12)^(1-AU144)</f>
        <v>0.97455470737913485</v>
      </c>
      <c r="AW144" s="37">
        <f>((1-resultados!$E$13)^AU144)*((resultados!$E$13)^(1-AU144))</f>
        <v>0.9</v>
      </c>
    </row>
    <row r="145" spans="1:49" s="37" customFormat="1">
      <c r="A145" s="33">
        <v>143</v>
      </c>
      <c r="B145" s="34">
        <v>39612</v>
      </c>
      <c r="C145" s="35">
        <v>5</v>
      </c>
      <c r="D145" s="36">
        <v>14800</v>
      </c>
      <c r="E145" s="32">
        <v>2724.74</v>
      </c>
      <c r="F145" s="32">
        <v>2075</v>
      </c>
      <c r="G145" s="40">
        <f>(resultados!$B$6*cálculos!D145)+(resultados!$C$6*cálculos!E145)+(resultados!$D$6*cálculos!F145)</f>
        <v>1.031625512274295</v>
      </c>
      <c r="H145" s="36">
        <f>(resultados!B$6*cálculos!D145)/$G145</f>
        <v>0.27767015209978857</v>
      </c>
      <c r="I145" s="32">
        <f>(resultados!C$6*cálculos!E145)/$G145</f>
        <v>0.44297029250389475</v>
      </c>
      <c r="J145" s="31">
        <f>(resultados!D$6*cálculos!F145)/$G145</f>
        <v>0.27935955539631663</v>
      </c>
      <c r="K145" s="36">
        <f t="shared" si="28"/>
        <v>0</v>
      </c>
      <c r="L145" s="32">
        <f t="shared" si="29"/>
        <v>-1.804048597236374E-3</v>
      </c>
      <c r="M145" s="32">
        <f t="shared" si="30"/>
        <v>-7.20291229405845E-3</v>
      </c>
      <c r="N145" s="40">
        <f t="shared" si="30"/>
        <v>-2.8153610269501111E-3</v>
      </c>
      <c r="O145" s="55">
        <f>AVERAGE(K$4:K145)</f>
        <v>-1.2997977220279601E-3</v>
      </c>
      <c r="P145" s="56">
        <f>AVERAGE(L$4:L145)</f>
        <v>2.1369546238238714E-3</v>
      </c>
      <c r="Q145" s="57">
        <f>AVERAGE(M$4:M145)</f>
        <v>-2.3365069505154289E-4</v>
      </c>
      <c r="R145" s="32">
        <f>resultados!B$7+resultados!B$8*cálculos!K144^2+resultados!B$9*cálculos!R144</f>
        <v>4.4795973775484262E-4</v>
      </c>
      <c r="S145" s="32">
        <f>resultados!C$7+resultados!C$8*cálculos!L144^2+resultados!C$9*cálculos!S144</f>
        <v>2.229086601586135E-4</v>
      </c>
      <c r="T145" s="31">
        <f>resultados!D$7+resultados!D$8*cálculos!M144^2+resultados!D$9*cálculos!T144</f>
        <v>7.6633751827355143E-5</v>
      </c>
      <c r="U145" s="36">
        <f t="shared" si="31"/>
        <v>2.1165059361004462E-2</v>
      </c>
      <c r="V145" s="32">
        <f t="shared" si="32"/>
        <v>1.4930125925745353E-2</v>
      </c>
      <c r="W145" s="31">
        <f t="shared" si="33"/>
        <v>8.7540705861533438E-3</v>
      </c>
      <c r="X145" s="32">
        <f>-0.5*LN(2*resultados!B$2)-0.5*LN(R145)-0.5*((K145^2)/R145)</f>
        <v>2.9364650671307659</v>
      </c>
      <c r="Y145" s="32">
        <f>-0.5*LN(2*resultados!C$2)-0.5*LN(S145)-0.5*((L145^2)/S145)</f>
        <v>3.2781354196856203</v>
      </c>
      <c r="Z145" s="31">
        <f>-0.5*LN(2*resultados!D$2)-0.5*LN(T145)-0.5*((M145^2)/T145)</f>
        <v>3.4807921008248139</v>
      </c>
      <c r="AA145" s="32">
        <f>K145/R145</f>
        <v>0</v>
      </c>
      <c r="AB145" s="32">
        <f>L145/S145</f>
        <v>-8.0932189711816509</v>
      </c>
      <c r="AC145" s="31">
        <f>M145/T145</f>
        <v>-93.991382678034327</v>
      </c>
      <c r="AD145" s="32">
        <f>(1-resultados!$E$3)*(cálculos!AA144*cálculos!AA144)+resultados!$E$3*cálculos!AD144</f>
        <v>4004.091688073901</v>
      </c>
      <c r="AE145" s="32">
        <f>(1-resultados!$E$3)*(cálculos!AA144*cálculos!AB144)+resultados!$E$3*cálculos!AE144</f>
        <v>707.88564039043183</v>
      </c>
      <c r="AF145" s="32">
        <f>(1-resultados!$E$3)*(cálculos!AA144*cálculos!AC144)+resultados!$E$3*cálculos!AF144</f>
        <v>398.50206318427678</v>
      </c>
      <c r="AG145" s="32">
        <f>(1-resultados!$E$3)*(cálculos!AB144*cálculos!AB144)+resultados!$E$3*cálculos!AG144</f>
        <v>4522.8012407280776</v>
      </c>
      <c r="AH145" s="32">
        <f>(1-resultados!$E$3)*(cálculos!AB144*cálculos!AC144)+resultados!$E$3*cálculos!AH144</f>
        <v>986.50311155377358</v>
      </c>
      <c r="AI145" s="31">
        <f>(1-resultados!$E$3)*(cálculos!AC144*cálculos!AC144)+resultados!$E$3*cálculos!AI144</f>
        <v>7783.5742689214421</v>
      </c>
      <c r="AJ145" s="32">
        <f t="shared" si="34"/>
        <v>1</v>
      </c>
      <c r="AK145" s="32">
        <f t="shared" si="35"/>
        <v>0.16634407812062735</v>
      </c>
      <c r="AL145" s="32">
        <f t="shared" si="36"/>
        <v>7.1382052363744952E-2</v>
      </c>
      <c r="AM145" s="32">
        <f t="shared" si="37"/>
        <v>1</v>
      </c>
      <c r="AN145" s="32">
        <f t="shared" si="38"/>
        <v>0.16626665945178964</v>
      </c>
      <c r="AO145" s="31">
        <f t="shared" si="39"/>
        <v>1</v>
      </c>
      <c r="AP145" s="9">
        <f>H145*U145*(H145*U145*AJ145+I145*V145*AK145+J145*W145*AL145)</f>
        <v>4.2029310889388635E-5</v>
      </c>
      <c r="AQ145" s="9">
        <f>I145*V145*(H145*U145*AK145+I145*V145*AM145+J145*W145*AN145)</f>
        <v>5.2894276538937093E-5</v>
      </c>
      <c r="AR145" s="9">
        <f>J145*W145*(H145*U145*AL145+I145*V145*AN145+J145*W145*AO145)</f>
        <v>9.6957088463819139E-6</v>
      </c>
      <c r="AS145" s="40">
        <f t="shared" si="40"/>
        <v>1.0461929627470763E-4</v>
      </c>
      <c r="AT145" s="32">
        <f t="shared" si="41"/>
        <v>2.3794717625765467E-2</v>
      </c>
      <c r="AU145" s="31">
        <f>IF(N145&lt;-AT144,1,0)</f>
        <v>0</v>
      </c>
      <c r="AV145" s="37">
        <f>(resultados!$E$12^AU145)*(1-resultados!$E$12)^(1-AU145)</f>
        <v>0.97455470737913485</v>
      </c>
      <c r="AW145" s="37">
        <f>((1-resultados!$E$13)^AU145)*((resultados!$E$13)^(1-AU145))</f>
        <v>0.9</v>
      </c>
    </row>
    <row r="146" spans="1:49" s="37" customFormat="1">
      <c r="A146" s="33">
        <v>144</v>
      </c>
      <c r="B146" s="34">
        <v>39615</v>
      </c>
      <c r="C146" s="35">
        <v>1</v>
      </c>
      <c r="D146" s="36">
        <v>14900</v>
      </c>
      <c r="E146" s="32">
        <v>2714.91</v>
      </c>
      <c r="F146" s="32">
        <v>2080</v>
      </c>
      <c r="G146" s="40">
        <f>(resultados!$B$6*cálculos!D146)+(resultados!$C$6*cálculos!E146)+(resultados!$D$6*cálculos!F146)</f>
        <v>1.0326068032731452</v>
      </c>
      <c r="H146" s="36">
        <f>(resultados!B$6*cálculos!D146)/$G146</f>
        <v>0.27928064763864363</v>
      </c>
      <c r="I146" s="32">
        <f>(resultados!C$6*cálculos!E146)/$G146</f>
        <v>0.44095275778424131</v>
      </c>
      <c r="J146" s="31">
        <f>(resultados!D$6*cálculos!F146)/$G146</f>
        <v>0.27976659457711511</v>
      </c>
      <c r="K146" s="36">
        <f t="shared" si="28"/>
        <v>6.7340321813436077E-3</v>
      </c>
      <c r="L146" s="32">
        <f t="shared" si="29"/>
        <v>-3.6142070538938142E-3</v>
      </c>
      <c r="M146" s="32">
        <f t="shared" si="30"/>
        <v>2.4067400305654019E-3</v>
      </c>
      <c r="N146" s="40">
        <f t="shared" si="30"/>
        <v>9.5075642928188486E-4</v>
      </c>
      <c r="O146" s="55">
        <f>AVERAGE(K$4:K146)</f>
        <v>-1.243617093333054E-3</v>
      </c>
      <c r="P146" s="56">
        <f>AVERAGE(L$4:L146)</f>
        <v>2.0967367099936777E-3</v>
      </c>
      <c r="Q146" s="57">
        <f>AVERAGE(M$4:M146)</f>
        <v>-2.1518642424303279E-4</v>
      </c>
      <c r="R146" s="32">
        <f>resultados!B$7+resultados!B$8*cálculos!K145^2+resultados!B$9*cálculos!R145</f>
        <v>3.5466615732086294E-4</v>
      </c>
      <c r="S146" s="32">
        <f>resultados!C$7+resultados!C$8*cálculos!L145^2+resultados!C$9*cálculos!S145</f>
        <v>1.7375312106671738E-4</v>
      </c>
      <c r="T146" s="31">
        <f>resultados!D$7+resultados!D$8*cálculos!M145^2+resultados!D$9*cálculos!T145</f>
        <v>8.3480296020089118E-5</v>
      </c>
      <c r="U146" s="36">
        <f t="shared" si="31"/>
        <v>1.8832582332778024E-2</v>
      </c>
      <c r="V146" s="32">
        <f t="shared" si="32"/>
        <v>1.3181544714741037E-2</v>
      </c>
      <c r="W146" s="31">
        <f t="shared" si="33"/>
        <v>9.1367552238247642E-3</v>
      </c>
      <c r="X146" s="32">
        <f>-0.5*LN(2*resultados!B$2)-0.5*LN(R146)-0.5*((K146^2)/R146)</f>
        <v>2.9892988730213275</v>
      </c>
      <c r="Y146" s="32">
        <f>-0.5*LN(2*resultados!C$2)-0.5*LN(S146)-0.5*((L146^2)/S146)</f>
        <v>3.3724097905187485</v>
      </c>
      <c r="Z146" s="31">
        <f>-0.5*LN(2*resultados!D$2)-0.5*LN(T146)-0.5*((M146^2)/T146)</f>
        <v>3.7418182295021407</v>
      </c>
      <c r="AA146" s="32">
        <f>K146/R146</f>
        <v>18.986960109789656</v>
      </c>
      <c r="AB146" s="32">
        <f>L146/S146</f>
        <v>-20.800818032535012</v>
      </c>
      <c r="AC146" s="31">
        <f>M146/T146</f>
        <v>28.830037090264174</v>
      </c>
      <c r="AD146" s="32">
        <f>(1-resultados!$E$3)*(cálculos!AA145*cálculos!AA145)+resultados!$E$3*cálculos!AD145</f>
        <v>3763.8461867894666</v>
      </c>
      <c r="AE146" s="32">
        <f>(1-resultados!$E$3)*(cálculos!AA145*cálculos!AB145)+resultados!$E$3*cálculos!AE145</f>
        <v>665.41250196700594</v>
      </c>
      <c r="AF146" s="32">
        <f>(1-resultados!$E$3)*(cálculos!AA145*cálculos!AC145)+resultados!$E$3*cálculos!AF145</f>
        <v>374.59193939322017</v>
      </c>
      <c r="AG146" s="32">
        <f>(1-resultados!$E$3)*(cálculos!AB145*cálculos!AB145)+resultados!$E$3*cálculos!AG145</f>
        <v>4255.3631778833224</v>
      </c>
      <c r="AH146" s="32">
        <f>(1-resultados!$E$3)*(cálculos!AB145*cálculos!AC145)+resultados!$E$3*cálculos!AH145</f>
        <v>972.95449534559486</v>
      </c>
      <c r="AI146" s="31">
        <f>(1-resultados!$E$3)*(cálculos!AC145*cálculos!AC145)+resultados!$E$3*cálculos!AI145</f>
        <v>7846.6226138498769</v>
      </c>
      <c r="AJ146" s="32">
        <f t="shared" si="34"/>
        <v>1</v>
      </c>
      <c r="AK146" s="32">
        <f t="shared" si="35"/>
        <v>0.16626724740879839</v>
      </c>
      <c r="AL146" s="32">
        <f t="shared" si="36"/>
        <v>6.8928862472125485E-2</v>
      </c>
      <c r="AM146" s="32">
        <f t="shared" si="37"/>
        <v>1</v>
      </c>
      <c r="AN146" s="32">
        <f t="shared" si="38"/>
        <v>0.16837702450679842</v>
      </c>
      <c r="AO146" s="31">
        <f t="shared" si="39"/>
        <v>1</v>
      </c>
      <c r="AP146" s="9">
        <f>H146*U146*(H146*U146*AJ146+I146*V146*AK146+J146*W146*AL146)</f>
        <v>3.3672788091901409E-5</v>
      </c>
      <c r="AQ146" s="9">
        <f>I146*V146*(H146*U146*AK146+I146*V146*AM146+J146*W146*AN146)</f>
        <v>4.1369055140391605E-5</v>
      </c>
      <c r="AR146" s="9">
        <f>J146*W146*(H146*U146*AL146+I146*V146*AN146+J146*W146*AO146)</f>
        <v>9.9623137831771985E-6</v>
      </c>
      <c r="AS146" s="40">
        <f t="shared" si="40"/>
        <v>8.5004157015470221E-5</v>
      </c>
      <c r="AT146" s="32">
        <f t="shared" si="41"/>
        <v>2.1448392106833827E-2</v>
      </c>
      <c r="AU146" s="31">
        <f>IF(N146&lt;-AT145,1,0)</f>
        <v>0</v>
      </c>
      <c r="AV146" s="37">
        <f>(resultados!$E$12^AU146)*(1-resultados!$E$12)^(1-AU146)</f>
        <v>0.97455470737913485</v>
      </c>
      <c r="AW146" s="37">
        <f>((1-resultados!$E$13)^AU146)*((resultados!$E$13)^(1-AU146))</f>
        <v>0.9</v>
      </c>
    </row>
    <row r="147" spans="1:49" s="37" customFormat="1">
      <c r="A147" s="33">
        <v>145</v>
      </c>
      <c r="B147" s="34">
        <v>39616</v>
      </c>
      <c r="C147" s="35">
        <v>2</v>
      </c>
      <c r="D147" s="36">
        <v>14520</v>
      </c>
      <c r="E147" s="32">
        <v>2685.4</v>
      </c>
      <c r="F147" s="32">
        <v>2090</v>
      </c>
      <c r="G147" s="40">
        <f>(resultados!$B$6*cálculos!D147)+(resultados!$C$6*cálculos!E147)+(resultados!$D$6*cálculos!F147)</f>
        <v>1.0216915872049774</v>
      </c>
      <c r="H147" s="36">
        <f>(resultados!B$6*cálculos!D147)/$G147</f>
        <v>0.27506564758287849</v>
      </c>
      <c r="I147" s="32">
        <f>(resultados!C$6*cálculos!E147)/$G147</f>
        <v>0.4408194772306816</v>
      </c>
      <c r="J147" s="31">
        <f>(resultados!D$6*cálculos!F147)/$G147</f>
        <v>0.28411487518643985</v>
      </c>
      <c r="K147" s="36">
        <f t="shared" si="28"/>
        <v>-2.5834203554763846E-2</v>
      </c>
      <c r="L147" s="32">
        <f t="shared" si="29"/>
        <v>-1.0929111008710635E-2</v>
      </c>
      <c r="M147" s="32">
        <f t="shared" si="30"/>
        <v>4.7961722634930481E-3</v>
      </c>
      <c r="N147" s="40">
        <f t="shared" si="30"/>
        <v>-1.0626809463522801E-2</v>
      </c>
      <c r="O147" s="55">
        <f>AVERAGE(K$4:K147)</f>
        <v>-1.4143850548707679E-3</v>
      </c>
      <c r="P147" s="56">
        <f>AVERAGE(L$4:L147)</f>
        <v>2.0062794341693421E-3</v>
      </c>
      <c r="Q147" s="57">
        <f>AVERAGE(M$4:M147)</f>
        <v>-1.8038532224486556E-4</v>
      </c>
      <c r="R147" s="32">
        <f>resultados!B$7+resultados!B$8*cálculos!K146^2+resultados!B$9*cálculos!R146</f>
        <v>2.9860268598307614E-4</v>
      </c>
      <c r="S147" s="32">
        <f>resultados!C$7+resultados!C$8*cálculos!L146^2+resultados!C$9*cálculos!S146</f>
        <v>1.4450265865668393E-4</v>
      </c>
      <c r="T147" s="31">
        <f>resultados!D$7+resultados!D$8*cálculos!M146^2+resultados!D$9*cálculos!T146</f>
        <v>7.0766269514925412E-5</v>
      </c>
      <c r="U147" s="36">
        <f t="shared" si="31"/>
        <v>1.7280124015268992E-2</v>
      </c>
      <c r="V147" s="32">
        <f t="shared" si="32"/>
        <v>1.2020925865202061E-2</v>
      </c>
      <c r="W147" s="31">
        <f t="shared" si="33"/>
        <v>8.4122689873140297E-3</v>
      </c>
      <c r="X147" s="32">
        <f>-0.5*LN(2*resultados!B$2)-0.5*LN(R147)-0.5*((K147^2)/R147)</f>
        <v>2.0217111286664755</v>
      </c>
      <c r="Y147" s="32">
        <f>-0.5*LN(2*resultados!C$2)-0.5*LN(S147)-0.5*((L147^2)/S147)</f>
        <v>3.0888692811526188</v>
      </c>
      <c r="Z147" s="31">
        <f>-0.5*LN(2*resultados!D$2)-0.5*LN(T147)-0.5*((M147^2)/T147)</f>
        <v>3.6965956191367719</v>
      </c>
      <c r="AA147" s="32">
        <f>K147/R147</f>
        <v>-86.516983160118144</v>
      </c>
      <c r="AB147" s="32">
        <f>L147/S147</f>
        <v>-75.632594654722027</v>
      </c>
      <c r="AC147" s="31">
        <f>M147/T147</f>
        <v>67.774835332834385</v>
      </c>
      <c r="AD147" s="32">
        <f>(1-resultados!$E$3)*(cálculos!AA146*cálculos!AA146)+resultados!$E$3*cálculos!AD146</f>
        <v>3559.6456948347427</v>
      </c>
      <c r="AE147" s="32">
        <f>(1-resultados!$E$3)*(cálculos!AA146*cálculos!AB146)+resultados!$E$3*cálculos!AE146</f>
        <v>601.79109371490142</v>
      </c>
      <c r="AF147" s="32">
        <f>(1-resultados!$E$3)*(cálculos!AA146*cálculos!AC146)+resultados!$E$3*cálculos!AF146</f>
        <v>384.96010888142314</v>
      </c>
      <c r="AG147" s="32">
        <f>(1-resultados!$E$3)*(cálculos!AB146*cálculos!AB146)+resultados!$E$3*cálculos!AG146</f>
        <v>4026.0018290596809</v>
      </c>
      <c r="AH147" s="32">
        <f>(1-resultados!$E$3)*(cálculos!AB146*cálculos!AC146)+resultados!$E$3*cálculos!AH146</f>
        <v>878.59592430170983</v>
      </c>
      <c r="AI147" s="31">
        <f>(1-resultados!$E$3)*(cálculos!AC146*cálculos!AC146)+resultados!$E$3*cálculos!AI146</f>
        <v>7425.6955193364447</v>
      </c>
      <c r="AJ147" s="32">
        <f t="shared" si="34"/>
        <v>1</v>
      </c>
      <c r="AK147" s="32">
        <f t="shared" si="35"/>
        <v>0.15896641697494074</v>
      </c>
      <c r="AL147" s="32">
        <f t="shared" si="36"/>
        <v>7.4876196117085736E-2</v>
      </c>
      <c r="AM147" s="32">
        <f t="shared" si="37"/>
        <v>1</v>
      </c>
      <c r="AN147" s="32">
        <f t="shared" si="38"/>
        <v>0.16068806890143589</v>
      </c>
      <c r="AO147" s="31">
        <f t="shared" si="39"/>
        <v>1</v>
      </c>
      <c r="AP147" s="9">
        <f>H147*U147*(H147*U147*AJ147+I147*V147*AK147+J147*W147*AL147)</f>
        <v>2.7447165413922021E-5</v>
      </c>
      <c r="AQ147" s="9">
        <f>I147*V147*(H147*U147*AK147+I147*V147*AM147+J147*W147*AN147)</f>
        <v>3.4119073214951269E-5</v>
      </c>
      <c r="AR147" s="9">
        <f>J147*W147*(H147*U147*AL147+I147*V147*AN147+J147*W147*AO147)</f>
        <v>8.5980770130566693E-6</v>
      </c>
      <c r="AS147" s="40">
        <f t="shared" si="40"/>
        <v>7.0164315641929966E-5</v>
      </c>
      <c r="AT147" s="32">
        <f t="shared" si="41"/>
        <v>1.9486453476230594E-2</v>
      </c>
      <c r="AU147" s="31">
        <f>IF(N147&lt;-AT146,1,0)</f>
        <v>0</v>
      </c>
      <c r="AV147" s="37">
        <f>(resultados!$E$12^AU147)*(1-resultados!$E$12)^(1-AU147)</f>
        <v>0.97455470737913485</v>
      </c>
      <c r="AW147" s="37">
        <f>((1-resultados!$E$13)^AU147)*((resultados!$E$13)^(1-AU147))</f>
        <v>0.9</v>
      </c>
    </row>
    <row r="148" spans="1:49" s="37" customFormat="1">
      <c r="A148" s="33">
        <v>146</v>
      </c>
      <c r="B148" s="34">
        <v>39617</v>
      </c>
      <c r="C148" s="35">
        <v>3</v>
      </c>
      <c r="D148" s="36">
        <v>14400</v>
      </c>
      <c r="E148" s="32">
        <v>2636.21</v>
      </c>
      <c r="F148" s="32">
        <v>2095</v>
      </c>
      <c r="G148" s="40">
        <f>(resultados!$B$6*cálculos!D148)+(resultados!$C$6*cálculos!E148)+(resultados!$D$6*cálculos!F148)</f>
        <v>1.0118135558260635</v>
      </c>
      <c r="H148" s="36">
        <f>(resultados!B$6*cálculos!D148)/$G148</f>
        <v>0.27545556769281571</v>
      </c>
      <c r="I148" s="32">
        <f>(resultados!C$6*cálculos!E148)/$G148</f>
        <v>0.43696949268832624</v>
      </c>
      <c r="J148" s="31">
        <f>(resultados!D$6*cálculos!F148)/$G148</f>
        <v>0.28757493961885805</v>
      </c>
      <c r="K148" s="36">
        <f t="shared" si="28"/>
        <v>-8.2988028146946391E-3</v>
      </c>
      <c r="L148" s="32">
        <f t="shared" si="29"/>
        <v>-1.8487413028540622E-2</v>
      </c>
      <c r="M148" s="32">
        <f t="shared" si="30"/>
        <v>2.3894873973810959E-3</v>
      </c>
      <c r="N148" s="40">
        <f t="shared" si="30"/>
        <v>-9.7153519478414673E-3</v>
      </c>
      <c r="O148" s="55">
        <f>AVERAGE(K$4:K148)</f>
        <v>-1.461863798041967E-3</v>
      </c>
      <c r="P148" s="56">
        <f>AVERAGE(L$4:L148)</f>
        <v>1.8649436240816871E-3</v>
      </c>
      <c r="Q148" s="57">
        <f>AVERAGE(M$4:M148)</f>
        <v>-1.6266206210951409E-4</v>
      </c>
      <c r="R148" s="32">
        <f>resultados!B$7+resultados!B$8*cálculos!K147^2+resultados!B$9*cálculos!R147</f>
        <v>4.2463973582521877E-4</v>
      </c>
      <c r="S148" s="32">
        <f>resultados!C$7+resultados!C$8*cálculos!L147^2+resultados!C$9*cálculos!S147</f>
        <v>1.6103140635543043E-4</v>
      </c>
      <c r="T148" s="31">
        <f>resultados!D$7+resultados!D$8*cálculos!M147^2+resultados!D$9*cálculos!T147</f>
        <v>6.9110763969025432E-5</v>
      </c>
      <c r="U148" s="36">
        <f t="shared" si="31"/>
        <v>2.0606788585930094E-2</v>
      </c>
      <c r="V148" s="32">
        <f t="shared" si="32"/>
        <v>1.2689815063878214E-2</v>
      </c>
      <c r="W148" s="31">
        <f t="shared" si="33"/>
        <v>8.3132883968394505E-3</v>
      </c>
      <c r="X148" s="32">
        <f>-0.5*LN(2*resultados!B$2)-0.5*LN(R148)-0.5*((K148^2)/R148)</f>
        <v>2.8821037606215838</v>
      </c>
      <c r="Y148" s="32">
        <f>-0.5*LN(2*resultados!C$2)-0.5*LN(S148)-0.5*((L148^2)/S148)</f>
        <v>2.3867816915103566</v>
      </c>
      <c r="Z148" s="31">
        <f>-0.5*LN(2*resultados!D$2)-0.5*LN(T148)-0.5*((M148^2)/T148)</f>
        <v>3.8296535346766549</v>
      </c>
      <c r="AA148" s="32">
        <f>K148/R148</f>
        <v>-19.543161213039227</v>
      </c>
      <c r="AB148" s="32">
        <f>L148/S148</f>
        <v>-114.80625703370549</v>
      </c>
      <c r="AC148" s="31">
        <f>M148/T148</f>
        <v>34.574750156893565</v>
      </c>
      <c r="AD148" s="32">
        <f>(1-resultados!$E$3)*(cálculos!AA147*cálculos!AA147)+resultados!$E$3*cálculos!AD147</f>
        <v>3795.1782556523481</v>
      </c>
      <c r="AE148" s="32">
        <f>(1-resultados!$E$3)*(cálculos!AA147*cálculos!AB147)+resultados!$E$3*cálculos!AE147</f>
        <v>958.29386317792523</v>
      </c>
      <c r="AF148" s="32">
        <f>(1-resultados!$E$3)*(cálculos!AA147*cálculos!AC147)+resultados!$E$3*cálculos!AF147</f>
        <v>10.042045118300621</v>
      </c>
      <c r="AG148" s="32">
        <f>(1-resultados!$E$3)*(cálculos!AB147*cálculos!AB147)+resultados!$E$3*cálculos!AG147</f>
        <v>4127.6590817684291</v>
      </c>
      <c r="AH148" s="32">
        <f>(1-resultados!$E$3)*(cálculos!AB147*cálculos!AC147)+resultados!$E$3*cálculos!AH147</f>
        <v>518.3209699324791</v>
      </c>
      <c r="AI148" s="31">
        <f>(1-resultados!$E$3)*(cálculos!AC147*cálculos!AC147)+resultados!$E$3*cálculos!AI147</f>
        <v>7255.759486439827</v>
      </c>
      <c r="AJ148" s="32">
        <f t="shared" si="34"/>
        <v>1</v>
      </c>
      <c r="AK148" s="32">
        <f t="shared" si="35"/>
        <v>0.24212002348156864</v>
      </c>
      <c r="AL148" s="32">
        <f t="shared" si="36"/>
        <v>1.9136593849370341E-3</v>
      </c>
      <c r="AM148" s="32">
        <f t="shared" si="37"/>
        <v>1</v>
      </c>
      <c r="AN148" s="32">
        <f t="shared" si="38"/>
        <v>9.4712092214640164E-2</v>
      </c>
      <c r="AO148" s="31">
        <f t="shared" si="39"/>
        <v>1</v>
      </c>
      <c r="AP148" s="9">
        <f>H148*U148*(H148*U148*AJ148+I148*V148*AK148+J148*W148*AL148)</f>
        <v>3.9866607890415835E-5</v>
      </c>
      <c r="AQ148" s="9">
        <f>I148*V148*(H148*U148*AK148+I148*V148*AM148+J148*W148*AN148)</f>
        <v>3.9624040445417854E-5</v>
      </c>
      <c r="AR148" s="9">
        <f>J148*W148*(H148*U148*AL148+I148*V148*AN148+J148*W148*AO148)</f>
        <v>6.9969386368216328E-6</v>
      </c>
      <c r="AS148" s="40">
        <f t="shared" si="40"/>
        <v>8.6487586972655309E-5</v>
      </c>
      <c r="AT148" s="32">
        <f t="shared" si="41"/>
        <v>2.1634733423193379E-2</v>
      </c>
      <c r="AU148" s="31">
        <f>IF(N148&lt;-AT147,1,0)</f>
        <v>0</v>
      </c>
      <c r="AV148" s="37">
        <f>(resultados!$E$12^AU148)*(1-resultados!$E$12)^(1-AU148)</f>
        <v>0.97455470737913485</v>
      </c>
      <c r="AW148" s="37">
        <f>((1-resultados!$E$13)^AU148)*((resultados!$E$13)^(1-AU148))</f>
        <v>0.9</v>
      </c>
    </row>
    <row r="149" spans="1:49" s="37" customFormat="1">
      <c r="A149" s="33">
        <v>147</v>
      </c>
      <c r="B149" s="34">
        <v>39618</v>
      </c>
      <c r="C149" s="35">
        <v>4</v>
      </c>
      <c r="D149" s="36">
        <v>13900</v>
      </c>
      <c r="E149" s="32">
        <v>2523.09</v>
      </c>
      <c r="F149" s="32">
        <v>2085</v>
      </c>
      <c r="G149" s="40">
        <f>(resultados!$B$6*cálculos!D149)+(resultados!$C$6*cálculos!E149)+(resultados!$D$6*cálculos!F149)</f>
        <v>0.98177533982552245</v>
      </c>
      <c r="H149" s="36">
        <f>(resultados!B$6*cálculos!D149)/$G149</f>
        <v>0.27402629415435054</v>
      </c>
      <c r="I149" s="32">
        <f>(resultados!C$6*cálculos!E149)/$G149</f>
        <v>0.43101484755450814</v>
      </c>
      <c r="J149" s="31">
        <f>(resultados!D$6*cálculos!F149)/$G149</f>
        <v>0.29495885829114127</v>
      </c>
      <c r="K149" s="36">
        <f t="shared" si="28"/>
        <v>-3.5339366445308329E-2</v>
      </c>
      <c r="L149" s="32">
        <f t="shared" si="29"/>
        <v>-4.3857938785970774E-2</v>
      </c>
      <c r="M149" s="32">
        <f t="shared" si="30"/>
        <v>-4.7846981233359287E-3</v>
      </c>
      <c r="N149" s="40">
        <f t="shared" si="30"/>
        <v>-3.0137095501906561E-2</v>
      </c>
      <c r="O149" s="55">
        <f>AVERAGE(K$4:K149)</f>
        <v>-1.6939014874068051E-3</v>
      </c>
      <c r="P149" s="56">
        <f>AVERAGE(L$4:L149)</f>
        <v>1.5517731966155745E-3</v>
      </c>
      <c r="Q149" s="57">
        <f>AVERAGE(M$4:M149)</f>
        <v>-1.943198433507909E-4</v>
      </c>
      <c r="R149" s="32">
        <f>resultados!B$7+resultados!B$8*cálculos!K148^2+resultados!B$9*cálculos!R148</f>
        <v>3.5610256264740719E-4</v>
      </c>
      <c r="S149" s="32">
        <f>resultados!C$7+resultados!C$8*cálculos!L148^2+resultados!C$9*cálculos!S148</f>
        <v>2.4701945223448772E-4</v>
      </c>
      <c r="T149" s="31">
        <f>resultados!D$7+resultados!D$8*cálculos!M148^2+resultados!D$9*cálculos!T148</f>
        <v>6.1677141289292453E-5</v>
      </c>
      <c r="U149" s="36">
        <f t="shared" si="31"/>
        <v>1.8870679973106617E-2</v>
      </c>
      <c r="V149" s="32">
        <f t="shared" si="32"/>
        <v>1.5716852491338324E-2</v>
      </c>
      <c r="W149" s="31">
        <f t="shared" si="33"/>
        <v>7.8534795657270572E-3</v>
      </c>
      <c r="X149" s="32">
        <f>-0.5*LN(2*resultados!B$2)-0.5*LN(R149)-0.5*((K149^2)/R149)</f>
        <v>1.2976804872098453</v>
      </c>
      <c r="Y149" s="32">
        <f>-0.5*LN(2*resultados!C$2)-0.5*LN(S149)-0.5*((L149^2)/S149)</f>
        <v>-0.65937291480335114</v>
      </c>
      <c r="Z149" s="31">
        <f>-0.5*LN(2*resultados!D$2)-0.5*LN(T149)-0.5*((M149^2)/T149)</f>
        <v>3.7422699352077622</v>
      </c>
      <c r="AA149" s="32">
        <f>K149/R149</f>
        <v>-99.239292698658247</v>
      </c>
      <c r="AB149" s="32">
        <f>L149/S149</f>
        <v>-177.548522552539</v>
      </c>
      <c r="AC149" s="31">
        <f>M149/T149</f>
        <v>-77.576522246607155</v>
      </c>
      <c r="AD149" s="32">
        <f>(1-resultados!$E$3)*(cálculos!AA148*cálculos!AA148)+resultados!$E$3*cálculos!AD148</f>
        <v>3590.3836693251374</v>
      </c>
      <c r="AE149" s="32">
        <f>(1-resultados!$E$3)*(cálculos!AA148*cálculos!AB148)+resultados!$E$3*cálculos!AE148</f>
        <v>1035.4168627557692</v>
      </c>
      <c r="AF149" s="32">
        <f>(1-resultados!$E$3)*(cálculos!AA148*cálculos!AC148)+resultados!$E$3*cálculos!AF148</f>
        <v>-31.102472561800909</v>
      </c>
      <c r="AG149" s="32">
        <f>(1-resultados!$E$3)*(cálculos!AB148*cálculos!AB148)+resultados!$E$3*cálculos!AG148</f>
        <v>4670.8281361076788</v>
      </c>
      <c r="AH149" s="32">
        <f>(1-resultados!$E$3)*(cálculos!AB148*cálculos!AC148)+resultados!$E$3*cálculos!AH148</f>
        <v>249.05785253322179</v>
      </c>
      <c r="AI149" s="31">
        <f>(1-resultados!$E$3)*(cálculos!AC148*cálculos!AC148)+resultados!$E$3*cálculos!AI148</f>
        <v>6892.138718158134</v>
      </c>
      <c r="AJ149" s="32">
        <f t="shared" si="34"/>
        <v>1</v>
      </c>
      <c r="AK149" s="32">
        <f t="shared" si="35"/>
        <v>0.2528412098940182</v>
      </c>
      <c r="AL149" s="32">
        <f t="shared" si="36"/>
        <v>-6.2524104565632047E-3</v>
      </c>
      <c r="AM149" s="32">
        <f t="shared" si="37"/>
        <v>1</v>
      </c>
      <c r="AN149" s="32">
        <f t="shared" si="38"/>
        <v>4.3896135759838653E-2</v>
      </c>
      <c r="AO149" s="31">
        <f t="shared" si="39"/>
        <v>1</v>
      </c>
      <c r="AP149" s="9">
        <f>H149*U149*(H149*U149*AJ149+I149*V149*AK149+J149*W149*AL149)</f>
        <v>3.5521968472482299E-5</v>
      </c>
      <c r="AQ149" s="9">
        <f>I149*V149*(H149*U149*AK149+I149*V149*AM149+J149*W149*AN149)</f>
        <v>5.5435540791157861E-5</v>
      </c>
      <c r="AR149" s="9">
        <f>J149*W149*(H149*U149*AL149+I149*V149*AN149+J149*W149*AO149)</f>
        <v>5.9798845745319531E-6</v>
      </c>
      <c r="AS149" s="40">
        <f t="shared" si="40"/>
        <v>9.6937393838172114E-5</v>
      </c>
      <c r="AT149" s="32">
        <f t="shared" si="41"/>
        <v>2.2904474276300785E-2</v>
      </c>
      <c r="AU149" s="31">
        <f>IF(N149&lt;-AT148,1,0)</f>
        <v>1</v>
      </c>
      <c r="AV149" s="37">
        <f>(resultados!$E$12^AU149)*(1-resultados!$E$12)^(1-AU149)</f>
        <v>2.5445292620865138E-2</v>
      </c>
      <c r="AW149" s="37">
        <f>((1-resultados!$E$13)^AU149)*((resultados!$E$13)^(1-AU149))</f>
        <v>9.9999999999999978E-2</v>
      </c>
    </row>
    <row r="150" spans="1:49" s="37" customFormat="1">
      <c r="A150" s="33">
        <v>148</v>
      </c>
      <c r="B150" s="34">
        <v>39619</v>
      </c>
      <c r="C150" s="35">
        <v>5</v>
      </c>
      <c r="D150" s="36">
        <v>14400</v>
      </c>
      <c r="E150" s="32">
        <v>2567.36</v>
      </c>
      <c r="F150" s="32">
        <v>2100</v>
      </c>
      <c r="G150" s="40">
        <f>(resultados!$B$6*cálculos!D150)+(resultados!$C$6*cálculos!E150)+(resultados!$D$6*cálculos!F150)</f>
        <v>1.0009608304591873</v>
      </c>
      <c r="H150" s="36">
        <f>(resultados!B$6*cálculos!D150)/$G150</f>
        <v>0.27844214172846077</v>
      </c>
      <c r="I150" s="32">
        <f>(resultados!C$6*cálculos!E150)/$G150</f>
        <v>0.43017116481534706</v>
      </c>
      <c r="J150" s="31">
        <f>(resultados!D$6*cálculos!F150)/$G150</f>
        <v>0.29138669345619211</v>
      </c>
      <c r="K150" s="36">
        <f t="shared" si="28"/>
        <v>3.5339366445308329E-2</v>
      </c>
      <c r="L150" s="32">
        <f t="shared" si="29"/>
        <v>1.739379274119468E-2</v>
      </c>
      <c r="M150" s="32">
        <f t="shared" si="30"/>
        <v>7.1684894786123721E-3</v>
      </c>
      <c r="N150" s="40">
        <f t="shared" si="30"/>
        <v>1.9353144140207196E-2</v>
      </c>
      <c r="O150" s="55">
        <f>AVERAGE(K$4:K150)</f>
        <v>-1.4419744946672463E-3</v>
      </c>
      <c r="P150" s="56">
        <f>AVERAGE(L$4:L150)</f>
        <v>1.6595420370548882E-3</v>
      </c>
      <c r="Q150" s="57">
        <f>AVERAGE(M$4:M150)</f>
        <v>-1.4423270510614353E-4</v>
      </c>
      <c r="R150" s="32">
        <f>resultados!B$7+resultados!B$8*cálculos!K149^2+resultados!B$9*cálculos!R149</f>
        <v>6.2284321785091102E-4</v>
      </c>
      <c r="S150" s="32">
        <f>resultados!C$7+resultados!C$8*cálculos!L149^2+resultados!C$9*cálculos!S149</f>
        <v>8.3781327832208594E-4</v>
      </c>
      <c r="T150" s="31">
        <f>resultados!D$7+resultados!D$8*cálculos!M149^2+resultados!D$9*cálculos!T149</f>
        <v>6.334035756934234E-5</v>
      </c>
      <c r="U150" s="36">
        <f t="shared" si="31"/>
        <v>2.4956827078996061E-2</v>
      </c>
      <c r="V150" s="32">
        <f t="shared" si="32"/>
        <v>2.8945004375921003E-2</v>
      </c>
      <c r="W150" s="31">
        <f t="shared" si="33"/>
        <v>7.9586655646120934E-3</v>
      </c>
      <c r="X150" s="32">
        <f>-0.5*LN(2*resultados!B$2)-0.5*LN(R150)-0.5*((K150^2)/R150)</f>
        <v>1.7691130010325307</v>
      </c>
      <c r="Y150" s="32">
        <f>-0.5*LN(2*resultados!C$2)-0.5*LN(S150)-0.5*((L150^2)/S150)</f>
        <v>2.4428633573568552</v>
      </c>
      <c r="Z150" s="31">
        <f>-0.5*LN(2*resultados!D$2)-0.5*LN(T150)-0.5*((M150^2)/T150)</f>
        <v>3.508911644216806</v>
      </c>
      <c r="AA150" s="32">
        <f>K150/R150</f>
        <v>56.738783424896276</v>
      </c>
      <c r="AB150" s="32">
        <f>L150/S150</f>
        <v>20.760941836622305</v>
      </c>
      <c r="AC150" s="31">
        <f>M150/T150</f>
        <v>113.17412395035208</v>
      </c>
      <c r="AD150" s="32">
        <f>(1-resultados!$E$3)*(cálculos!AA149*cálculos!AA149)+resultados!$E$3*cálculos!AD149</f>
        <v>3965.8668820854273</v>
      </c>
      <c r="AE150" s="32">
        <f>(1-resultados!$E$3)*(cálculos!AA149*cálculos!AB149)+resultados!$E$3*cálculos!AE149</f>
        <v>2030.4792388587684</v>
      </c>
      <c r="AF150" s="32">
        <f>(1-resultados!$E$3)*(cálculos!AA149*cálculos!AC149)+resultados!$E$3*cálculos!AF149</f>
        <v>432.6820276584088</v>
      </c>
      <c r="AG150" s="32">
        <f>(1-resultados!$E$3)*(cálculos!AB149*cálculos!AB149)+resultados!$E$3*cálculos!AG149</f>
        <v>6281.9871195765863</v>
      </c>
      <c r="AH150" s="32">
        <f>(1-resultados!$E$3)*(cálculos!AB149*cálculos!AC149)+resultados!$E$3*cálculos!AH149</f>
        <v>1060.5301959601857</v>
      </c>
      <c r="AI150" s="31">
        <f>(1-resultados!$E$3)*(cálculos!AC149*cálculos!AC149)+resultados!$E$3*cálculos!AI149</f>
        <v>6839.6974033013457</v>
      </c>
      <c r="AJ150" s="32">
        <f t="shared" si="34"/>
        <v>1</v>
      </c>
      <c r="AK150" s="32">
        <f t="shared" si="35"/>
        <v>0.40680002054548697</v>
      </c>
      <c r="AL150" s="32">
        <f t="shared" si="36"/>
        <v>8.3077103379614603E-2</v>
      </c>
      <c r="AM150" s="32">
        <f t="shared" si="37"/>
        <v>1</v>
      </c>
      <c r="AN150" s="32">
        <f t="shared" si="38"/>
        <v>0.16179163859278373</v>
      </c>
      <c r="AO150" s="31">
        <f t="shared" si="39"/>
        <v>1</v>
      </c>
      <c r="AP150" s="9">
        <f>H150*U150*(H150*U150*AJ150+I150*V150*AK150+J150*W150*AL150)</f>
        <v>8.4826031608162936E-5</v>
      </c>
      <c r="AQ150" s="9">
        <f>I150*V150*(H150*U150*AK150+I150*V150*AM150+J150*W150*AN150)</f>
        <v>1.9490497267594703E-4</v>
      </c>
      <c r="AR150" s="9">
        <f>J150*W150*(H150*U150*AL150+I150*V150*AN150+J150*W150*AO150)</f>
        <v>1.1388553914598124E-5</v>
      </c>
      <c r="AS150" s="40">
        <f t="shared" si="40"/>
        <v>2.9111955819870812E-4</v>
      </c>
      <c r="AT150" s="32">
        <f t="shared" si="41"/>
        <v>3.9692673326277572E-2</v>
      </c>
      <c r="AU150" s="31">
        <f>IF(N150&lt;-AT149,1,0)</f>
        <v>0</v>
      </c>
      <c r="AV150" s="37">
        <f>(resultados!$E$12^AU150)*(1-resultados!$E$12)^(1-AU150)</f>
        <v>0.97455470737913485</v>
      </c>
      <c r="AW150" s="37">
        <f>((1-resultados!$E$13)^AU150)*((resultados!$E$13)^(1-AU150))</f>
        <v>0.9</v>
      </c>
    </row>
    <row r="151" spans="1:49" s="37" customFormat="1">
      <c r="A151" s="33">
        <v>149</v>
      </c>
      <c r="B151" s="34">
        <v>39622</v>
      </c>
      <c r="C151" s="35">
        <v>1</v>
      </c>
      <c r="D151" s="36">
        <v>14300</v>
      </c>
      <c r="E151" s="32">
        <v>2587.0300000000002</v>
      </c>
      <c r="F151" s="32">
        <v>2095</v>
      </c>
      <c r="G151" s="40">
        <f>(resultados!$B$6*cálculos!D151)+(resultados!$C$6*cálculos!E151)+(resultados!$D$6*cálculos!F151)</f>
        <v>1.0016298539257456</v>
      </c>
      <c r="H151" s="36">
        <f>(resultados!B$6*cálculos!D151)/$G151</f>
        <v>0.27632382607568057</v>
      </c>
      <c r="I151" s="32">
        <f>(resultados!C$6*cálculos!E151)/$G151</f>
        <v>0.43317742223296563</v>
      </c>
      <c r="J151" s="31">
        <f>(resultados!D$6*cálculos!F151)/$G151</f>
        <v>0.29049875169135392</v>
      </c>
      <c r="K151" s="36">
        <f t="shared" si="28"/>
        <v>-6.968669316092857E-3</v>
      </c>
      <c r="L151" s="32">
        <f t="shared" si="29"/>
        <v>7.6323659972565849E-3</v>
      </c>
      <c r="M151" s="32">
        <f t="shared" si="30"/>
        <v>-2.3837913552764434E-3</v>
      </c>
      <c r="N151" s="40">
        <f t="shared" si="30"/>
        <v>6.6815799820160856E-4</v>
      </c>
      <c r="O151" s="55">
        <f>AVERAGE(K$4:K151)</f>
        <v>-1.4793170272444465E-3</v>
      </c>
      <c r="P151" s="56">
        <f>AVERAGE(L$4:L151)</f>
        <v>1.6998989557048996E-3</v>
      </c>
      <c r="Q151" s="57">
        <f>AVERAGE(M$4:M151)</f>
        <v>-1.5936485814783475E-4</v>
      </c>
      <c r="R151" s="32">
        <f>resultados!B$7+resultados!B$8*cálculos!K150^2+resultados!B$9*cálculos!R150</f>
        <v>8.1795424709170026E-4</v>
      </c>
      <c r="S151" s="32">
        <f>resultados!C$7+resultados!C$8*cálculos!L150^2+resultados!C$9*cálculos!S150</f>
        <v>6.8207612430977709E-4</v>
      </c>
      <c r="T151" s="31">
        <f>resultados!D$7+resultados!D$8*cálculos!M150^2+resultados!D$9*cálculos!T150</f>
        <v>7.4917347110852134E-5</v>
      </c>
      <c r="U151" s="36">
        <f t="shared" si="31"/>
        <v>2.8599899424503233E-2</v>
      </c>
      <c r="V151" s="32">
        <f t="shared" si="32"/>
        <v>2.6116587148970614E-2</v>
      </c>
      <c r="W151" s="31">
        <f t="shared" si="33"/>
        <v>8.6554807556167637E-3</v>
      </c>
      <c r="X151" s="32">
        <f>-0.5*LN(2*resultados!B$2)-0.5*LN(R151)-0.5*((K151^2)/R151)</f>
        <v>2.6057282949441989</v>
      </c>
      <c r="Y151" s="32">
        <f>-0.5*LN(2*resultados!C$2)-0.5*LN(S151)-0.5*((L151^2)/S151)</f>
        <v>2.6835433909410553</v>
      </c>
      <c r="Z151" s="31">
        <f>-0.5*LN(2*resultados!D$2)-0.5*LN(T151)-0.5*((M151^2)/T151)</f>
        <v>3.7926991426120353</v>
      </c>
      <c r="AA151" s="32">
        <f>K151/R151</f>
        <v>-8.5196321687557717</v>
      </c>
      <c r="AB151" s="32">
        <f>L151/S151</f>
        <v>11.189903480319169</v>
      </c>
      <c r="AC151" s="31">
        <f>M151/T151</f>
        <v>-31.818950446139596</v>
      </c>
      <c r="AD151" s="32">
        <f>(1-resultados!$E$3)*(cálculos!AA150*cálculos!AA150)+resultados!$E$3*cálculos!AD150</f>
        <v>3921.0722418325386</v>
      </c>
      <c r="AE151" s="32">
        <f>(1-resultados!$E$3)*(cálculos!AA150*cálculos!AB150)+resultados!$E$3*cálculos!AE150</f>
        <v>1979.3275194811413</v>
      </c>
      <c r="AF151" s="32">
        <f>(1-resultados!$E$3)*(cálculos!AA150*cálculos!AC150)+resultados!$E$3*cálculos!AF150</f>
        <v>792.00283248618825</v>
      </c>
      <c r="AG151" s="32">
        <f>(1-resultados!$E$3)*(cálculos!AB150*cálculos!AB150)+resultados!$E$3*cálculos!AG150</f>
        <v>5930.9288947586083</v>
      </c>
      <c r="AH151" s="32">
        <f>(1-resultados!$E$3)*(cálculos!AB150*cálculos!AC150)+resultados!$E$3*cálculos!AH150</f>
        <v>1137.8744684872111</v>
      </c>
      <c r="AI151" s="31">
        <f>(1-resultados!$E$3)*(cálculos!AC150*cálculos!AC150)+resultados!$E$3*cálculos!AI150</f>
        <v>7197.8184990190448</v>
      </c>
      <c r="AJ151" s="32">
        <f t="shared" si="34"/>
        <v>1</v>
      </c>
      <c r="AK151" s="32">
        <f t="shared" si="35"/>
        <v>0.41044397251175296</v>
      </c>
      <c r="AL151" s="32">
        <f t="shared" si="36"/>
        <v>0.14908153894531628</v>
      </c>
      <c r="AM151" s="32">
        <f t="shared" si="37"/>
        <v>1</v>
      </c>
      <c r="AN151" s="32">
        <f t="shared" si="38"/>
        <v>0.17415363697795858</v>
      </c>
      <c r="AO151" s="31">
        <f t="shared" si="39"/>
        <v>1</v>
      </c>
      <c r="AP151" s="9">
        <f>H151*U151*(H151*U151*AJ151+I151*V151*AK151+J151*W151*AL151)</f>
        <v>1.0211318856196463E-4</v>
      </c>
      <c r="AQ151" s="9">
        <f>I151*V151*(H151*U151*AK151+I151*V151*AM151+J151*W151*AN151)</f>
        <v>1.6963654525135242E-4</v>
      </c>
      <c r="AR151" s="9">
        <f>J151*W151*(H151*U151*AL151+I151*V151*AN151+J151*W151*AO151)</f>
        <v>1.4238563294336709E-5</v>
      </c>
      <c r="AS151" s="40">
        <f t="shared" si="40"/>
        <v>2.8598829710765373E-4</v>
      </c>
      <c r="AT151" s="32">
        <f t="shared" si="41"/>
        <v>3.9341307457475584E-2</v>
      </c>
      <c r="AU151" s="31">
        <f>IF(N151&lt;-AT150,1,0)</f>
        <v>0</v>
      </c>
      <c r="AV151" s="37">
        <f>(resultados!$E$12^AU151)*(1-resultados!$E$12)^(1-AU151)</f>
        <v>0.97455470737913485</v>
      </c>
      <c r="AW151" s="37">
        <f>((1-resultados!$E$13)^AU151)*((resultados!$E$13)^(1-AU151))</f>
        <v>0.9</v>
      </c>
    </row>
    <row r="152" spans="1:49" s="37" customFormat="1">
      <c r="A152" s="33">
        <v>150</v>
      </c>
      <c r="B152" s="34">
        <v>39623</v>
      </c>
      <c r="C152" s="35">
        <v>2</v>
      </c>
      <c r="D152" s="36">
        <v>14200</v>
      </c>
      <c r="E152" s="32">
        <v>2591.9499999999998</v>
      </c>
      <c r="F152" s="32">
        <v>2085</v>
      </c>
      <c r="G152" s="40">
        <f>(resultados!$B$6*cálculos!D152)+(resultados!$C$6*cálculos!E152)+(resultados!$D$6*cálculos!F152)</f>
        <v>0.9991306383985934</v>
      </c>
      <c r="H152" s="36">
        <f>(resultados!B$6*cálculos!D152)/$G152</f>
        <v>0.27507785179917094</v>
      </c>
      <c r="I152" s="32">
        <f>(resultados!C$6*cálculos!E152)/$G152</f>
        <v>0.43508684318258084</v>
      </c>
      <c r="J152" s="31">
        <f>(resultados!D$6*cálculos!F152)/$G152</f>
        <v>0.28983530501824817</v>
      </c>
      <c r="K152" s="36">
        <f t="shared" si="28"/>
        <v>-7.0175726586469978E-3</v>
      </c>
      <c r="L152" s="32">
        <f t="shared" si="29"/>
        <v>1.8999886001038746E-3</v>
      </c>
      <c r="M152" s="32">
        <f t="shared" si="30"/>
        <v>-4.7846981233359287E-3</v>
      </c>
      <c r="N152" s="40">
        <f t="shared" si="30"/>
        <v>-2.4982668706329883E-3</v>
      </c>
      <c r="O152" s="55">
        <f>AVERAGE(K$4:K152)</f>
        <v>-1.5164865281263428E-3</v>
      </c>
      <c r="P152" s="56">
        <f>AVERAGE(L$4:L152)</f>
        <v>1.7012418392243558E-3</v>
      </c>
      <c r="Q152" s="57">
        <f>AVERAGE(M$4:M152)</f>
        <v>-1.9040736328332532E-4</v>
      </c>
      <c r="R152" s="32">
        <f>resultados!B$7+resultados!B$8*cálculos!K151^2+resultados!B$9*cálculos!R151</f>
        <v>6.3834436000218442E-4</v>
      </c>
      <c r="S152" s="32">
        <f>resultados!C$7+resultados!C$8*cálculos!L151^2+resultados!C$9*cálculos!S151</f>
        <v>4.964676158594728E-4</v>
      </c>
      <c r="T152" s="31">
        <f>resultados!D$7+resultados!D$8*cálculos!M151^2+resultados!D$9*cálculos!T151</f>
        <v>6.5327565041499992E-5</v>
      </c>
      <c r="U152" s="36">
        <f t="shared" si="31"/>
        <v>2.5265477632575729E-2</v>
      </c>
      <c r="V152" s="32">
        <f t="shared" si="32"/>
        <v>2.2281553264067406E-2</v>
      </c>
      <c r="W152" s="31">
        <f t="shared" si="33"/>
        <v>8.082546940259611E-3</v>
      </c>
      <c r="X152" s="32">
        <f>-0.5*LN(2*resultados!B$2)-0.5*LN(R152)-0.5*((K152^2)/R152)</f>
        <v>2.7208043229184775</v>
      </c>
      <c r="Y152" s="32">
        <f>-0.5*LN(2*resultados!C$2)-0.5*LN(S152)-0.5*((L152^2)/S152)</f>
        <v>2.8814219758796789</v>
      </c>
      <c r="Z152" s="31">
        <f>-0.5*LN(2*resultados!D$2)-0.5*LN(T152)-0.5*((M152^2)/T152)</f>
        <v>3.7238901343210258</v>
      </c>
      <c r="AA152" s="32">
        <f>K152/R152</f>
        <v>-10.993396508779343</v>
      </c>
      <c r="AB152" s="32">
        <f>L152/S152</f>
        <v>3.8270141685166315</v>
      </c>
      <c r="AC152" s="31">
        <f>M152/T152</f>
        <v>-73.241641875009435</v>
      </c>
      <c r="AD152" s="32">
        <f>(1-resultados!$E$3)*(cálculos!AA151*cálculos!AA151)+resultados!$E$3*cálculos!AD151</f>
        <v>3690.1629552600398</v>
      </c>
      <c r="AE152" s="32">
        <f>(1-resultados!$E$3)*(cálculos!AA151*cálculos!AB151)+resultados!$E$3*cálculos!AE151</f>
        <v>1854.8478366129007</v>
      </c>
      <c r="AF152" s="32">
        <f>(1-resultados!$E$3)*(cálculos!AA151*cálculos!AC151)+resultados!$E$3*cálculos!AF151</f>
        <v>760.74780776483556</v>
      </c>
      <c r="AG152" s="32">
        <f>(1-resultados!$E$3)*(cálculos!AB151*cálculos!AB151)+resultados!$E$3*cálculos!AG151</f>
        <v>5582.5859974670229</v>
      </c>
      <c r="AH152" s="32">
        <f>(1-resultados!$E$3)*(cálculos!AB151*cálculos!AC151)+resultados!$E$3*cálculos!AH151</f>
        <v>1048.2389413177366</v>
      </c>
      <c r="AI152" s="31">
        <f>(1-resultados!$E$3)*(cálculos!AC151*cálculos!AC151)+resultados!$E$3*cálculos!AI151</f>
        <v>6826.6961255275346</v>
      </c>
      <c r="AJ152" s="32">
        <f t="shared" si="34"/>
        <v>1</v>
      </c>
      <c r="AK152" s="32">
        <f t="shared" si="35"/>
        <v>0.40866533897193497</v>
      </c>
      <c r="AL152" s="32">
        <f t="shared" si="36"/>
        <v>0.1515697908453055</v>
      </c>
      <c r="AM152" s="32">
        <f t="shared" si="37"/>
        <v>1</v>
      </c>
      <c r="AN152" s="32">
        <f t="shared" si="38"/>
        <v>0.16979984622179123</v>
      </c>
      <c r="AO152" s="31">
        <f t="shared" si="39"/>
        <v>1</v>
      </c>
      <c r="AP152" s="9">
        <f>H152*U152*(H152*U152*AJ152+I152*V152*AK152+J152*W152*AL152)</f>
        <v>7.8304038937150787E-5</v>
      </c>
      <c r="AQ152" s="9">
        <f>I152*V152*(H152*U152*AK152+I152*V152*AM152+J152*W152*AN152)</f>
        <v>1.2537197965563899E-4</v>
      </c>
      <c r="AR152" s="9">
        <f>J152*W152*(H152*U152*AL152+I152*V152*AN152+J152*W152*AO152)</f>
        <v>1.1811714708773254E-5</v>
      </c>
      <c r="AS152" s="40">
        <f t="shared" si="40"/>
        <v>2.1548773330156302E-4</v>
      </c>
      <c r="AT152" s="32">
        <f t="shared" si="41"/>
        <v>3.4149624651161989E-2</v>
      </c>
      <c r="AU152" s="31">
        <f>IF(N152&lt;-AT151,1,0)</f>
        <v>0</v>
      </c>
      <c r="AV152" s="37">
        <f>(resultados!$E$12^AU152)*(1-resultados!$E$12)^(1-AU152)</f>
        <v>0.97455470737913485</v>
      </c>
      <c r="AW152" s="37">
        <f>((1-resultados!$E$13)^AU152)*((resultados!$E$13)^(1-AU152))</f>
        <v>0.9</v>
      </c>
    </row>
    <row r="153" spans="1:49" s="37" customFormat="1">
      <c r="A153" s="33">
        <v>151</v>
      </c>
      <c r="B153" s="34">
        <v>39624</v>
      </c>
      <c r="C153" s="35">
        <v>3</v>
      </c>
      <c r="D153" s="36">
        <v>14300</v>
      </c>
      <c r="E153" s="32">
        <v>2547.6799999999998</v>
      </c>
      <c r="F153" s="32">
        <v>2095</v>
      </c>
      <c r="G153" s="40">
        <f>(resultados!$B$6*cálculos!D153)+(resultados!$C$6*cálculos!E153)+(resultados!$D$6*cálculos!F153)</f>
        <v>0.99503027321295723</v>
      </c>
      <c r="H153" s="36">
        <f>(resultados!B$6*cálculos!D153)/$G153</f>
        <v>0.27815655563391245</v>
      </c>
      <c r="I153" s="32">
        <f>(resultados!C$6*cálculos!E153)/$G153</f>
        <v>0.42941794731797106</v>
      </c>
      <c r="J153" s="31">
        <f>(resultados!D$6*cálculos!F153)/$G153</f>
        <v>0.29242549704811654</v>
      </c>
      <c r="K153" s="36">
        <f t="shared" si="28"/>
        <v>7.0175726586469978E-3</v>
      </c>
      <c r="L153" s="32">
        <f t="shared" si="29"/>
        <v>-1.7227347054536324E-2</v>
      </c>
      <c r="M153" s="32">
        <f t="shared" si="30"/>
        <v>4.7846981233359287E-3</v>
      </c>
      <c r="N153" s="40">
        <f t="shared" si="30"/>
        <v>-4.112377231365376E-3</v>
      </c>
      <c r="O153" s="55">
        <f>AVERAGE(K$4:K153)</f>
        <v>-1.4595928002145205E-3</v>
      </c>
      <c r="P153" s="56">
        <f>AVERAGE(L$4:L153)</f>
        <v>1.5750512465992847E-3</v>
      </c>
      <c r="Q153" s="57">
        <f>AVERAGE(M$4:M153)</f>
        <v>-1.572399933725303E-4</v>
      </c>
      <c r="R153" s="32">
        <f>resultados!B$7+resultados!B$8*cálculos!K152^2+resultados!B$9*cálculos!R152</f>
        <v>5.071499714048393E-4</v>
      </c>
      <c r="S153" s="32">
        <f>resultados!C$7+resultados!C$8*cálculos!L152^2+resultados!C$9*cálculos!S152</f>
        <v>3.5507850912499183E-4</v>
      </c>
      <c r="T153" s="31">
        <f>resultados!D$7+resultados!D$8*cálculos!M152^2+resultados!D$9*cálculos!T152</f>
        <v>6.5641584702733974E-5</v>
      </c>
      <c r="U153" s="36">
        <f t="shared" si="31"/>
        <v>2.2519990484119644E-2</v>
      </c>
      <c r="V153" s="32">
        <f t="shared" si="32"/>
        <v>1.8843526982096313E-2</v>
      </c>
      <c r="W153" s="31">
        <f t="shared" si="33"/>
        <v>8.1019494384212236E-3</v>
      </c>
      <c r="X153" s="32">
        <f>-0.5*LN(2*resultados!B$2)-0.5*LN(R153)-0.5*((K153^2)/R153)</f>
        <v>2.82586133035859</v>
      </c>
      <c r="Y153" s="32">
        <f>-0.5*LN(2*resultados!C$2)-0.5*LN(S153)-0.5*((L153^2)/S153)</f>
        <v>2.6347376150719719</v>
      </c>
      <c r="Z153" s="31">
        <f>-0.5*LN(2*resultados!D$2)-0.5*LN(T153)-0.5*((M153^2)/T153)</f>
        <v>3.7223306930301727</v>
      </c>
      <c r="AA153" s="32">
        <f>K153/R153</f>
        <v>13.837273103275255</v>
      </c>
      <c r="AB153" s="32">
        <f>L153/S153</f>
        <v>-48.517008525773925</v>
      </c>
      <c r="AC153" s="31">
        <f>M153/T153</f>
        <v>72.891264661022817</v>
      </c>
      <c r="AD153" s="32">
        <f>(1-resultados!$E$3)*(cálculos!AA152*cálculos!AA152)+resultados!$E$3*cálculos!AD152</f>
        <v>3476.0044639523917</v>
      </c>
      <c r="AE153" s="32">
        <f>(1-resultados!$E$3)*(cálculos!AA152*cálculos!AB152)+resultados!$E$3*cálculos!AE152</f>
        <v>1741.0326533641733</v>
      </c>
      <c r="AF153" s="32">
        <f>(1-resultados!$E$3)*(cálculos!AA152*cálculos!AC152)+resultados!$E$3*cálculos!AF152</f>
        <v>763.41340390410505</v>
      </c>
      <c r="AG153" s="32">
        <f>(1-resultados!$E$3)*(cálculos!AB152*cálculos!AB152)+resultados!$E$3*cálculos!AG152</f>
        <v>5248.5095998657625</v>
      </c>
      <c r="AH153" s="32">
        <f>(1-resultados!$E$3)*(cálculos!AB152*cálculos!AC152)+resultados!$E$3*cálculos!AH152</f>
        <v>968.52679676780735</v>
      </c>
      <c r="AI153" s="31">
        <f>(1-resultados!$E$3)*(cálculos!AC152*cálculos!AC152)+resultados!$E$3*cálculos!AI152</f>
        <v>6738.9546442687106</v>
      </c>
      <c r="AJ153" s="32">
        <f t="shared" si="34"/>
        <v>1</v>
      </c>
      <c r="AK153" s="32">
        <f t="shared" si="35"/>
        <v>0.40761368445163892</v>
      </c>
      <c r="AL153" s="32">
        <f t="shared" si="36"/>
        <v>0.1577332862140518</v>
      </c>
      <c r="AM153" s="32">
        <f t="shared" si="37"/>
        <v>1</v>
      </c>
      <c r="AN153" s="32">
        <f t="shared" si="38"/>
        <v>0.1628536048840373</v>
      </c>
      <c r="AO153" s="31">
        <f t="shared" si="39"/>
        <v>1</v>
      </c>
      <c r="AP153" s="9">
        <f>H153*U153*(H153*U153*AJ153+I153*V153*AK153+J153*W153*AL153)</f>
        <v>6.2240522362104635E-5</v>
      </c>
      <c r="AQ153" s="9">
        <f>I153*V153*(H153*U153*AK153+I153*V153*AM153+J153*W153*AN153)</f>
        <v>8.9259352086699687E-5</v>
      </c>
      <c r="AR153" s="9">
        <f>J153*W153*(H153*U153*AL153+I153*V153*AN153+J153*W153*AO153)</f>
        <v>1.1076185717417316E-5</v>
      </c>
      <c r="AS153" s="40">
        <f t="shared" si="40"/>
        <v>1.6257606016622161E-4</v>
      </c>
      <c r="AT153" s="32">
        <f t="shared" si="41"/>
        <v>2.9662172453081205E-2</v>
      </c>
      <c r="AU153" s="31">
        <f>IF(N153&lt;-AT152,1,0)</f>
        <v>0</v>
      </c>
      <c r="AV153" s="37">
        <f>(resultados!$E$12^AU153)*(1-resultados!$E$12)^(1-AU153)</f>
        <v>0.97455470737913485</v>
      </c>
      <c r="AW153" s="37">
        <f>((1-resultados!$E$13)^AU153)*((resultados!$E$13)^(1-AU153))</f>
        <v>0.9</v>
      </c>
    </row>
    <row r="154" spans="1:49" s="37" customFormat="1">
      <c r="A154" s="33">
        <v>152</v>
      </c>
      <c r="B154" s="34">
        <v>39625</v>
      </c>
      <c r="C154" s="35">
        <v>4</v>
      </c>
      <c r="D154" s="36">
        <v>14060</v>
      </c>
      <c r="E154" s="32">
        <v>2513.25</v>
      </c>
      <c r="F154" s="32">
        <v>2095</v>
      </c>
      <c r="G154" s="40">
        <f>(resultados!$B$6*cálculos!D154)+(resultados!$C$6*cálculos!E154)+(resultados!$D$6*cálculos!F154)</f>
        <v>0.98461068844255095</v>
      </c>
      <c r="H154" s="36">
        <f>(resultados!B$6*cálculos!D154)/$G154</f>
        <v>0.27638236660676108</v>
      </c>
      <c r="I154" s="32">
        <f>(resultados!C$6*cálculos!E154)/$G154</f>
        <v>0.4280975607008739</v>
      </c>
      <c r="J154" s="31">
        <f>(resultados!D$6*cálculos!F154)/$G154</f>
        <v>0.29552007269236502</v>
      </c>
      <c r="K154" s="36">
        <f t="shared" si="28"/>
        <v>-1.6925650883342414E-2</v>
      </c>
      <c r="L154" s="32">
        <f t="shared" si="29"/>
        <v>-1.3606404822586349E-2</v>
      </c>
      <c r="M154" s="32">
        <f t="shared" si="30"/>
        <v>0</v>
      </c>
      <c r="N154" s="40">
        <f t="shared" si="30"/>
        <v>-1.0526839151143752E-2</v>
      </c>
      <c r="O154" s="55">
        <f>AVERAGE(K$4:K154)</f>
        <v>-1.5620170259305992E-3</v>
      </c>
      <c r="P154" s="56">
        <f>AVERAGE(L$4:L154)</f>
        <v>1.4745118024324924E-3</v>
      </c>
      <c r="Q154" s="57">
        <f>AVERAGE(M$4:M154)</f>
        <v>-1.5619866891310955E-4</v>
      </c>
      <c r="R154" s="32">
        <f>resultados!B$7+resultados!B$8*cálculos!K153^2+resultados!B$9*cálculos!R153</f>
        <v>4.111860765485602E-4</v>
      </c>
      <c r="S154" s="32">
        <f>resultados!C$7+resultados!C$8*cálculos!L153^2+resultados!C$9*cálculos!S153</f>
        <v>3.6036775615078104E-4</v>
      </c>
      <c r="T154" s="31">
        <f>resultados!D$7+resultados!D$8*cálculos!M153^2+resultados!D$9*cálculos!T153</f>
        <v>6.5839542697175885E-5</v>
      </c>
      <c r="U154" s="36">
        <f t="shared" si="31"/>
        <v>2.027772365302773E-2</v>
      </c>
      <c r="V154" s="32">
        <f t="shared" si="32"/>
        <v>1.8983354712768262E-2</v>
      </c>
      <c r="W154" s="31">
        <f t="shared" si="33"/>
        <v>8.114156930770805E-3</v>
      </c>
      <c r="X154" s="32">
        <f>-0.5*LN(2*resultados!B$2)-0.5*LN(R154)-0.5*((K154^2)/R154)</f>
        <v>2.6309385682395017</v>
      </c>
      <c r="Y154" s="32">
        <f>-0.5*LN(2*resultados!C$2)-0.5*LN(S154)-0.5*((L154^2)/S154)</f>
        <v>2.7883857152036775</v>
      </c>
      <c r="Z154" s="31">
        <f>-0.5*LN(2*resultados!D$2)-0.5*LN(T154)-0.5*((M154^2)/T154)</f>
        <v>3.8952064404394444</v>
      </c>
      <c r="AA154" s="32">
        <f>K154/R154</f>
        <v>-41.162996143775139</v>
      </c>
      <c r="AB154" s="32">
        <f>L154/S154</f>
        <v>-37.756998483774751</v>
      </c>
      <c r="AC154" s="31">
        <f>M154/T154</f>
        <v>0</v>
      </c>
      <c r="AD154" s="32">
        <f>(1-resultados!$E$3)*(cálculos!AA153*cálculos!AA153)+resultados!$E$3*cálculos!AD153</f>
        <v>3278.9324037313254</v>
      </c>
      <c r="AE154" s="32">
        <f>(1-resultados!$E$3)*(cálculos!AA153*cálculos!AB153)+resultados!$E$3*cálculos!AE153</f>
        <v>1596.2901083348186</v>
      </c>
      <c r="AF154" s="32">
        <f>(1-resultados!$E$3)*(cálculos!AA153*cálculos!AC153)+resultados!$E$3*cálculos!AF153</f>
        <v>778.12557982732005</v>
      </c>
      <c r="AG154" s="32">
        <f>(1-resultados!$E$3)*(cálculos!AB153*cálculos!AB153)+resultados!$E$3*cálculos!AG153</f>
        <v>5074.8330308512177</v>
      </c>
      <c r="AH154" s="32">
        <f>(1-resultados!$E$3)*(cálculos!AB153*cálculos!AC153)+resultados!$E$3*cálculos!AH153</f>
        <v>698.22722242094142</v>
      </c>
      <c r="AI154" s="31">
        <f>(1-resultados!$E$3)*(cálculos!AC153*cálculos!AC153)+resultados!$E$3*cálculos!AI153</f>
        <v>6653.4055534455838</v>
      </c>
      <c r="AJ154" s="32">
        <f t="shared" si="34"/>
        <v>1</v>
      </c>
      <c r="AK154" s="32">
        <f t="shared" si="35"/>
        <v>0.39132240296163151</v>
      </c>
      <c r="AL154" s="32">
        <f t="shared" si="36"/>
        <v>0.16659480803607282</v>
      </c>
      <c r="AM154" s="32">
        <f t="shared" si="37"/>
        <v>1</v>
      </c>
      <c r="AN154" s="32">
        <f t="shared" si="38"/>
        <v>0.12016110125392598</v>
      </c>
      <c r="AO154" s="31">
        <f t="shared" si="39"/>
        <v>1</v>
      </c>
      <c r="AP154" s="9">
        <f>H154*U154*(H154*U154*AJ154+I154*V154*AK154+J154*W154*AL154)</f>
        <v>5.1471154797940216E-5</v>
      </c>
      <c r="AQ154" s="9">
        <f>I154*V154*(H154*U154*AK154+I154*V154*AM154+J154*W154*AN154)</f>
        <v>8.6208256104111753E-5</v>
      </c>
      <c r="AR154" s="9">
        <f>J154*W154*(H154*U154*AL154+I154*V154*AN154+J154*W154*AO154)</f>
        <v>1.0330323178587842E-5</v>
      </c>
      <c r="AS154" s="40">
        <f t="shared" si="40"/>
        <v>1.4800973408063981E-4</v>
      </c>
      <c r="AT154" s="32">
        <f t="shared" si="41"/>
        <v>2.8302174043928988E-2</v>
      </c>
      <c r="AU154" s="31">
        <f>IF(N154&lt;-AT153,1,0)</f>
        <v>0</v>
      </c>
      <c r="AV154" s="37">
        <f>(resultados!$E$12^AU154)*(1-resultados!$E$12)^(1-AU154)</f>
        <v>0.97455470737913485</v>
      </c>
      <c r="AW154" s="37">
        <f>((1-resultados!$E$13)^AU154)*((resultados!$E$13)^(1-AU154))</f>
        <v>0.9</v>
      </c>
    </row>
    <row r="155" spans="1:49" s="37" customFormat="1">
      <c r="A155" s="33">
        <v>153</v>
      </c>
      <c r="B155" s="34">
        <v>39626</v>
      </c>
      <c r="C155" s="35">
        <v>5</v>
      </c>
      <c r="D155" s="36">
        <v>14220</v>
      </c>
      <c r="E155" s="32">
        <v>2572.27</v>
      </c>
      <c r="F155" s="32">
        <v>2085</v>
      </c>
      <c r="G155" s="40">
        <f>(resultados!$B$6*cálculos!D155)+(resultados!$C$6*cálculos!E155)+(resultados!$D$6*cálculos!F155)</f>
        <v>0.99621710624196935</v>
      </c>
      <c r="H155" s="36">
        <f>(resultados!B$6*cálculos!D155)/$G155</f>
        <v>0.27627090995239723</v>
      </c>
      <c r="I155" s="32">
        <f>(resultados!C$6*cálculos!E155)/$G155</f>
        <v>0.4330461339741733</v>
      </c>
      <c r="J155" s="31">
        <f>(resultados!D$6*cálculos!F155)/$G155</f>
        <v>0.29068295607342942</v>
      </c>
      <c r="K155" s="36">
        <f t="shared" si="28"/>
        <v>1.1315537992574676E-2</v>
      </c>
      <c r="L155" s="32">
        <f t="shared" si="29"/>
        <v>2.3212041234166314E-2</v>
      </c>
      <c r="M155" s="32">
        <f t="shared" si="30"/>
        <v>-4.7846981233359287E-3</v>
      </c>
      <c r="N155" s="40">
        <f t="shared" si="30"/>
        <v>1.171888910113654E-2</v>
      </c>
      <c r="O155" s="55">
        <f>AVERAGE(K$4:K155)</f>
        <v>-1.4772962692299067E-3</v>
      </c>
      <c r="P155" s="56">
        <f>AVERAGE(L$4:L155)</f>
        <v>1.6175218644833727E-3</v>
      </c>
      <c r="Q155" s="57">
        <f>AVERAGE(M$4:M155)</f>
        <v>-1.8664932321852285E-4</v>
      </c>
      <c r="R155" s="32">
        <f>resultados!B$7+resultados!B$8*cálculos!K154^2+resultados!B$9*cálculos!R154</f>
        <v>4.046972368638478E-4</v>
      </c>
      <c r="S155" s="32">
        <f>resultados!C$7+resultados!C$8*cálculos!L154^2+resultados!C$9*cálculos!S154</f>
        <v>3.2619041179046145E-4</v>
      </c>
      <c r="T155" s="31">
        <f>resultados!D$7+resultados!D$8*cálculos!M154^2+resultados!D$9*cálculos!T154</f>
        <v>5.7505247716299675E-5</v>
      </c>
      <c r="U155" s="36">
        <f t="shared" si="31"/>
        <v>2.0117088180545608E-2</v>
      </c>
      <c r="V155" s="32">
        <f t="shared" si="32"/>
        <v>1.8060742282377584E-2</v>
      </c>
      <c r="W155" s="31">
        <f t="shared" si="33"/>
        <v>7.583221460322761E-3</v>
      </c>
      <c r="X155" s="32">
        <f>-0.5*LN(2*resultados!B$2)-0.5*LN(R155)-0.5*((K155^2)/R155)</f>
        <v>2.829053071035859</v>
      </c>
      <c r="Y155" s="32">
        <f>-0.5*LN(2*resultados!C$2)-0.5*LN(S155)-0.5*((L155^2)/S155)</f>
        <v>2.2691798745677154</v>
      </c>
      <c r="Z155" s="31">
        <f>-0.5*LN(2*resultados!D$2)-0.5*LN(T155)-0.5*((M155^2)/T155)</f>
        <v>3.7638243201619992</v>
      </c>
      <c r="AA155" s="32">
        <f>K155/R155</f>
        <v>27.960502226956297</v>
      </c>
      <c r="AB155" s="32">
        <f>L155/S155</f>
        <v>71.161016373090973</v>
      </c>
      <c r="AC155" s="31">
        <f>M155/T155</f>
        <v>-83.204547643044435</v>
      </c>
      <c r="AD155" s="32">
        <f>(1-resultados!$E$3)*(cálculos!AA154*cálculos!AA154)+resultados!$E$3*cálculos!AD154</f>
        <v>3183.8599945993924</v>
      </c>
      <c r="AE155" s="32">
        <f>(1-resultados!$E$3)*(cálculos!AA154*cálculos!AB154)+resultados!$E$3*cálculos!AE154</f>
        <v>1593.7641728140181</v>
      </c>
      <c r="AF155" s="32">
        <f>(1-resultados!$E$3)*(cálculos!AA154*cálculos!AC154)+resultados!$E$3*cálculos!AF154</f>
        <v>731.43804503768081</v>
      </c>
      <c r="AG155" s="32">
        <f>(1-resultados!$E$3)*(cálculos!AB154*cálculos!AB154)+resultados!$E$3*cálculos!AG154</f>
        <v>4855.8785050703709</v>
      </c>
      <c r="AH155" s="32">
        <f>(1-resultados!$E$3)*(cálculos!AB154*cálculos!AC154)+resultados!$E$3*cálculos!AH154</f>
        <v>656.33358907568493</v>
      </c>
      <c r="AI155" s="31">
        <f>(1-resultados!$E$3)*(cálculos!AC154*cálculos!AC154)+resultados!$E$3*cálculos!AI154</f>
        <v>6254.2012202388487</v>
      </c>
      <c r="AJ155" s="32">
        <f t="shared" si="34"/>
        <v>1</v>
      </c>
      <c r="AK155" s="32">
        <f t="shared" si="35"/>
        <v>0.40533412903289057</v>
      </c>
      <c r="AL155" s="32">
        <f t="shared" si="36"/>
        <v>0.16391346838472412</v>
      </c>
      <c r="AM155" s="32">
        <f t="shared" si="37"/>
        <v>1</v>
      </c>
      <c r="AN155" s="32">
        <f t="shared" si="38"/>
        <v>0.11909809081049721</v>
      </c>
      <c r="AO155" s="31">
        <f t="shared" si="39"/>
        <v>1</v>
      </c>
      <c r="AP155" s="9">
        <f>H155*U155*(H155*U155*AJ155+I155*V155*AK155+J155*W155*AL155)</f>
        <v>5.0515958490347116E-5</v>
      </c>
      <c r="AQ155" s="9">
        <f>I155*V155*(H155*U155*AK155+I155*V155*AM155+J155*W155*AN155)</f>
        <v>8.0842504679983672E-5</v>
      </c>
      <c r="AR155" s="9">
        <f>J155*W155*(H155*U155*AL155+I155*V155*AN155+J155*W155*AO155)</f>
        <v>8.9203887175448461E-6</v>
      </c>
      <c r="AS155" s="40">
        <f t="shared" si="40"/>
        <v>1.4027885188787564E-4</v>
      </c>
      <c r="AT155" s="32">
        <f t="shared" si="41"/>
        <v>2.7553118468273064E-2</v>
      </c>
      <c r="AU155" s="31">
        <f>IF(N155&lt;-AT154,1,0)</f>
        <v>0</v>
      </c>
      <c r="AV155" s="37">
        <f>(resultados!$E$12^AU155)*(1-resultados!$E$12)^(1-AU155)</f>
        <v>0.97455470737913485</v>
      </c>
      <c r="AW155" s="37">
        <f>((1-resultados!$E$13)^AU155)*((resultados!$E$13)^(1-AU155))</f>
        <v>0.9</v>
      </c>
    </row>
    <row r="156" spans="1:49" s="37" customFormat="1">
      <c r="A156" s="33">
        <v>154</v>
      </c>
      <c r="B156" s="34">
        <v>39629</v>
      </c>
      <c r="C156" s="35">
        <v>1</v>
      </c>
      <c r="D156" s="36">
        <v>14220</v>
      </c>
      <c r="E156" s="32">
        <v>2572.27</v>
      </c>
      <c r="F156" s="32">
        <v>2085</v>
      </c>
      <c r="G156" s="40">
        <f>(resultados!$B$6*cálculos!D156)+(resultados!$C$6*cálculos!E156)+(resultados!$D$6*cálculos!F156)</f>
        <v>0.99621710624196935</v>
      </c>
      <c r="H156" s="36">
        <f>(resultados!B$6*cálculos!D156)/$G156</f>
        <v>0.27627090995239723</v>
      </c>
      <c r="I156" s="32">
        <f>(resultados!C$6*cálculos!E156)/$G156</f>
        <v>0.4330461339741733</v>
      </c>
      <c r="J156" s="31">
        <f>(resultados!D$6*cálculos!F156)/$G156</f>
        <v>0.29068295607342942</v>
      </c>
      <c r="K156" s="36">
        <f t="shared" si="28"/>
        <v>0</v>
      </c>
      <c r="L156" s="32">
        <f t="shared" si="29"/>
        <v>0</v>
      </c>
      <c r="M156" s="32">
        <f t="shared" si="30"/>
        <v>0</v>
      </c>
      <c r="N156" s="40">
        <f t="shared" si="30"/>
        <v>0</v>
      </c>
      <c r="O156" s="55">
        <f>AVERAGE(K$4:K156)</f>
        <v>-1.4676407380584695E-3</v>
      </c>
      <c r="P156" s="56">
        <f>AVERAGE(L$4:L156)</f>
        <v>1.606949826153416E-3</v>
      </c>
      <c r="Q156" s="57">
        <f>AVERAGE(M$4:M156)</f>
        <v>-1.854293930014083E-4</v>
      </c>
      <c r="R156" s="32">
        <f>resultados!B$7+resultados!B$8*cálculos!K155^2+resultados!B$9*cálculos!R155</f>
        <v>3.5740499226775881E-4</v>
      </c>
      <c r="S156" s="32">
        <f>resultados!C$7+resultados!C$8*cálculos!L155^2+resultados!C$9*cálculos!S155</f>
        <v>4.2291314343161676E-4</v>
      </c>
      <c r="T156" s="31">
        <f>resultados!D$7+resultados!D$8*cálculos!M155^2+resultados!D$9*cálculos!T155</f>
        <v>6.0710395860927703E-5</v>
      </c>
      <c r="U156" s="36">
        <f t="shared" si="31"/>
        <v>1.8905157821815687E-2</v>
      </c>
      <c r="V156" s="32">
        <f t="shared" si="32"/>
        <v>2.056485213736332E-2</v>
      </c>
      <c r="W156" s="31">
        <f t="shared" si="33"/>
        <v>7.7916876131508056E-3</v>
      </c>
      <c r="X156" s="32">
        <f>-0.5*LN(2*resultados!B$2)-0.5*LN(R156)-0.5*((K156^2)/R156)</f>
        <v>3.0493819603173016</v>
      </c>
      <c r="Y156" s="32">
        <f>-0.5*LN(2*resultados!C$2)-0.5*LN(S156)-0.5*((L156^2)/S156)</f>
        <v>2.9652333341348656</v>
      </c>
      <c r="Z156" s="31">
        <f>-0.5*LN(2*resultados!D$2)-0.5*LN(T156)-0.5*((M156^2)/T156)</f>
        <v>3.9357592709556166</v>
      </c>
      <c r="AA156" s="32">
        <f>K156/R156</f>
        <v>0</v>
      </c>
      <c r="AB156" s="32">
        <f>L156/S156</f>
        <v>0</v>
      </c>
      <c r="AC156" s="31">
        <f>M156/T156</f>
        <v>0</v>
      </c>
      <c r="AD156" s="32">
        <f>(1-resultados!$E$3)*(cálculos!AA155*cálculos!AA155)+resultados!$E$3*cálculos!AD155</f>
        <v>3039.7357760104464</v>
      </c>
      <c r="AE156" s="32">
        <f>(1-resultados!$E$3)*(cálculos!AA155*cálculos!AB155)+resultados!$E$3*cálculos!AE155</f>
        <v>1617.520187851514</v>
      </c>
      <c r="AF156" s="32">
        <f>(1-resultados!$E$3)*(cálculos!AA155*cálculos!AC155)+resultados!$E$3*cálculos!AF155</f>
        <v>547.96530595544561</v>
      </c>
      <c r="AG156" s="32">
        <f>(1-resultados!$E$3)*(cálculos!AB155*cálculos!AB155)+resultados!$E$3*cálculos!AG155</f>
        <v>4868.3592098412282</v>
      </c>
      <c r="AH156" s="32">
        <f>(1-resultados!$E$3)*(cálculos!AB155*cálculos!AC155)+resultados!$E$3*cálculos!AH155</f>
        <v>261.69836310260473</v>
      </c>
      <c r="AI156" s="31">
        <f>(1-resultados!$E$3)*(cálculos!AC155*cálculos!AC155)+resultados!$E$3*cálculos!AI155</f>
        <v>6294.3289519335367</v>
      </c>
      <c r="AJ156" s="32">
        <f t="shared" si="34"/>
        <v>1</v>
      </c>
      <c r="AK156" s="32">
        <f t="shared" si="35"/>
        <v>0.42047529577894932</v>
      </c>
      <c r="AL156" s="32">
        <f t="shared" si="36"/>
        <v>0.12527385061316951</v>
      </c>
      <c r="AM156" s="32">
        <f t="shared" si="37"/>
        <v>1</v>
      </c>
      <c r="AN156" s="32">
        <f t="shared" si="38"/>
        <v>4.7275374801170625E-2</v>
      </c>
      <c r="AO156" s="31">
        <f t="shared" si="39"/>
        <v>1</v>
      </c>
      <c r="AP156" s="9">
        <f>H156*U156*(H156*U156*AJ156+I156*V156*AK156+J156*W156*AL156)</f>
        <v>4.8318690352521358E-5</v>
      </c>
      <c r="AQ156" s="9">
        <f>I156*V156*(H156*U156*AK156+I156*V156*AM156+J156*W156*AN156)</f>
        <v>9.9819621330445089E-5</v>
      </c>
      <c r="AR156" s="9">
        <f>J156*W156*(H156*U156*AL156+I156*V156*AN156+J156*W156*AO156)</f>
        <v>7.565303697224249E-6</v>
      </c>
      <c r="AS156" s="40">
        <f t="shared" si="40"/>
        <v>1.5570361538019072E-4</v>
      </c>
      <c r="AT156" s="32">
        <f t="shared" si="41"/>
        <v>2.9028460671745585E-2</v>
      </c>
      <c r="AU156" s="31">
        <f>IF(N156&lt;-AT155,1,0)</f>
        <v>0</v>
      </c>
      <c r="AV156" s="37">
        <f>(resultados!$E$12^AU156)*(1-resultados!$E$12)^(1-AU156)</f>
        <v>0.97455470737913485</v>
      </c>
      <c r="AW156" s="37">
        <f>((1-resultados!$E$13)^AU156)*((resultados!$E$13)^(1-AU156))</f>
        <v>0.9</v>
      </c>
    </row>
    <row r="157" spans="1:49" s="37" customFormat="1">
      <c r="A157" s="33">
        <v>155</v>
      </c>
      <c r="B157" s="34">
        <v>39630</v>
      </c>
      <c r="C157" s="35">
        <v>2</v>
      </c>
      <c r="D157" s="36">
        <v>13620</v>
      </c>
      <c r="E157" s="32">
        <v>2523.09</v>
      </c>
      <c r="F157" s="32">
        <v>2085</v>
      </c>
      <c r="G157" s="40">
        <f>(resultados!$B$6*cálculos!D157)+(resultados!$C$6*cálculos!E157)+(resultados!$D$6*cálculos!F157)</f>
        <v>0.97635598498681286</v>
      </c>
      <c r="H157" s="36">
        <f>(resultados!B$6*cálculos!D157)/$G157</f>
        <v>0.26999670947822063</v>
      </c>
      <c r="I157" s="32">
        <f>(resultados!C$6*cálculos!E157)/$G157</f>
        <v>0.43340723561333871</v>
      </c>
      <c r="J157" s="31">
        <f>(resultados!D$6*cálculos!F157)/$G157</f>
        <v>0.2965960549084406</v>
      </c>
      <c r="K157" s="36">
        <f t="shared" si="28"/>
        <v>-4.3110123653727683E-2</v>
      </c>
      <c r="L157" s="32">
        <f t="shared" si="29"/>
        <v>-1.9304436695598781E-2</v>
      </c>
      <c r="M157" s="32">
        <f t="shared" si="30"/>
        <v>0</v>
      </c>
      <c r="N157" s="40">
        <f t="shared" si="30"/>
        <v>-2.0137953357306171E-2</v>
      </c>
      <c r="O157" s="55">
        <f>AVERAGE(K$4:K157)</f>
        <v>-1.7380464712771007E-3</v>
      </c>
      <c r="P157" s="56">
        <f>AVERAGE(L$4:L157)</f>
        <v>1.4711616019861941E-3</v>
      </c>
      <c r="Q157" s="57">
        <f>AVERAGE(M$4:M157)</f>
        <v>-1.842253060338667E-4</v>
      </c>
      <c r="R157" s="32">
        <f>resultados!B$7+resultados!B$8*cálculos!K156^2+resultados!B$9*cálculos!R156</f>
        <v>2.8842867439519851E-4</v>
      </c>
      <c r="S157" s="32">
        <f>resultados!C$7+resultados!C$8*cálculos!L156^2+resultados!C$9*cálculos!S156</f>
        <v>3.0513766620910294E-4</v>
      </c>
      <c r="T157" s="31">
        <f>resultados!D$7+resultados!D$8*cálculos!M156^2+resultados!D$9*cálculos!T156</f>
        <v>5.4271833550728816E-5</v>
      </c>
      <c r="U157" s="36">
        <f t="shared" si="31"/>
        <v>1.6983187992694378E-2</v>
      </c>
      <c r="V157" s="32">
        <f t="shared" si="32"/>
        <v>1.7468190124025527E-2</v>
      </c>
      <c r="W157" s="31">
        <f t="shared" si="33"/>
        <v>7.3669419402306148E-3</v>
      </c>
      <c r="X157" s="32">
        <f>-0.5*LN(2*resultados!B$2)-0.5*LN(R157)-0.5*((K157^2)/R157)</f>
        <v>-6.5144335707257639E-2</v>
      </c>
      <c r="Y157" s="32">
        <f>-0.5*LN(2*resultados!C$2)-0.5*LN(S157)-0.5*((L157^2)/S157)</f>
        <v>2.5177907245938522</v>
      </c>
      <c r="Z157" s="31">
        <f>-0.5*LN(2*resultados!D$2)-0.5*LN(T157)-0.5*((M157^2)/T157)</f>
        <v>3.991814059167893</v>
      </c>
      <c r="AA157" s="32">
        <f>K157/R157</f>
        <v>-149.46545708093905</v>
      </c>
      <c r="AB157" s="32">
        <f>L157/S157</f>
        <v>-63.264679629456005</v>
      </c>
      <c r="AC157" s="31">
        <f>M157/T157</f>
        <v>0</v>
      </c>
      <c r="AD157" s="32">
        <f>(1-resultados!$E$3)*(cálculos!AA156*cálculos!AA156)+resultados!$E$3*cálculos!AD156</f>
        <v>2857.3516294498195</v>
      </c>
      <c r="AE157" s="32">
        <f>(1-resultados!$E$3)*(cálculos!AA156*cálculos!AB156)+resultados!$E$3*cálculos!AE156</f>
        <v>1520.468976580423</v>
      </c>
      <c r="AF157" s="32">
        <f>(1-resultados!$E$3)*(cálculos!AA156*cálculos!AC156)+resultados!$E$3*cálculos!AF156</f>
        <v>515.08738759811888</v>
      </c>
      <c r="AG157" s="32">
        <f>(1-resultados!$E$3)*(cálculos!AB156*cálculos!AB156)+resultados!$E$3*cálculos!AG156</f>
        <v>4576.2576572507542</v>
      </c>
      <c r="AH157" s="32">
        <f>(1-resultados!$E$3)*(cálculos!AB156*cálculos!AC156)+resultados!$E$3*cálculos!AH156</f>
        <v>245.99646131644843</v>
      </c>
      <c r="AI157" s="31">
        <f>(1-resultados!$E$3)*(cálculos!AC156*cálculos!AC156)+resultados!$E$3*cálculos!AI156</f>
        <v>5916.6692148175243</v>
      </c>
      <c r="AJ157" s="32">
        <f t="shared" si="34"/>
        <v>1</v>
      </c>
      <c r="AK157" s="32">
        <f t="shared" si="35"/>
        <v>0.42047529577894927</v>
      </c>
      <c r="AL157" s="32">
        <f t="shared" si="36"/>
        <v>0.12527385061316951</v>
      </c>
      <c r="AM157" s="32">
        <f t="shared" si="37"/>
        <v>1</v>
      </c>
      <c r="AN157" s="32">
        <f t="shared" si="38"/>
        <v>4.7275374801170618E-2</v>
      </c>
      <c r="AO157" s="31">
        <f t="shared" si="39"/>
        <v>1</v>
      </c>
      <c r="AP157" s="9">
        <f>H157*U157*(H157*U157*AJ157+I157*V157*AK157+J157*W157*AL157)</f>
        <v>3.6878027749145329E-5</v>
      </c>
      <c r="AQ157" s="9">
        <f>I157*V157*(H157*U157*AK157+I157*V157*AM157+J157*W157*AN157)</f>
        <v>7.2696617098166129E-5</v>
      </c>
      <c r="AR157" s="9">
        <f>J157*W157*(H157*U157*AL157+I157*V157*AN157+J157*W157*AO157)</f>
        <v>6.8114315571098718E-6</v>
      </c>
      <c r="AS157" s="40">
        <f t="shared" si="40"/>
        <v>1.1638607640442133E-4</v>
      </c>
      <c r="AT157" s="32">
        <f t="shared" si="41"/>
        <v>2.5097194240499318E-2</v>
      </c>
      <c r="AU157" s="31">
        <f>IF(N157&lt;-AT156,1,0)</f>
        <v>0</v>
      </c>
      <c r="AV157" s="37">
        <f>(resultados!$E$12^AU157)*(1-resultados!$E$12)^(1-AU157)</f>
        <v>0.97455470737913485</v>
      </c>
      <c r="AW157" s="37">
        <f>((1-resultados!$E$13)^AU157)*((resultados!$E$13)^(1-AU157))</f>
        <v>0.9</v>
      </c>
    </row>
    <row r="158" spans="1:49" s="37" customFormat="1">
      <c r="A158" s="33">
        <v>156</v>
      </c>
      <c r="B158" s="34">
        <v>39631</v>
      </c>
      <c r="C158" s="35">
        <v>3</v>
      </c>
      <c r="D158" s="36">
        <v>13700</v>
      </c>
      <c r="E158" s="32">
        <v>2532.9299999999998</v>
      </c>
      <c r="F158" s="32">
        <v>2060</v>
      </c>
      <c r="G158" s="40">
        <f>(resultados!$B$6*cálculos!D158)+(resultados!$C$6*cálculos!E158)+(resultados!$D$6*cálculos!F158)</f>
        <v>0.97608246432677348</v>
      </c>
      <c r="H158" s="36">
        <f>(resultados!B$6*cálculos!D158)/$G158</f>
        <v>0.27165869689654598</v>
      </c>
      <c r="I158" s="32">
        <f>(resultados!C$6*cálculos!E158)/$G158</f>
        <v>0.4352194393596478</v>
      </c>
      <c r="J158" s="31">
        <f>(resultados!D$6*cálculos!F158)/$G158</f>
        <v>0.29312186374380622</v>
      </c>
      <c r="K158" s="36">
        <f t="shared" si="28"/>
        <v>5.8565321127126424E-3</v>
      </c>
      <c r="L158" s="32">
        <f t="shared" si="29"/>
        <v>3.8923945805589E-3</v>
      </c>
      <c r="M158" s="32">
        <f t="shared" si="30"/>
        <v>-1.2062872449274842E-2</v>
      </c>
      <c r="N158" s="40">
        <f t="shared" si="30"/>
        <v>-2.8018364617321892E-4</v>
      </c>
      <c r="O158" s="55">
        <f>AVERAGE(K$4:K158)</f>
        <v>-1.68904919009007E-3</v>
      </c>
      <c r="P158" s="56">
        <f>AVERAGE(L$4:L158)</f>
        <v>1.4867824599124695E-3</v>
      </c>
      <c r="Q158" s="57">
        <f>AVERAGE(M$4:M158)</f>
        <v>-2.6086173921606654E-4</v>
      </c>
      <c r="R158" s="32">
        <f>resultados!B$7+resultados!B$8*cálculos!K157^2+resultados!B$9*cálculos!R157</f>
        <v>7.3704521573617185E-4</v>
      </c>
      <c r="S158" s="32">
        <f>resultados!C$7+resultados!C$8*cálculos!L157^2+resultados!C$9*cálculos!S157</f>
        <v>3.5289637079226333E-4</v>
      </c>
      <c r="T158" s="31">
        <f>resultados!D$7+resultados!D$8*cálculos!M157^2+resultados!D$9*cálculos!T157</f>
        <v>5.0212963870379439E-5</v>
      </c>
      <c r="U158" s="36">
        <f t="shared" si="31"/>
        <v>2.7148576679748276E-2</v>
      </c>
      <c r="V158" s="32">
        <f t="shared" si="32"/>
        <v>1.8785536212529663E-2</v>
      </c>
      <c r="W158" s="31">
        <f t="shared" si="33"/>
        <v>7.0861106306901135E-3</v>
      </c>
      <c r="X158" s="32">
        <f>-0.5*LN(2*resultados!B$2)-0.5*LN(R158)-0.5*((K158^2)/R158)</f>
        <v>2.6642242389044783</v>
      </c>
      <c r="Y158" s="32">
        <f>-0.5*LN(2*resultados!C$2)-0.5*LN(S158)-0.5*((L158^2)/S158)</f>
        <v>3.0342632552520237</v>
      </c>
      <c r="Z158" s="31">
        <f>-0.5*LN(2*resultados!D$2)-0.5*LN(T158)-0.5*((M158^2)/T158)</f>
        <v>2.5817227211514169</v>
      </c>
      <c r="AA158" s="32">
        <f>K158/R158</f>
        <v>7.9459604209804819</v>
      </c>
      <c r="AB158" s="32">
        <f>L158/S158</f>
        <v>11.029851544861041</v>
      </c>
      <c r="AC158" s="31">
        <f>M158/T158</f>
        <v>-240.2342247793645</v>
      </c>
      <c r="AD158" s="32">
        <f>(1-resultados!$E$3)*(cálculos!AA157*cálculos!AA157)+resultados!$E$3*cálculos!AD157</f>
        <v>4026.3059033076734</v>
      </c>
      <c r="AE158" s="32">
        <f>(1-resultados!$E$3)*(cálculos!AA157*cálculos!AB157)+resultados!$E$3*cálculos!AE157</f>
        <v>1996.5938934593471</v>
      </c>
      <c r="AF158" s="32">
        <f>(1-resultados!$E$3)*(cálculos!AA157*cálculos!AC157)+resultados!$E$3*cálculos!AF157</f>
        <v>484.18214434223171</v>
      </c>
      <c r="AG158" s="32">
        <f>(1-resultados!$E$3)*(cálculos!AB157*cálculos!AB157)+resultados!$E$3*cálculos!AG157</f>
        <v>4541.8273791327711</v>
      </c>
      <c r="AH158" s="32">
        <f>(1-resultados!$E$3)*(cálculos!AB157*cálculos!AC157)+resultados!$E$3*cálculos!AH157</f>
        <v>231.23667363746151</v>
      </c>
      <c r="AI158" s="31">
        <f>(1-resultados!$E$3)*(cálculos!AC157*cálculos!AC157)+resultados!$E$3*cálculos!AI157</f>
        <v>5561.6690619284727</v>
      </c>
      <c r="AJ158" s="32">
        <f t="shared" si="34"/>
        <v>1</v>
      </c>
      <c r="AK158" s="32">
        <f t="shared" si="35"/>
        <v>0.46689695608816623</v>
      </c>
      <c r="AL158" s="32">
        <f t="shared" si="36"/>
        <v>0.10231818175853051</v>
      </c>
      <c r="AM158" s="32">
        <f t="shared" si="37"/>
        <v>1</v>
      </c>
      <c r="AN158" s="32">
        <f t="shared" si="38"/>
        <v>4.6008580024649685E-2</v>
      </c>
      <c r="AO158" s="31">
        <f t="shared" si="39"/>
        <v>1</v>
      </c>
      <c r="AP158" s="9">
        <f>H158*U158*(H158*U158*AJ158+I158*V158*AK158+J158*W158*AL158)</f>
        <v>8.4113122121113636E-5</v>
      </c>
      <c r="AQ158" s="9">
        <f>I158*V158*(H158*U158*AK158+I158*V158*AM158+J158*W158*AN158)</f>
        <v>9.5778451375809657E-5</v>
      </c>
      <c r="AR158" s="9">
        <f>J158*W158*(H158*U158*AL158+I158*V158*AN158+J158*W158*AO158)</f>
        <v>6.6630347888747334E-6</v>
      </c>
      <c r="AS158" s="40">
        <f t="shared" si="40"/>
        <v>1.8655460828579802E-4</v>
      </c>
      <c r="AT158" s="32">
        <f t="shared" si="41"/>
        <v>3.1774421248378912E-2</v>
      </c>
      <c r="AU158" s="31">
        <f>IF(N158&lt;-AT157,1,0)</f>
        <v>0</v>
      </c>
      <c r="AV158" s="37">
        <f>(resultados!$E$12^AU158)*(1-resultados!$E$12)^(1-AU158)</f>
        <v>0.97455470737913485</v>
      </c>
      <c r="AW158" s="37">
        <f>((1-resultados!$E$13)^AU158)*((resultados!$E$13)^(1-AU158))</f>
        <v>0.9</v>
      </c>
    </row>
    <row r="159" spans="1:49" s="37" customFormat="1">
      <c r="A159" s="33">
        <v>157</v>
      </c>
      <c r="B159" s="34">
        <v>39632</v>
      </c>
      <c r="C159" s="35">
        <v>4</v>
      </c>
      <c r="D159" s="36">
        <v>13520</v>
      </c>
      <c r="E159" s="32">
        <v>2646.05</v>
      </c>
      <c r="F159" s="32">
        <v>2080</v>
      </c>
      <c r="G159" s="40">
        <f>(resultados!$B$6*cálculos!D159)+(resultados!$C$6*cálculos!E159)+(resultados!$D$6*cálculos!F159)</f>
        <v>0.99434827889362276</v>
      </c>
      <c r="H159" s="36">
        <f>(resultados!B$6*cálculos!D159)/$G159</f>
        <v>0.26316475314464083</v>
      </c>
      <c r="I159" s="32">
        <f>(resultados!C$6*cálculos!E159)/$G159</f>
        <v>0.44630435841220167</v>
      </c>
      <c r="J159" s="31">
        <f>(resultados!D$6*cálculos!F159)/$G159</f>
        <v>0.29053088844315761</v>
      </c>
      <c r="K159" s="36">
        <f t="shared" si="28"/>
        <v>-1.3225762219260417E-2</v>
      </c>
      <c r="L159" s="32">
        <f t="shared" si="29"/>
        <v>4.3691226539177563E-2</v>
      </c>
      <c r="M159" s="32">
        <f t="shared" si="30"/>
        <v>9.6619109117366264E-3</v>
      </c>
      <c r="N159" s="40">
        <f t="shared" si="30"/>
        <v>1.8540451486209371E-2</v>
      </c>
      <c r="O159" s="55">
        <f>AVERAGE(K$4:K159)</f>
        <v>-1.7630024787385979E-3</v>
      </c>
      <c r="P159" s="56">
        <f>AVERAGE(L$4:L159)</f>
        <v>1.7573237681128868E-3</v>
      </c>
      <c r="Q159" s="57">
        <f>AVERAGE(M$4:M159)</f>
        <v>-1.9725422222278006E-4</v>
      </c>
      <c r="R159" s="32">
        <f>resultados!B$7+resultados!B$8*cálculos!K158^2+resultados!B$9*cálculos!R158</f>
        <v>5.7533212691472993E-4</v>
      </c>
      <c r="S159" s="32">
        <f>resultados!C$7+resultados!C$8*cálculos!L158^2+resultados!C$9*cálculos!S158</f>
        <v>2.6387192926792817E-4</v>
      </c>
      <c r="T159" s="31">
        <f>resultados!D$7+resultados!D$8*cálculos!M158^2+resultados!D$9*cálculos!T158</f>
        <v>1.0142126591718885E-4</v>
      </c>
      <c r="U159" s="36">
        <f t="shared" si="31"/>
        <v>2.3986081941716322E-2</v>
      </c>
      <c r="V159" s="32">
        <f t="shared" si="32"/>
        <v>1.6244135226841969E-2</v>
      </c>
      <c r="W159" s="31">
        <f t="shared" si="33"/>
        <v>1.0070812574821798E-2</v>
      </c>
      <c r="X159" s="32">
        <f>-0.5*LN(2*resultados!B$2)-0.5*LN(R159)-0.5*((K159^2)/R159)</f>
        <v>2.6593257781716138</v>
      </c>
      <c r="Y159" s="32">
        <f>-0.5*LN(2*resultados!C$2)-0.5*LN(S159)-0.5*((L159^2)/S159)</f>
        <v>-0.41605491594103983</v>
      </c>
      <c r="Z159" s="31">
        <f>-0.5*LN(2*resultados!D$2)-0.5*LN(T159)-0.5*((M159^2)/T159)</f>
        <v>3.2189537106361468</v>
      </c>
      <c r="AA159" s="32">
        <f>K159/R159</f>
        <v>-22.98804742607501</v>
      </c>
      <c r="AB159" s="32">
        <f>L159/S159</f>
        <v>165.57739453526605</v>
      </c>
      <c r="AC159" s="31">
        <f>M159/T159</f>
        <v>95.265138177486776</v>
      </c>
      <c r="AD159" s="32">
        <f>(1-resultados!$E$3)*(cálculos!AA158*cálculos!AA158)+resultados!$E$3*cálculos!AD158</f>
        <v>3788.5158463299199</v>
      </c>
      <c r="AE159" s="32">
        <f>(1-resultados!$E$3)*(cálculos!AA158*cálculos!AB158)+resultados!$E$3*cálculos!AE158</f>
        <v>1882.0568256812717</v>
      </c>
      <c r="AF159" s="32">
        <f>(1-resultados!$E$3)*(cálculos!AA158*cálculos!AC158)+resultados!$E$3*cálculos!AF158</f>
        <v>340.59771716999217</v>
      </c>
      <c r="AG159" s="32">
        <f>(1-resultados!$E$3)*(cálculos!AB158*cálculos!AB158)+resultados!$E$3*cálculos!AG158</f>
        <v>4276.6171938909047</v>
      </c>
      <c r="AH159" s="32">
        <f>(1-resultados!$E$3)*(cálculos!AB158*cálculos!AC158)+resultados!$E$3*cálculos!AH158</f>
        <v>58.377603100543581</v>
      </c>
      <c r="AI159" s="31">
        <f>(1-resultados!$E$3)*(cálculos!AC158*cálculos!AC158)+resultados!$E$3*cálculos!AI158</f>
        <v>8690.7178835332998</v>
      </c>
      <c r="AJ159" s="32">
        <f t="shared" si="34"/>
        <v>1</v>
      </c>
      <c r="AK159" s="32">
        <f t="shared" si="35"/>
        <v>0.46757145432232106</v>
      </c>
      <c r="AL159" s="32">
        <f t="shared" si="36"/>
        <v>5.9358012738930328E-2</v>
      </c>
      <c r="AM159" s="32">
        <f t="shared" si="37"/>
        <v>1</v>
      </c>
      <c r="AN159" s="32">
        <f t="shared" si="38"/>
        <v>9.5756495772129861E-3</v>
      </c>
      <c r="AO159" s="31">
        <f t="shared" si="39"/>
        <v>1</v>
      </c>
      <c r="AP159" s="9">
        <f>H159*U159*(H159*U159*AJ159+I159*V159*AK159+J159*W159*AL159)</f>
        <v>6.2338792086693272E-5</v>
      </c>
      <c r="AQ159" s="9">
        <f>I159*V159*(H159*U159*AK159+I159*V159*AM159+J159*W159*AN159)</f>
        <v>7.4160617025713395E-5</v>
      </c>
      <c r="AR159" s="9">
        <f>J159*W159*(H159*U159*AL159+I159*V159*AN159+J159*W159*AO159)</f>
        <v>9.8601906043737544E-6</v>
      </c>
      <c r="AS159" s="40">
        <f t="shared" si="40"/>
        <v>1.463595997167804E-4</v>
      </c>
      <c r="AT159" s="32">
        <f t="shared" si="41"/>
        <v>2.8143963875733379E-2</v>
      </c>
      <c r="AU159" s="31">
        <f>IF(N159&lt;-AT158,1,0)</f>
        <v>0</v>
      </c>
      <c r="AV159" s="37">
        <f>(resultados!$E$12^AU159)*(1-resultados!$E$12)^(1-AU159)</f>
        <v>0.97455470737913485</v>
      </c>
      <c r="AW159" s="37">
        <f>((1-resultados!$E$13)^AU159)*((resultados!$E$13)^(1-AU159))</f>
        <v>0.9</v>
      </c>
    </row>
    <row r="160" spans="1:49" s="37" customFormat="1">
      <c r="A160" s="33">
        <v>158</v>
      </c>
      <c r="B160" s="34">
        <v>39633</v>
      </c>
      <c r="C160" s="35">
        <v>5</v>
      </c>
      <c r="D160" s="36">
        <v>13700</v>
      </c>
      <c r="E160" s="32">
        <v>2675.56</v>
      </c>
      <c r="F160" s="32">
        <v>2075</v>
      </c>
      <c r="G160" s="40">
        <f>(resultados!$B$6*cálculos!D160)+(resultados!$C$6*cálculos!E160)+(resultados!$D$6*cálculos!F160)</f>
        <v>1.0020869716642997</v>
      </c>
      <c r="H160" s="36">
        <f>(resultados!B$6*cálculos!D160)/$G160</f>
        <v>0.26460905871492557</v>
      </c>
      <c r="I160" s="32">
        <f>(resultados!C$6*cálculos!E160)/$G160</f>
        <v>0.44779669787743748</v>
      </c>
      <c r="J160" s="31">
        <f>(resultados!D$6*cálculos!F160)/$G160</f>
        <v>0.28759424340763695</v>
      </c>
      <c r="K160" s="36">
        <f t="shared" si="28"/>
        <v>1.3225762219260417E-2</v>
      </c>
      <c r="L160" s="32">
        <f t="shared" si="29"/>
        <v>1.1090742270893017E-2</v>
      </c>
      <c r="M160" s="32">
        <f t="shared" si="30"/>
        <v>-2.4067400305654019E-3</v>
      </c>
      <c r="N160" s="40">
        <f t="shared" si="30"/>
        <v>7.7525494781093569E-3</v>
      </c>
      <c r="O160" s="55">
        <f>AVERAGE(K$4:K160)</f>
        <v>-1.6675326398978398E-3</v>
      </c>
      <c r="P160" s="56">
        <f>AVERAGE(L$4:L160)</f>
        <v>1.8167722936083017E-3</v>
      </c>
      <c r="Q160" s="57">
        <f>AVERAGE(M$4:M160)</f>
        <v>-2.1132738023770119E-4</v>
      </c>
      <c r="R160" s="32">
        <f>resultados!B$7+resultados!B$8*cálculos!K159^2+resultados!B$9*cálculos!R159</f>
        <v>4.948069904967613E-4</v>
      </c>
      <c r="S160" s="32">
        <f>resultados!C$7+resultados!C$8*cálculos!L159^2+resultados!C$9*cálculos!S159</f>
        <v>8.4405037176506085E-4</v>
      </c>
      <c r="T160" s="31">
        <f>resultados!D$7+resultados!D$8*cálculos!M159^2+resultados!D$9*cálculos!T159</f>
        <v>1.1442972308550674E-4</v>
      </c>
      <c r="U160" s="36">
        <f t="shared" si="31"/>
        <v>2.2244257472362642E-2</v>
      </c>
      <c r="V160" s="32">
        <f t="shared" si="32"/>
        <v>2.9052545013562251E-2</v>
      </c>
      <c r="W160" s="31">
        <f t="shared" si="33"/>
        <v>1.0697182950922488E-2</v>
      </c>
      <c r="X160" s="32">
        <f>-0.5*LN(2*resultados!B$2)-0.5*LN(R160)-0.5*((K160^2)/R160)</f>
        <v>2.7099762780898944</v>
      </c>
      <c r="Y160" s="32">
        <f>-0.5*LN(2*resultados!C$2)-0.5*LN(S160)-0.5*((L160^2)/S160)</f>
        <v>2.5468450046180102</v>
      </c>
      <c r="Z160" s="31">
        <f>-0.5*LN(2*resultados!D$2)-0.5*LN(T160)-0.5*((M160^2)/T160)</f>
        <v>3.5935264675540819</v>
      </c>
      <c r="AA160" s="32">
        <f>K160/R160</f>
        <v>26.729133729461701</v>
      </c>
      <c r="AB160" s="32">
        <f>L160/S160</f>
        <v>13.139905676127224</v>
      </c>
      <c r="AC160" s="31">
        <f>M160/T160</f>
        <v>-21.03247273234231</v>
      </c>
      <c r="AD160" s="32">
        <f>(1-resultados!$E$3)*(cálculos!AA159*cálculos!AA159)+resultados!$E$3*cálculos!AD159</f>
        <v>3592.9119150179331</v>
      </c>
      <c r="AE160" s="32">
        <f>(1-resultados!$E$3)*(cálculos!AA159*cálculos!AB159)+resultados!$E$3*cálculos!AE159</f>
        <v>1540.7553562446371</v>
      </c>
      <c r="AF160" s="32">
        <f>(1-resultados!$E$3)*(cálculos!AA159*cálculos!AC159)+resultados!$E$3*cálculos!AF159</f>
        <v>188.76428327125322</v>
      </c>
      <c r="AG160" s="32">
        <f>(1-resultados!$E$3)*(cálculos!AB159*cálculos!AB159)+resultados!$E$3*cálculos!AG159</f>
        <v>5664.9725771226804</v>
      </c>
      <c r="AH160" s="32">
        <f>(1-resultados!$E$3)*(cálculos!AB159*cálculos!AC159)+resultados!$E$3*cálculos!AH159</f>
        <v>1001.3001490827336</v>
      </c>
      <c r="AI160" s="31">
        <f>(1-resultados!$E$3)*(cálculos!AC159*cálculos!AC159)+resultados!$E$3*cálculos!AI159</f>
        <v>8713.8016036398403</v>
      </c>
      <c r="AJ160" s="32">
        <f t="shared" si="34"/>
        <v>1</v>
      </c>
      <c r="AK160" s="32">
        <f t="shared" si="35"/>
        <v>0.34151634605009684</v>
      </c>
      <c r="AL160" s="32">
        <f t="shared" si="36"/>
        <v>3.3735931373610535E-2</v>
      </c>
      <c r="AM160" s="32">
        <f t="shared" si="37"/>
        <v>1</v>
      </c>
      <c r="AN160" s="32">
        <f t="shared" si="38"/>
        <v>0.14251531630846234</v>
      </c>
      <c r="AO160" s="31">
        <f t="shared" si="39"/>
        <v>1</v>
      </c>
      <c r="AP160" s="9">
        <f>H160*U160*(H160*U160*AJ160+I160*V160*AK160+J160*W160*AL160)</f>
        <v>6.1407921236603308E-5</v>
      </c>
      <c r="AQ160" s="9">
        <f>I160*V160*(H160*U160*AK160+I160*V160*AM160+J160*W160*AN160)</f>
        <v>2.0110618177326747E-4</v>
      </c>
      <c r="AR160" s="9">
        <f>J160*W160*(H160*U160*AL160+I160*V160*AN160+J160*W160*AO160)</f>
        <v>1.5779383196939755E-5</v>
      </c>
      <c r="AS160" s="40">
        <f t="shared" si="40"/>
        <v>2.7829348620681048E-4</v>
      </c>
      <c r="AT160" s="32">
        <f t="shared" si="41"/>
        <v>3.88084393940459E-2</v>
      </c>
      <c r="AU160" s="31">
        <f>IF(N160&lt;-AT159,1,0)</f>
        <v>0</v>
      </c>
      <c r="AV160" s="37">
        <f>(resultados!$E$12^AU160)*(1-resultados!$E$12)^(1-AU160)</f>
        <v>0.97455470737913485</v>
      </c>
      <c r="AW160" s="37">
        <f>((1-resultados!$E$13)^AU160)*((resultados!$E$13)^(1-AU160))</f>
        <v>0.9</v>
      </c>
    </row>
    <row r="161" spans="1:49" s="37" customFormat="1">
      <c r="A161" s="33">
        <v>159</v>
      </c>
      <c r="B161" s="34">
        <v>39636</v>
      </c>
      <c r="C161" s="35">
        <v>1</v>
      </c>
      <c r="D161" s="36">
        <v>13560</v>
      </c>
      <c r="E161" s="32">
        <v>2650.97</v>
      </c>
      <c r="F161" s="32">
        <v>2070</v>
      </c>
      <c r="G161" s="40">
        <f>(resultados!$B$6*cálculos!D161)+(resultados!$C$6*cálculos!E161)+(resultados!$D$6*cálculos!F161)</f>
        <v>0.99455874078582529</v>
      </c>
      <c r="H161" s="36">
        <f>(resultados!B$6*cálculos!D161)/$G161</f>
        <v>0.26388749315687104</v>
      </c>
      <c r="I161" s="32">
        <f>(resultados!C$6*cálculos!E161)/$G161</f>
        <v>0.44703958614983824</v>
      </c>
      <c r="J161" s="31">
        <f>(resultados!D$6*cálculos!F161)/$G161</f>
        <v>0.28907292069329071</v>
      </c>
      <c r="K161" s="36">
        <f t="shared" si="28"/>
        <v>-1.0271550321830247E-2</v>
      </c>
      <c r="L161" s="32">
        <f t="shared" si="29"/>
        <v>-9.2330934740783022E-3</v>
      </c>
      <c r="M161" s="32">
        <f t="shared" si="30"/>
        <v>-2.4125464053836865E-3</v>
      </c>
      <c r="N161" s="40">
        <f t="shared" si="30"/>
        <v>-7.5409137496357422E-3</v>
      </c>
      <c r="O161" s="55">
        <f>AVERAGE(K$4:K161)</f>
        <v>-1.7219884480113362E-3</v>
      </c>
      <c r="P161" s="56">
        <f>AVERAGE(L$4:L161)</f>
        <v>1.7468364343191458E-3</v>
      </c>
      <c r="Q161" s="57">
        <f>AVERAGE(M$4:M161)</f>
        <v>-2.2525914621963783E-4</v>
      </c>
      <c r="R161" s="32">
        <f>resultados!B$7+resultados!B$8*cálculos!K160^2+resultados!B$9*cálculos!R160</f>
        <v>4.3590579962175878E-4</v>
      </c>
      <c r="S161" s="32">
        <f>resultados!C$7+resultados!C$8*cálculos!L160^2+resultados!C$9*cálculos!S160</f>
        <v>6.2561300664746482E-4</v>
      </c>
      <c r="T161" s="31">
        <f>resultados!D$7+resultados!D$8*cálculos!M160^2+resultados!D$9*cálculos!T160</f>
        <v>9.0276788336964678E-5</v>
      </c>
      <c r="U161" s="36">
        <f t="shared" si="31"/>
        <v>2.0878357206010216E-2</v>
      </c>
      <c r="V161" s="32">
        <f t="shared" si="32"/>
        <v>2.501225712820546E-2</v>
      </c>
      <c r="W161" s="31">
        <f t="shared" si="33"/>
        <v>9.5014098078634989E-3</v>
      </c>
      <c r="X161" s="32">
        <f>-0.5*LN(2*resultados!B$2)-0.5*LN(R161)-0.5*((K161^2)/R161)</f>
        <v>2.8290858359054476</v>
      </c>
      <c r="Y161" s="32">
        <f>-0.5*LN(2*resultados!C$2)-0.5*LN(S161)-0.5*((L161^2)/S161)</f>
        <v>2.7013175696044849</v>
      </c>
      <c r="Z161" s="31">
        <f>-0.5*LN(2*resultados!D$2)-0.5*LN(T161)-0.5*((M161^2)/T161)</f>
        <v>3.7051402523999144</v>
      </c>
      <c r="AA161" s="32">
        <f>K161/R161</f>
        <v>-23.563692730729912</v>
      </c>
      <c r="AB161" s="32">
        <f>L161/S161</f>
        <v>-14.758474289971378</v>
      </c>
      <c r="AC161" s="31">
        <f>M161/T161</f>
        <v>-26.723883844634365</v>
      </c>
      <c r="AD161" s="32">
        <f>(1-resultados!$E$3)*(cálculos!AA160*cálculos!AA160)+resultados!$E$3*cálculos!AD160</f>
        <v>3420.2039955125038</v>
      </c>
      <c r="AE161" s="32">
        <f>(1-resultados!$E$3)*(cálculos!AA160*cálculos!AB160)+resultados!$E$3*cálculos!AE160</f>
        <v>1469.3831326305419</v>
      </c>
      <c r="AF161" s="32">
        <f>(1-resultados!$E$3)*(cálculos!AA160*cálculos!AC160)+resultados!$E$3*cálculos!AF160</f>
        <v>143.70763969553593</v>
      </c>
      <c r="AG161" s="32">
        <f>(1-resultados!$E$3)*(cálculos!AB160*cálculos!AB160)+resultados!$E$3*cálculos!AG160</f>
        <v>5335.4336497659706</v>
      </c>
      <c r="AH161" s="32">
        <f>(1-resultados!$E$3)*(cálculos!AB160*cálculos!AC160)+resultados!$E$3*cálculos!AH160</f>
        <v>924.64025766744783</v>
      </c>
      <c r="AI161" s="31">
        <f>(1-resultados!$E$3)*(cálculos!AC160*cálculos!AC160)+resultados!$E$3*cálculos!AI160</f>
        <v>8217.5154019756537</v>
      </c>
      <c r="AJ161" s="32">
        <f t="shared" si="34"/>
        <v>1</v>
      </c>
      <c r="AK161" s="32">
        <f t="shared" si="35"/>
        <v>0.34397286477383121</v>
      </c>
      <c r="AL161" s="32">
        <f t="shared" si="36"/>
        <v>2.7107133089793237E-2</v>
      </c>
      <c r="AM161" s="32">
        <f t="shared" si="37"/>
        <v>1</v>
      </c>
      <c r="AN161" s="32">
        <f t="shared" si="38"/>
        <v>0.13964251855414508</v>
      </c>
      <c r="AO161" s="31">
        <f t="shared" si="39"/>
        <v>1</v>
      </c>
      <c r="AP161" s="9">
        <f>H161*U161*(H161*U161*AJ161+I161*V161*AK161+J161*W161*AL161)</f>
        <v>5.1955552869660772E-5</v>
      </c>
      <c r="AQ161" s="9">
        <f>I161*V161*(H161*U161*AK161+I161*V161*AM161+J161*W161*AN161)</f>
        <v>1.5050416823363035E-4</v>
      </c>
      <c r="AR161" s="9">
        <f>J161*W161*(H161*U161*AL161+I161*V161*AN161+J161*W161*AO161)</f>
        <v>1.2242576762004763E-5</v>
      </c>
      <c r="AS161" s="40">
        <f t="shared" si="40"/>
        <v>2.1470229786529587E-4</v>
      </c>
      <c r="AT161" s="32">
        <f t="shared" si="41"/>
        <v>3.4087331519961545E-2</v>
      </c>
      <c r="AU161" s="31">
        <f>IF(N161&lt;-AT160,1,0)</f>
        <v>0</v>
      </c>
      <c r="AV161" s="37">
        <f>(resultados!$E$12^AU161)*(1-resultados!$E$12)^(1-AU161)</f>
        <v>0.97455470737913485</v>
      </c>
      <c r="AW161" s="37">
        <f>((1-resultados!$E$13)^AU161)*((resultados!$E$13)^(1-AU161))</f>
        <v>0.9</v>
      </c>
    </row>
    <row r="162" spans="1:49" s="37" customFormat="1">
      <c r="A162" s="33">
        <v>160</v>
      </c>
      <c r="B162" s="34">
        <v>39637</v>
      </c>
      <c r="C162" s="35">
        <v>2</v>
      </c>
      <c r="D162" s="36">
        <v>13440</v>
      </c>
      <c r="E162" s="32">
        <v>2587.0300000000002</v>
      </c>
      <c r="F162" s="32">
        <v>2060</v>
      </c>
      <c r="G162" s="40">
        <f>(resultados!$B$6*cálculos!D162)+(resultados!$C$6*cálculos!E162)+(resultados!$D$6*cálculos!F162)</f>
        <v>0.980123581524312</v>
      </c>
      <c r="H162" s="36">
        <f>(resultados!B$6*cálculos!D162)/$G162</f>
        <v>0.26540431957927746</v>
      </c>
      <c r="I162" s="32">
        <f>(resultados!C$6*cálculos!E162)/$G162</f>
        <v>0.44268237835921698</v>
      </c>
      <c r="J162" s="31">
        <f>(resultados!D$6*cálculos!F162)/$G162</f>
        <v>0.29191330206150551</v>
      </c>
      <c r="K162" s="36">
        <f t="shared" si="28"/>
        <v>-8.8889474172457739E-3</v>
      </c>
      <c r="L162" s="32">
        <f t="shared" si="29"/>
        <v>-2.4415111178099913E-2</v>
      </c>
      <c r="M162" s="32">
        <f t="shared" si="30"/>
        <v>-4.8426244757875381E-3</v>
      </c>
      <c r="N162" s="40">
        <f t="shared" si="30"/>
        <v>-1.4620494886139177E-2</v>
      </c>
      <c r="O162" s="55">
        <f>AVERAGE(K$4:K162)</f>
        <v>-1.76706366165432E-3</v>
      </c>
      <c r="P162" s="56">
        <f>AVERAGE(L$4:L162)</f>
        <v>1.5822958832976423E-3</v>
      </c>
      <c r="Q162" s="57">
        <f>AVERAGE(M$4:M162)</f>
        <v>-2.5429917973893282E-4</v>
      </c>
      <c r="R162" s="32">
        <f>resultados!B$7+resultados!B$8*cálculos!K161^2+resultados!B$9*cálculos!R161</f>
        <v>3.7418100298189849E-4</v>
      </c>
      <c r="S162" s="32">
        <f>resultados!C$7+resultados!C$8*cálculos!L161^2+resultados!C$9*cálculos!S161</f>
        <v>4.681779356998909E-4</v>
      </c>
      <c r="T162" s="31">
        <f>resultados!D$7+resultados!D$8*cálculos!M161^2+resultados!D$9*cálculos!T161</f>
        <v>7.5061117836051469E-5</v>
      </c>
      <c r="U162" s="36">
        <f t="shared" si="31"/>
        <v>1.9343758760434811E-2</v>
      </c>
      <c r="V162" s="32">
        <f t="shared" si="32"/>
        <v>2.1637419802275199E-2</v>
      </c>
      <c r="W162" s="31">
        <f t="shared" si="33"/>
        <v>8.6637819591706862E-3</v>
      </c>
      <c r="X162" s="32">
        <f>-0.5*LN(2*resultados!B$2)-0.5*LN(R162)-0.5*((K162^2)/R162)</f>
        <v>2.9208651516796587</v>
      </c>
      <c r="Y162" s="32">
        <f>-0.5*LN(2*resultados!C$2)-0.5*LN(S162)-0.5*((L162^2)/S162)</f>
        <v>2.2777781075886896</v>
      </c>
      <c r="Z162" s="31">
        <f>-0.5*LN(2*resultados!D$2)-0.5*LN(T162)-0.5*((M162^2)/T162)</f>
        <v>3.6734526224340898</v>
      </c>
      <c r="AA162" s="32">
        <f>K162/R162</f>
        <v>-23.755742131237454</v>
      </c>
      <c r="AB162" s="32">
        <f>L162/S162</f>
        <v>-52.149213613839258</v>
      </c>
      <c r="AC162" s="31">
        <f>M162/T162</f>
        <v>-64.515752168317036</v>
      </c>
      <c r="AD162" s="32">
        <f>(1-resultados!$E$3)*(cálculos!AA161*cálculos!AA161)+resultados!$E$3*cálculos!AD161</f>
        <v>3248.3066126882486</v>
      </c>
      <c r="AE162" s="32">
        <f>(1-resultados!$E$3)*(cálculos!AA161*cálculos!AB161)+resultados!$E$3*cálculos!AE161</f>
        <v>1402.0859938733051</v>
      </c>
      <c r="AF162" s="32">
        <f>(1-resultados!$E$3)*(cálculos!AA161*cálculos!AC161)+resultados!$E$3*cálculos!AF161</f>
        <v>172.86798456300465</v>
      </c>
      <c r="AG162" s="32">
        <f>(1-resultados!$E$3)*(cálculos!AB161*cálculos!AB161)+resultados!$E$3*cálculos!AG161</f>
        <v>5028.3763845820768</v>
      </c>
      <c r="AH162" s="32">
        <f>(1-resultados!$E$3)*(cálculos!AB161*cálculos!AC161)+resultados!$E$3*cálculos!AH161</f>
        <v>892.82606736635398</v>
      </c>
      <c r="AI162" s="31">
        <f>(1-resultados!$E$3)*(cálculos!AC161*cálculos!AC161)+resultados!$E$3*cálculos!AI161</f>
        <v>7767.3144359216039</v>
      </c>
      <c r="AJ162" s="32">
        <f t="shared" si="34"/>
        <v>1</v>
      </c>
      <c r="AK162" s="32">
        <f t="shared" si="35"/>
        <v>0.34692232940145118</v>
      </c>
      <c r="AL162" s="32">
        <f t="shared" si="36"/>
        <v>3.4415225318613844E-2</v>
      </c>
      <c r="AM162" s="32">
        <f t="shared" si="37"/>
        <v>1</v>
      </c>
      <c r="AN162" s="32">
        <f t="shared" si="38"/>
        <v>0.14286226433137036</v>
      </c>
      <c r="AO162" s="31">
        <f t="shared" si="39"/>
        <v>1</v>
      </c>
      <c r="AP162" s="9">
        <f>H162*U162*(H162*U162*AJ162+I162*V162*AK162+J162*W162*AL162)</f>
        <v>4.3863945835258303E-5</v>
      </c>
      <c r="AQ162" s="9">
        <f>I162*V162*(H162*U162*AK162+I162*V162*AM162+J162*W162*AN162)</f>
        <v>1.1226854037364133E-4</v>
      </c>
      <c r="AR162" s="9">
        <f>J162*W162*(H162*U162*AL162+I162*V162*AN162+J162*W162*AO162)</f>
        <v>1.0303861389911451E-5</v>
      </c>
      <c r="AS162" s="40">
        <f t="shared" si="40"/>
        <v>1.6643634759881107E-4</v>
      </c>
      <c r="AT162" s="32">
        <f t="shared" si="41"/>
        <v>3.0012263205147147E-2</v>
      </c>
      <c r="AU162" s="31">
        <f>IF(N162&lt;-AT161,1,0)</f>
        <v>0</v>
      </c>
      <c r="AV162" s="37">
        <f>(resultados!$E$12^AU162)*(1-resultados!$E$12)^(1-AU162)</f>
        <v>0.97455470737913485</v>
      </c>
      <c r="AW162" s="37">
        <f>((1-resultados!$E$13)^AU162)*((resultados!$E$13)^(1-AU162))</f>
        <v>0.9</v>
      </c>
    </row>
    <row r="163" spans="1:49" s="37" customFormat="1">
      <c r="A163" s="33">
        <v>161</v>
      </c>
      <c r="B163" s="34">
        <v>39638</v>
      </c>
      <c r="C163" s="35">
        <v>3</v>
      </c>
      <c r="D163" s="36">
        <v>13480</v>
      </c>
      <c r="E163" s="32">
        <v>2611.62</v>
      </c>
      <c r="F163" s="32">
        <v>2070</v>
      </c>
      <c r="G163" s="40">
        <f>(resultados!$B$6*cálculos!D163)+(resultados!$C$6*cálculos!E163)+(resultados!$D$6*cálculos!F163)</f>
        <v>0.9864107729762629</v>
      </c>
      <c r="H163" s="36">
        <f>(resultados!B$6*cálculos!D163)/$G163</f>
        <v>0.26449754296502398</v>
      </c>
      <c r="I163" s="32">
        <f>(resultados!C$6*cálculos!E163)/$G163</f>
        <v>0.44404173106121542</v>
      </c>
      <c r="J163" s="31">
        <f>(resultados!D$6*cálculos!F163)/$G163</f>
        <v>0.29146072597376066</v>
      </c>
      <c r="K163" s="36">
        <f t="shared" si="28"/>
        <v>2.9717703891574132E-3</v>
      </c>
      <c r="L163" s="32">
        <f t="shared" si="29"/>
        <v>9.4602188612107341E-3</v>
      </c>
      <c r="M163" s="32">
        <f t="shared" si="30"/>
        <v>4.8426244757875381E-3</v>
      </c>
      <c r="N163" s="40">
        <f t="shared" si="30"/>
        <v>6.3942059888134079E-3</v>
      </c>
      <c r="O163" s="55">
        <f>AVERAGE(K$4:K163)</f>
        <v>-1.7374459488367466E-3</v>
      </c>
      <c r="P163" s="56">
        <f>AVERAGE(L$4:L163)</f>
        <v>1.6315329019095993E-3</v>
      </c>
      <c r="Q163" s="57">
        <f>AVERAGE(M$4:M163)</f>
        <v>-2.2244340689189234E-4</v>
      </c>
      <c r="R163" s="32">
        <f>resultados!B$7+resultados!B$8*cálculos!K162^2+resultados!B$9*cálculos!R162</f>
        <v>3.2191767943715949E-4</v>
      </c>
      <c r="S163" s="32">
        <f>resultados!C$7+resultados!C$8*cálculos!L162^2+resultados!C$9*cálculos!S162</f>
        <v>5.3630402277826325E-4</v>
      </c>
      <c r="T163" s="31">
        <f>resultados!D$7+resultados!D$8*cálculos!M162^2+resultados!D$9*cálculos!T162</f>
        <v>7.1983677548933807E-5</v>
      </c>
      <c r="U163" s="36">
        <f t="shared" si="31"/>
        <v>1.7942064525498718E-2</v>
      </c>
      <c r="V163" s="32">
        <f t="shared" si="32"/>
        <v>2.3158238766759945E-2</v>
      </c>
      <c r="W163" s="31">
        <f t="shared" si="33"/>
        <v>8.4843195100687829E-3</v>
      </c>
      <c r="X163" s="32">
        <f>-0.5*LN(2*resultados!B$2)-0.5*LN(R163)-0.5*((K163^2)/R163)</f>
        <v>3.0879519256096444</v>
      </c>
      <c r="Y163" s="32">
        <f>-0.5*LN(2*resultados!C$2)-0.5*LN(S163)-0.5*((L163^2)/S163)</f>
        <v>2.7630286356843792</v>
      </c>
      <c r="Z163" s="31">
        <f>-0.5*LN(2*resultados!D$2)-0.5*LN(T163)-0.5*((M163^2)/T163)</f>
        <v>3.6877058732242842</v>
      </c>
      <c r="AA163" s="32">
        <f>K163/R163</f>
        <v>9.2314606465642193</v>
      </c>
      <c r="AB163" s="32">
        <f>L163/S163</f>
        <v>17.639656723444148</v>
      </c>
      <c r="AC163" s="31">
        <f>M163/T163</f>
        <v>67.273924321184737</v>
      </c>
      <c r="AD163" s="32">
        <f>(1-resultados!$E$3)*(cálculos!AA162*cálculos!AA162)+resultados!$E$3*cálculos!AD162</f>
        <v>3087.2683329793044</v>
      </c>
      <c r="AE163" s="32">
        <f>(1-resultados!$E$3)*(cálculos!AA162*cálculos!AB162)+resultados!$E$3*cálculos!AE162</f>
        <v>1392.2914304983378</v>
      </c>
      <c r="AF163" s="32">
        <f>(1-resultados!$E$3)*(cálculos!AA162*cálculos!AC162)+resultados!$E$3*cálculos!AF162</f>
        <v>254.45307980402623</v>
      </c>
      <c r="AG163" s="32">
        <f>(1-resultados!$E$3)*(cálculos!AB162*cálculos!AB162)+resultados!$E$3*cálculos!AG162</f>
        <v>4889.8462303396618</v>
      </c>
      <c r="AH163" s="32">
        <f>(1-resultados!$E$3)*(cálculos!AB162*cálculos!AC162)+resultados!$E$3*cálculos!AH162</f>
        <v>1041.1232478013576</v>
      </c>
      <c r="AI163" s="31">
        <f>(1-resultados!$E$3)*(cálculos!AC162*cálculos!AC162)+resultados!$E$3*cálculos!AI162</f>
        <v>7551.0125064369295</v>
      </c>
      <c r="AJ163" s="32">
        <f t="shared" si="34"/>
        <v>1</v>
      </c>
      <c r="AK163" s="32">
        <f t="shared" si="35"/>
        <v>0.35834005816926318</v>
      </c>
      <c r="AL163" s="32">
        <f t="shared" si="36"/>
        <v>5.2700887370025103E-2</v>
      </c>
      <c r="AM163" s="32">
        <f t="shared" si="37"/>
        <v>1</v>
      </c>
      <c r="AN163" s="32">
        <f t="shared" si="38"/>
        <v>0.1713373116218195</v>
      </c>
      <c r="AO163" s="31">
        <f t="shared" si="39"/>
        <v>1</v>
      </c>
      <c r="AP163" s="9">
        <f>H163*U163*(H163*U163*AJ163+I163*V163*AK163+J163*W163*AL163)</f>
        <v>4.0626616973034789E-5</v>
      </c>
      <c r="AQ163" s="9">
        <f>I163*V163*(H163*U163*AK163+I163*V163*AM163+J163*W163*AN163)</f>
        <v>1.2758874971232687E-4</v>
      </c>
      <c r="AR163" s="9">
        <f>J163*W163*(H163*U163*AL163+I163*V163*AN163+J163*W163*AO163)</f>
        <v>1.1090330600738551E-5</v>
      </c>
      <c r="AS163" s="40">
        <f t="shared" si="40"/>
        <v>1.7930569728610022E-4</v>
      </c>
      <c r="AT163" s="32">
        <f t="shared" si="41"/>
        <v>3.11509791916556E-2</v>
      </c>
      <c r="AU163" s="31">
        <f>IF(N163&lt;-AT162,1,0)</f>
        <v>0</v>
      </c>
      <c r="AV163" s="37">
        <f>(resultados!$E$12^AU163)*(1-resultados!$E$12)^(1-AU163)</f>
        <v>0.97455470737913485</v>
      </c>
      <c r="AW163" s="37">
        <f>((1-resultados!$E$13)^AU163)*((resultados!$E$13)^(1-AU163))</f>
        <v>0.9</v>
      </c>
    </row>
    <row r="164" spans="1:49" s="37" customFormat="1">
      <c r="A164" s="33">
        <v>162</v>
      </c>
      <c r="B164" s="34">
        <v>39639</v>
      </c>
      <c r="C164" s="35">
        <v>4</v>
      </c>
      <c r="D164" s="36">
        <v>13420</v>
      </c>
      <c r="E164" s="32">
        <v>2606.6999999999998</v>
      </c>
      <c r="F164" s="32">
        <v>2080</v>
      </c>
      <c r="G164" s="40">
        <f>(resultados!$B$6*cálculos!D164)+(resultados!$C$6*cálculos!E164)+(resultados!$D$6*cálculos!F164)</f>
        <v>0.98581321430986668</v>
      </c>
      <c r="H164" s="36">
        <f>(resultados!B$6*cálculos!D164)/$G164</f>
        <v>0.26347986790348227</v>
      </c>
      <c r="I164" s="32">
        <f>(resultados!C$6*cálculos!E164)/$G164</f>
        <v>0.44347385852720894</v>
      </c>
      <c r="J164" s="31">
        <f>(resultados!D$6*cálculos!F164)/$G164</f>
        <v>0.29304627356930885</v>
      </c>
      <c r="K164" s="36">
        <f t="shared" si="28"/>
        <v>-4.4609739406240578E-3</v>
      </c>
      <c r="L164" s="32">
        <f t="shared" si="29"/>
        <v>-1.8856649104890266E-3</v>
      </c>
      <c r="M164" s="32">
        <f t="shared" si="30"/>
        <v>4.8192864359490883E-3</v>
      </c>
      <c r="N164" s="40">
        <f t="shared" si="30"/>
        <v>-6.0597446186021545E-4</v>
      </c>
      <c r="O164" s="55">
        <f>AVERAGE(K$4:K164)</f>
        <v>-1.7543622717671025E-3</v>
      </c>
      <c r="P164" s="56">
        <f>AVERAGE(L$4:L164)</f>
        <v>1.6096869527642661E-3</v>
      </c>
      <c r="Q164" s="57">
        <f>AVERAGE(M$4:M164)</f>
        <v>-1.9112831470033346E-4</v>
      </c>
      <c r="R164" s="32">
        <f>resultados!B$7+resultados!B$8*cálculos!K163^2+resultados!B$9*cálculos!R163</f>
        <v>2.648425607094808E-4</v>
      </c>
      <c r="S164" s="32">
        <f>resultados!C$7+resultados!C$8*cálculos!L163^2+resultados!C$9*cálculos!S163</f>
        <v>4.1045259724274908E-4</v>
      </c>
      <c r="T164" s="31">
        <f>resultados!D$7+resultados!D$8*cálculos!M163^2+resultados!D$9*cálculos!T163</f>
        <v>7.0043659191934836E-5</v>
      </c>
      <c r="U164" s="36">
        <f t="shared" si="31"/>
        <v>1.627398416828162E-2</v>
      </c>
      <c r="V164" s="32">
        <f t="shared" si="32"/>
        <v>2.0259629741008325E-2</v>
      </c>
      <c r="W164" s="31">
        <f t="shared" si="33"/>
        <v>8.3692089943993419E-3</v>
      </c>
      <c r="X164" s="32">
        <f>-0.5*LN(2*resultados!B$2)-0.5*LN(R164)-0.5*((K164^2)/R164)</f>
        <v>3.1616789414240043</v>
      </c>
      <c r="Y164" s="32">
        <f>-0.5*LN(2*resultados!C$2)-0.5*LN(S164)-0.5*((L164^2)/S164)</f>
        <v>2.9758550452676626</v>
      </c>
      <c r="Z164" s="31">
        <f>-0.5*LN(2*resultados!D$2)-0.5*LN(T164)-0.5*((M164^2)/T164)</f>
        <v>3.6984641923116897</v>
      </c>
      <c r="AA164" s="32">
        <f>K164/R164</f>
        <v>-16.843871048043241</v>
      </c>
      <c r="AB164" s="32">
        <f>L164/S164</f>
        <v>-4.5941112887484312</v>
      </c>
      <c r="AC164" s="31">
        <f>M164/T164</f>
        <v>68.804035819190958</v>
      </c>
      <c r="AD164" s="32">
        <f>(1-resultados!$E$3)*(cálculos!AA163*cálculos!AA163)+resultados!$E$3*cálculos!AD163</f>
        <v>2907.1454249406897</v>
      </c>
      <c r="AE164" s="32">
        <f>(1-resultados!$E$3)*(cálculos!AA163*cálculos!AB163)+resultados!$E$3*cálculos!AE163</f>
        <v>1318.5243324801202</v>
      </c>
      <c r="AF164" s="32">
        <f>(1-resultados!$E$3)*(cálculos!AA163*cálculos!AC163)+resultados!$E$3*cálculos!AF163</f>
        <v>276.44809011044208</v>
      </c>
      <c r="AG164" s="32">
        <f>(1-resultados!$E$3)*(cálculos!AB163*cálculos!AB163)+resultados!$E$3*cálculos!AG163</f>
        <v>4615.1249058785388</v>
      </c>
      <c r="AH164" s="32">
        <f>(1-resultados!$E$3)*(cálculos!AB163*cálculos!AC163)+resultados!$E$3*cálculos!AH163</f>
        <v>1049.8571888211557</v>
      </c>
      <c r="AI164" s="31">
        <f>(1-resultados!$E$3)*(cálculos!AC163*cálculos!AC163)+resultados!$E$3*cálculos!AI163</f>
        <v>7369.4986096650628</v>
      </c>
      <c r="AJ164" s="32">
        <f t="shared" si="34"/>
        <v>1</v>
      </c>
      <c r="AK164" s="32">
        <f t="shared" si="35"/>
        <v>0.35996729166873437</v>
      </c>
      <c r="AL164" s="32">
        <f t="shared" si="36"/>
        <v>5.9725699476607184E-2</v>
      </c>
      <c r="AM164" s="32">
        <f t="shared" si="37"/>
        <v>1</v>
      </c>
      <c r="AN164" s="32">
        <f t="shared" si="38"/>
        <v>0.18001948959301819</v>
      </c>
      <c r="AO164" s="31">
        <f t="shared" si="39"/>
        <v>1</v>
      </c>
      <c r="AP164" s="9">
        <f>H164*U164*(H164*U164*AJ164+I164*V164*AK164+J164*W164*AL164)</f>
        <v>3.2881579679187775E-5</v>
      </c>
      <c r="AQ164" s="9">
        <f>I164*V164*(H164*U164*AK164+I164*V164*AM164+J164*W164*AN164)</f>
        <v>9.8557804670503771E-5</v>
      </c>
      <c r="AR164" s="9">
        <f>J164*W164*(H164*U164*AL164+I164*V164*AN164+J164*W164*AO164)</f>
        <v>1.0609963678122981E-5</v>
      </c>
      <c r="AS164" s="40">
        <f t="shared" si="40"/>
        <v>1.4204934802781452E-4</v>
      </c>
      <c r="AT164" s="32">
        <f t="shared" si="41"/>
        <v>2.7726450828164585E-2</v>
      </c>
      <c r="AU164" s="31">
        <f>IF(N164&lt;-AT163,1,0)</f>
        <v>0</v>
      </c>
      <c r="AV164" s="37">
        <f>(resultados!$E$12^AU164)*(1-resultados!$E$12)^(1-AU164)</f>
        <v>0.97455470737913485</v>
      </c>
      <c r="AW164" s="37">
        <f>((1-resultados!$E$13)^AU164)*((resultados!$E$13)^(1-AU164))</f>
        <v>0.9</v>
      </c>
    </row>
    <row r="165" spans="1:49" s="37" customFormat="1">
      <c r="A165" s="33">
        <v>163</v>
      </c>
      <c r="B165" s="34">
        <v>39640</v>
      </c>
      <c r="C165" s="35">
        <v>5</v>
      </c>
      <c r="D165" s="36">
        <v>13100</v>
      </c>
      <c r="E165" s="32">
        <v>2562.44</v>
      </c>
      <c r="F165" s="32">
        <v>2075</v>
      </c>
      <c r="G165" s="40">
        <f>(resultados!$B$6*cálculos!D165)+(resultados!$C$6*cálculos!E165)+(resultados!$D$6*cálculos!F165)</f>
        <v>0.97150216068167983</v>
      </c>
      <c r="H165" s="36">
        <f>(resultados!B$6*cálculos!D165)/$G165</f>
        <v>0.26098592196528453</v>
      </c>
      <c r="I165" s="32">
        <f>(resultados!C$6*cálculos!E165)/$G165</f>
        <v>0.4423657985885584</v>
      </c>
      <c r="J165" s="31">
        <f>(resultados!D$6*cálculos!F165)/$G165</f>
        <v>0.29664827944615713</v>
      </c>
      <c r="K165" s="36">
        <f t="shared" si="28"/>
        <v>-2.4133901336430341E-2</v>
      </c>
      <c r="L165" s="32">
        <f t="shared" si="29"/>
        <v>-1.7125123974879308E-2</v>
      </c>
      <c r="M165" s="32">
        <f t="shared" si="30"/>
        <v>-2.4067400305654019E-3</v>
      </c>
      <c r="N165" s="40">
        <f t="shared" si="30"/>
        <v>-1.4623405954789259E-2</v>
      </c>
      <c r="O165" s="55">
        <f>AVERAGE(K$4:K165)</f>
        <v>-1.8925075746353943E-3</v>
      </c>
      <c r="P165" s="56">
        <f>AVERAGE(L$4:L165)</f>
        <v>1.4940399717294293E-3</v>
      </c>
      <c r="Q165" s="57">
        <f>AVERAGE(M$4:M165)</f>
        <v>-2.0480493023036474E-4</v>
      </c>
      <c r="R165" s="32">
        <f>resultados!B$7+resultados!B$8*cálculos!K164^2+resultados!B$9*cálculos!R164</f>
        <v>2.2606659358624027E-4</v>
      </c>
      <c r="S165" s="32">
        <f>resultados!C$7+resultados!C$8*cálculos!L164^2+resultados!C$9*cálculos!S164</f>
        <v>2.9808386001579126E-4</v>
      </c>
      <c r="T165" s="31">
        <f>resultados!D$7+resultados!D$8*cálculos!M164^2+resultados!D$9*cálculos!T164</f>
        <v>6.8737353041857321E-5</v>
      </c>
      <c r="U165" s="36">
        <f t="shared" si="31"/>
        <v>1.5035511084969486E-2</v>
      </c>
      <c r="V165" s="32">
        <f t="shared" si="32"/>
        <v>1.7265105270915414E-2</v>
      </c>
      <c r="W165" s="31">
        <f t="shared" si="33"/>
        <v>8.2907993005413728E-3</v>
      </c>
      <c r="X165" s="32">
        <f>-0.5*LN(2*resultados!B$2)-0.5*LN(R165)-0.5*((K165^2)/R165)</f>
        <v>1.9901859637289003</v>
      </c>
      <c r="Y165" s="32">
        <f>-0.5*LN(2*resultados!C$2)-0.5*LN(S165)-0.5*((L165^2)/S165)</f>
        <v>2.6482042077621228</v>
      </c>
      <c r="Z165" s="31">
        <f>-0.5*LN(2*resultados!D$2)-0.5*LN(T165)-0.5*((M165^2)/T165)</f>
        <v>3.8315360851832705</v>
      </c>
      <c r="AA165" s="32">
        <f>K165/R165</f>
        <v>-106.75571721402392</v>
      </c>
      <c r="AB165" s="32">
        <f>L165/S165</f>
        <v>-57.450691808580608</v>
      </c>
      <c r="AC165" s="31">
        <f>M165/T165</f>
        <v>-35.013568664767</v>
      </c>
      <c r="AD165" s="32">
        <f>(1-resultados!$E$3)*(cálculos!AA164*cálculos!AA164)+resultados!$E$3*cálculos!AD164</f>
        <v>2749.739658957235</v>
      </c>
      <c r="AE165" s="32">
        <f>(1-resultados!$E$3)*(cálculos!AA164*cálculos!AB164)+resultados!$E$3*cálculos!AE164</f>
        <v>1244.0558296189952</v>
      </c>
      <c r="AF165" s="32">
        <f>(1-resultados!$E$3)*(cálculos!AA164*cálculos!AC164)+resultados!$E$3*cálculos!AF164</f>
        <v>190.32562628841143</v>
      </c>
      <c r="AG165" s="32">
        <f>(1-resultados!$E$3)*(cálculos!AB164*cálculos!AB164)+resultados!$E$3*cálculos!AG164</f>
        <v>4339.4837630378297</v>
      </c>
      <c r="AH165" s="32">
        <f>(1-resultados!$E$3)*(cálculos!AB164*cálculos!AC164)+resultados!$E$3*cálculos!AH164</f>
        <v>967.90015363178247</v>
      </c>
      <c r="AI165" s="31">
        <f>(1-resultados!$E$3)*(cálculos!AC164*cálculos!AC164)+resultados!$E$3*cálculos!AI164</f>
        <v>7211.368413785669</v>
      </c>
      <c r="AJ165" s="32">
        <f t="shared" si="34"/>
        <v>1</v>
      </c>
      <c r="AK165" s="32">
        <f t="shared" si="35"/>
        <v>0.36014305817345676</v>
      </c>
      <c r="AL165" s="32">
        <f t="shared" si="36"/>
        <v>4.2740799052306856E-2</v>
      </c>
      <c r="AM165" s="32">
        <f t="shared" si="37"/>
        <v>1</v>
      </c>
      <c r="AN165" s="32">
        <f t="shared" si="38"/>
        <v>0.17302254001063375</v>
      </c>
      <c r="AO165" s="31">
        <f t="shared" si="39"/>
        <v>1</v>
      </c>
      <c r="AP165" s="9">
        <f>H165*U165*(H165*U165*AJ165+I165*V165*AK165+J165*W165*AL165)</f>
        <v>2.6604183970298696E-5</v>
      </c>
      <c r="AQ165" s="9">
        <f>I165*V165*(H165*U165*AK165+I165*V165*AM165+J165*W165*AN165)</f>
        <v>7.2374817849928753E-5</v>
      </c>
      <c r="AR165" s="9">
        <f>J165*W165*(H165*U165*AL165+I165*V165*AN165+J165*W165*AO165)</f>
        <v>9.7114558658799863E-6</v>
      </c>
      <c r="AS165" s="40">
        <f t="shared" si="40"/>
        <v>1.0869045768610743E-4</v>
      </c>
      <c r="AT165" s="32">
        <f t="shared" si="41"/>
        <v>2.4253273648317902E-2</v>
      </c>
      <c r="AU165" s="31">
        <f>IF(N165&lt;-AT164,1,0)</f>
        <v>0</v>
      </c>
      <c r="AV165" s="37">
        <f>(resultados!$E$12^AU165)*(1-resultados!$E$12)^(1-AU165)</f>
        <v>0.97455470737913485</v>
      </c>
      <c r="AW165" s="37">
        <f>((1-resultados!$E$13)^AU165)*((resultados!$E$13)^(1-AU165))</f>
        <v>0.9</v>
      </c>
    </row>
    <row r="166" spans="1:49" s="37" customFormat="1">
      <c r="A166" s="33">
        <v>164</v>
      </c>
      <c r="B166" s="34">
        <v>39643</v>
      </c>
      <c r="C166" s="35">
        <v>1</v>
      </c>
      <c r="D166" s="36">
        <v>13100</v>
      </c>
      <c r="E166" s="32">
        <v>2552.6</v>
      </c>
      <c r="F166" s="32">
        <v>2070</v>
      </c>
      <c r="G166" s="40">
        <f>(resultados!$B$6*cálculos!D166)+(resultados!$C$6*cálculos!E166)+(resultados!$D$6*cálculos!F166)</f>
        <v>0.96915740177182663</v>
      </c>
      <c r="H166" s="36">
        <f>(resultados!B$6*cálculos!D166)/$G166</f>
        <v>0.26161734578225748</v>
      </c>
      <c r="I166" s="32">
        <f>(resultados!C$6*cálculos!E166)/$G166</f>
        <v>0.44173321474135968</v>
      </c>
      <c r="J166" s="31">
        <f>(resultados!D$6*cálculos!F166)/$G166</f>
        <v>0.29664943947638289</v>
      </c>
      <c r="K166" s="36">
        <f t="shared" si="28"/>
        <v>0</v>
      </c>
      <c r="L166" s="32">
        <f t="shared" si="29"/>
        <v>-3.8474819898004498E-3</v>
      </c>
      <c r="M166" s="32">
        <f t="shared" si="30"/>
        <v>-2.4125464053836865E-3</v>
      </c>
      <c r="N166" s="40">
        <f t="shared" si="30"/>
        <v>-2.4164568543498972E-3</v>
      </c>
      <c r="O166" s="55">
        <f>AVERAGE(K$4:K166)</f>
        <v>-1.8808970987173857E-3</v>
      </c>
      <c r="P166" s="56">
        <f>AVERAGE(L$4:L166)</f>
        <v>1.4612698983458104E-3</v>
      </c>
      <c r="Q166" s="57">
        <f>AVERAGE(M$4:M166)</f>
        <v>-2.1834935645829924E-4</v>
      </c>
      <c r="R166" s="32">
        <f>resultados!B$7+resultados!B$8*cálculos!K165^2+resultados!B$9*cálculos!R165</f>
        <v>3.4876715306936864E-4</v>
      </c>
      <c r="S166" s="32">
        <f>resultados!C$7+resultados!C$8*cálculos!L165^2+resultados!C$9*cálculos!S165</f>
        <v>3.2142933038926795E-4</v>
      </c>
      <c r="T166" s="31">
        <f>resultados!D$7+resultados!D$8*cálculos!M165^2+resultados!D$9*cálculos!T165</f>
        <v>6.147231826144809E-5</v>
      </c>
      <c r="U166" s="36">
        <f t="shared" si="31"/>
        <v>1.8675308647231742E-2</v>
      </c>
      <c r="V166" s="32">
        <f t="shared" si="32"/>
        <v>1.7928450306405958E-2</v>
      </c>
      <c r="W166" s="31">
        <f t="shared" si="33"/>
        <v>7.8404284488443679E-3</v>
      </c>
      <c r="X166" s="32">
        <f>-0.5*LN(2*resultados!B$2)-0.5*LN(R166)-0.5*((K166^2)/R166)</f>
        <v>3.0616144876002851</v>
      </c>
      <c r="Y166" s="32">
        <f>-0.5*LN(2*resultados!C$2)-0.5*LN(S166)-0.5*((L166^2)/S166)</f>
        <v>3.0794008745549868</v>
      </c>
      <c r="Z166" s="31">
        <f>-0.5*LN(2*resultados!D$2)-0.5*LN(T166)-0.5*((M166^2)/T166)</f>
        <v>3.8821817910838945</v>
      </c>
      <c r="AA166" s="32">
        <f>K166/R166</f>
        <v>0</v>
      </c>
      <c r="AB166" s="32">
        <f>L166/S166</f>
        <v>-11.969915704770766</v>
      </c>
      <c r="AC166" s="31">
        <f>M166/T166</f>
        <v>-39.246061863534713</v>
      </c>
      <c r="AD166" s="32">
        <f>(1-resultados!$E$3)*(cálculos!AA165*cálculos!AA165)+resultados!$E$3*cálculos!AD165</f>
        <v>3268.5622688926401</v>
      </c>
      <c r="AE166" s="32">
        <f>(1-resultados!$E$3)*(cálculos!AA165*cálculos!AB165)+resultados!$E$3*cálculos!AE165</f>
        <v>1537.4038683498679</v>
      </c>
      <c r="AF166" s="32">
        <f>(1-resultados!$E$3)*(cálculos!AA165*cálculos!AC165)+resultados!$E$3*cálculos!AF165</f>
        <v>403.18000681288743</v>
      </c>
      <c r="AG166" s="32">
        <f>(1-resultados!$E$3)*(cálculos!AB165*cálculos!AB165)+resultados!$E$3*cálculos!AG165</f>
        <v>4277.1496566126307</v>
      </c>
      <c r="AH166" s="32">
        <f>(1-resultados!$E$3)*(cálculos!AB165*cálculos!AC165)+resultados!$E$3*cálculos!AH165</f>
        <v>1030.5193689625619</v>
      </c>
      <c r="AI166" s="31">
        <f>(1-resultados!$E$3)*(cálculos!AC165*cálculos!AC165)+resultados!$E$3*cálculos!AI165</f>
        <v>6852.24330839707</v>
      </c>
      <c r="AJ166" s="32">
        <f t="shared" si="34"/>
        <v>1</v>
      </c>
      <c r="AK166" s="32">
        <f t="shared" si="35"/>
        <v>0.41118036219606341</v>
      </c>
      <c r="AL166" s="32">
        <f t="shared" si="36"/>
        <v>8.5193060179856173E-2</v>
      </c>
      <c r="AM166" s="32">
        <f t="shared" si="37"/>
        <v>1</v>
      </c>
      <c r="AN166" s="32">
        <f t="shared" si="38"/>
        <v>0.1903542369948302</v>
      </c>
      <c r="AO166" s="31">
        <f t="shared" si="39"/>
        <v>1</v>
      </c>
      <c r="AP166" s="9">
        <f>H166*U166*(H166*U166*AJ166+I166*V166*AK166+J166*W166*AL166)</f>
        <v>4.0748970565090926E-5</v>
      </c>
      <c r="AQ166" s="9">
        <f>I166*V166*(H166*U166*AK166+I166*V166*AM166+J166*W166*AN166)</f>
        <v>8.2136209090062797E-5</v>
      </c>
      <c r="AR166" s="9">
        <f>J166*W166*(H166*U166*AL166+I166*V166*AN166+J166*W166*AO166)</f>
        <v>9.8840192577121739E-6</v>
      </c>
      <c r="AS166" s="40">
        <f t="shared" si="40"/>
        <v>1.3276919891286589E-4</v>
      </c>
      <c r="AT166" s="32">
        <f t="shared" si="41"/>
        <v>2.6805463775359011E-2</v>
      </c>
      <c r="AU166" s="31">
        <f>IF(N166&lt;-AT165,1,0)</f>
        <v>0</v>
      </c>
      <c r="AV166" s="37">
        <f>(resultados!$E$12^AU166)*(1-resultados!$E$12)^(1-AU166)</f>
        <v>0.97455470737913485</v>
      </c>
      <c r="AW166" s="37">
        <f>((1-resultados!$E$13)^AU166)*((resultados!$E$13)^(1-AU166))</f>
        <v>0.9</v>
      </c>
    </row>
    <row r="167" spans="1:49" s="37" customFormat="1">
      <c r="A167" s="33">
        <v>165</v>
      </c>
      <c r="B167" s="34">
        <v>39644</v>
      </c>
      <c r="C167" s="35">
        <v>2</v>
      </c>
      <c r="D167" s="36">
        <v>12860</v>
      </c>
      <c r="E167" s="32">
        <v>2488.66</v>
      </c>
      <c r="F167" s="32">
        <v>2055</v>
      </c>
      <c r="G167" s="40">
        <f>(resultados!$B$6*cálculos!D167)+(resultados!$C$6*cálculos!E167)+(resultados!$D$6*cálculos!F167)</f>
        <v>0.95170521742070735</v>
      </c>
      <c r="H167" s="36">
        <f>(resultados!B$6*cálculos!D167)/$G167</f>
        <v>0.2615339511125348</v>
      </c>
      <c r="I167" s="32">
        <f>(resultados!C$6*cálculos!E167)/$G167</f>
        <v>0.43856576312440376</v>
      </c>
      <c r="J167" s="31">
        <f>(resultados!D$6*cálculos!F167)/$G167</f>
        <v>0.29990028576306144</v>
      </c>
      <c r="K167" s="36">
        <f t="shared" si="28"/>
        <v>-1.8490511397633469E-2</v>
      </c>
      <c r="L167" s="32">
        <f t="shared" si="29"/>
        <v>-2.5368034556366936E-2</v>
      </c>
      <c r="M167" s="32">
        <f t="shared" si="30"/>
        <v>-7.272759329080003E-3</v>
      </c>
      <c r="N167" s="40">
        <f t="shared" si="30"/>
        <v>-1.8171694753483854E-2</v>
      </c>
      <c r="O167" s="55">
        <f>AVERAGE(K$4:K167)</f>
        <v>-1.9821752346863863E-3</v>
      </c>
      <c r="P167" s="56">
        <f>AVERAGE(L$4:L167)</f>
        <v>1.2976765785000009E-3</v>
      </c>
      <c r="Q167" s="57">
        <f>AVERAGE(M$4:M167)</f>
        <v>-2.6136405141330963E-4</v>
      </c>
      <c r="R167" s="32">
        <f>resultados!B$7+resultados!B$8*cálculos!K166^2+resultados!B$9*cálculos!R166</f>
        <v>2.8211041108011235E-4</v>
      </c>
      <c r="S167" s="32">
        <f>resultados!C$7+resultados!C$8*cálculos!L166^2+resultados!C$9*cálculos!S166</f>
        <v>2.4291084066072169E-4</v>
      </c>
      <c r="T167" s="31">
        <f>resultados!D$7+resultados!D$8*cálculos!M166^2+resultados!D$9*cálculos!T166</f>
        <v>5.6902779900445811E-5</v>
      </c>
      <c r="U167" s="36">
        <f t="shared" si="31"/>
        <v>1.6796142744097894E-2</v>
      </c>
      <c r="V167" s="32">
        <f t="shared" si="32"/>
        <v>1.5585597218609292E-2</v>
      </c>
      <c r="W167" s="31">
        <f t="shared" si="33"/>
        <v>7.5433931291194025E-3</v>
      </c>
      <c r="X167" s="32">
        <f>-0.5*LN(2*resultados!B$2)-0.5*LN(R167)-0.5*((K167^2)/R167)</f>
        <v>2.5617008160734538</v>
      </c>
      <c r="Y167" s="32">
        <f>-0.5*LN(2*resultados!C$2)-0.5*LN(S167)-0.5*((L167^2)/S167)</f>
        <v>1.9178329191689238</v>
      </c>
      <c r="Z167" s="31">
        <f>-0.5*LN(2*resultados!D$2)-0.5*LN(T167)-0.5*((M167^2)/T167)</f>
        <v>3.503378002441099</v>
      </c>
      <c r="AA167" s="32">
        <f>K167/R167</f>
        <v>-65.543527184406614</v>
      </c>
      <c r="AB167" s="32">
        <f>L167/S167</f>
        <v>-104.43352172906505</v>
      </c>
      <c r="AC167" s="31">
        <f>M167/T167</f>
        <v>-127.8102641347936</v>
      </c>
      <c r="AD167" s="32">
        <f>(1-resultados!$E$3)*(cálculos!AA166*cálculos!AA166)+resultados!$E$3*cálculos!AD166</f>
        <v>3072.4485327590814</v>
      </c>
      <c r="AE167" s="32">
        <f>(1-resultados!$E$3)*(cálculos!AA166*cálculos!AB166)+resultados!$E$3*cálculos!AE166</f>
        <v>1445.1596362488758</v>
      </c>
      <c r="AF167" s="32">
        <f>(1-resultados!$E$3)*(cálculos!AA166*cálculos!AC166)+resultados!$E$3*cálculos!AF166</f>
        <v>378.98920640411416</v>
      </c>
      <c r="AG167" s="32">
        <f>(1-resultados!$E$3)*(cálculos!AB166*cálculos!AB166)+resultados!$E$3*cálculos!AG166</f>
        <v>4029.1174101346319</v>
      </c>
      <c r="AH167" s="32">
        <f>(1-resultados!$E$3)*(cálculos!AB166*cálculos!AC166)+resultados!$E$3*cálculos!AH166</f>
        <v>996.874529959852</v>
      </c>
      <c r="AI167" s="31">
        <f>(1-resultados!$E$3)*(cálculos!AC166*cálculos!AC166)+resultados!$E$3*cálculos!AI166</f>
        <v>6533.5239122010298</v>
      </c>
      <c r="AJ167" s="32">
        <f t="shared" si="34"/>
        <v>1</v>
      </c>
      <c r="AK167" s="32">
        <f t="shared" si="35"/>
        <v>0.41074147013590384</v>
      </c>
      <c r="AL167" s="32">
        <f t="shared" si="36"/>
        <v>8.4588396174827385E-2</v>
      </c>
      <c r="AM167" s="32">
        <f t="shared" si="37"/>
        <v>1</v>
      </c>
      <c r="AN167" s="32">
        <f t="shared" si="38"/>
        <v>0.19429507666846985</v>
      </c>
      <c r="AO167" s="31">
        <f t="shared" si="39"/>
        <v>1</v>
      </c>
      <c r="AP167" s="9">
        <f>H167*U167*(H167*U167*AJ167+I167*V167*AK167+J167*W167*AL167)</f>
        <v>3.2469835227397109E-5</v>
      </c>
      <c r="AQ167" s="9">
        <f>I167*V167*(H167*U167*AK167+I167*V167*AM167+J167*W167*AN167)</f>
        <v>6.2058769955408737E-5</v>
      </c>
      <c r="AR167" s="9">
        <f>J167*W167*(H167*U167*AL167+I167*V167*AN167+J167*W167*AO167)</f>
        <v>8.962891877293537E-6</v>
      </c>
      <c r="AS167" s="40">
        <f t="shared" si="40"/>
        <v>1.0349149706009938E-4</v>
      </c>
      <c r="AT167" s="32">
        <f t="shared" si="41"/>
        <v>2.366611621286915E-2</v>
      </c>
      <c r="AU167" s="31">
        <f>IF(N167&lt;-AT166,1,0)</f>
        <v>0</v>
      </c>
      <c r="AV167" s="37">
        <f>(resultados!$E$12^AU167)*(1-resultados!$E$12)^(1-AU167)</f>
        <v>0.97455470737913485</v>
      </c>
      <c r="AW167" s="37">
        <f>((1-resultados!$E$13)^AU167)*((resultados!$E$13)^(1-AU167))</f>
        <v>0.9</v>
      </c>
    </row>
    <row r="168" spans="1:49" s="37" customFormat="1">
      <c r="A168" s="33">
        <v>166</v>
      </c>
      <c r="B168" s="34">
        <v>39645</v>
      </c>
      <c r="C168" s="35">
        <v>3</v>
      </c>
      <c r="D168" s="36">
        <v>12900</v>
      </c>
      <c r="E168" s="32">
        <v>2444.4</v>
      </c>
      <c r="F168" s="32">
        <v>2060</v>
      </c>
      <c r="G168" s="40">
        <f>(resultados!$B$6*cálculos!D168)+(resultados!$C$6*cálculos!E168)+(resultados!$D$6*cálculos!F168)</f>
        <v>0.94575079461689326</v>
      </c>
      <c r="H168" s="36">
        <f>(resultados!B$6*cálculos!D168)/$G168</f>
        <v>0.26399916423647157</v>
      </c>
      <c r="I168" s="32">
        <f>(resultados!C$6*cálculos!E168)/$G168</f>
        <v>0.4334781070070492</v>
      </c>
      <c r="J168" s="31">
        <f>(resultados!D$6*cálculos!F168)/$G168</f>
        <v>0.30252272875647923</v>
      </c>
      <c r="K168" s="36">
        <f t="shared" si="28"/>
        <v>3.1055925581533472E-3</v>
      </c>
      <c r="L168" s="32">
        <f t="shared" si="29"/>
        <v>-1.794471897146277E-2</v>
      </c>
      <c r="M168" s="32">
        <f t="shared" si="30"/>
        <v>2.4301348532924649E-3</v>
      </c>
      <c r="N168" s="40">
        <f t="shared" si="30"/>
        <v>-6.2762375643949306E-3</v>
      </c>
      <c r="O168" s="55">
        <f>AVERAGE(K$4:K168)</f>
        <v>-1.9513402783661454E-3</v>
      </c>
      <c r="P168" s="56">
        <f>AVERAGE(L$4:L168)</f>
        <v>1.1810559994093175E-3</v>
      </c>
      <c r="Q168" s="57">
        <f>AVERAGE(M$4:M168)</f>
        <v>-2.4505193683933526E-4</v>
      </c>
      <c r="R168" s="32">
        <f>resultados!B$7+resultados!B$8*cálculos!K167^2+resultados!B$9*cálculos!R167</f>
        <v>3.2516575904513337E-4</v>
      </c>
      <c r="S168" s="32">
        <f>resultados!C$7+resultados!C$8*cálculos!L167^2+resultados!C$9*cálculos!S167</f>
        <v>4.0309793817655873E-4</v>
      </c>
      <c r="T168" s="31">
        <f>resultados!D$7+resultados!D$8*cálculos!M167^2+resultados!D$9*cálculos!T167</f>
        <v>7.1415486390838162E-5</v>
      </c>
      <c r="U168" s="36">
        <f t="shared" si="31"/>
        <v>1.8032353120021063E-2</v>
      </c>
      <c r="V168" s="32">
        <f t="shared" si="32"/>
        <v>2.0077299075736226E-2</v>
      </c>
      <c r="W168" s="31">
        <f t="shared" si="33"/>
        <v>8.4507683905570476E-3</v>
      </c>
      <c r="X168" s="32">
        <f>-0.5*LN(2*resultados!B$2)-0.5*LN(R168)-0.5*((K168^2)/R168)</f>
        <v>3.0818187617426971</v>
      </c>
      <c r="Y168" s="32">
        <f>-0.5*LN(2*resultados!C$2)-0.5*LN(S168)-0.5*((L168^2)/S168)</f>
        <v>2.5898042616036987</v>
      </c>
      <c r="Z168" s="31">
        <f>-0.5*LN(2*resultados!D$2)-0.5*LN(T168)-0.5*((M168^2)/T168)</f>
        <v>3.8132129126323306</v>
      </c>
      <c r="AA168" s="32">
        <f>K168/R168</f>
        <v>9.5507982367918611</v>
      </c>
      <c r="AB168" s="32">
        <f>L168/S168</f>
        <v>-44.517019989328006</v>
      </c>
      <c r="AC168" s="31">
        <f>M168/T168</f>
        <v>34.028121575661842</v>
      </c>
      <c r="AD168" s="32">
        <f>(1-resultados!$E$3)*(cálculos!AA167*cálculos!AA167)+resultados!$E$3*cálculos!AD167</f>
        <v>3145.8588581399194</v>
      </c>
      <c r="AE168" s="32">
        <f>(1-resultados!$E$3)*(cálculos!AA167*cálculos!AB167)+resultados!$E$3*cálculos!AE167</f>
        <v>1769.1465402986812</v>
      </c>
      <c r="AF168" s="32">
        <f>(1-resultados!$E$3)*(cálculos!AA167*cálculos!AC167)+resultados!$E$3*cálculos!AF167</f>
        <v>858.87798532576983</v>
      </c>
      <c r="AG168" s="32">
        <f>(1-resultados!$E$3)*(cálculos!AB167*cálculos!AB167)+resultados!$E$3*cálculos!AG167</f>
        <v>4441.7519931706602</v>
      </c>
      <c r="AH168" s="32">
        <f>(1-resultados!$E$3)*(cálculos!AB167*cálculos!AC167)+resultados!$E$3*cálculos!AH167</f>
        <v>1737.922617965372</v>
      </c>
      <c r="AI168" s="31">
        <f>(1-resultados!$E$3)*(cálculos!AC167*cálculos!AC167)+resultados!$E$3*cálculos!AI167</f>
        <v>7121.6402945613108</v>
      </c>
      <c r="AJ168" s="32">
        <f t="shared" si="34"/>
        <v>1</v>
      </c>
      <c r="AK168" s="32">
        <f t="shared" si="35"/>
        <v>0.47327878530108186</v>
      </c>
      <c r="AL168" s="32">
        <f t="shared" si="36"/>
        <v>0.18145621059758768</v>
      </c>
      <c r="AM168" s="32">
        <f t="shared" si="37"/>
        <v>1</v>
      </c>
      <c r="AN168" s="32">
        <f t="shared" si="38"/>
        <v>0.30900340514353886</v>
      </c>
      <c r="AO168" s="31">
        <f t="shared" si="39"/>
        <v>1</v>
      </c>
      <c r="AP168" s="9">
        <f>H168*U168*(H168*U168*AJ168+I168*V168*AK168+J168*W168*AL168)</f>
        <v>4.4479529320851289E-5</v>
      </c>
      <c r="AQ168" s="9">
        <f>I168*V168*(H168*U168*AK168+I168*V168*AM168+J168*W168*AN168)</f>
        <v>1.022271966149582E-4</v>
      </c>
      <c r="AR168" s="9">
        <f>J168*W168*(H168*U168*AL168+I168*V168*AN168+J168*W168*AO168)</f>
        <v>1.5619634727217045E-5</v>
      </c>
      <c r="AS168" s="40">
        <f t="shared" si="40"/>
        <v>1.6232636066302653E-4</v>
      </c>
      <c r="AT168" s="32">
        <f t="shared" si="41"/>
        <v>2.9639384731899393E-2</v>
      </c>
      <c r="AU168" s="31">
        <f>IF(N168&lt;-AT167,1,0)</f>
        <v>0</v>
      </c>
      <c r="AV168" s="37">
        <f>(resultados!$E$12^AU168)*(1-resultados!$E$12)^(1-AU168)</f>
        <v>0.97455470737913485</v>
      </c>
      <c r="AW168" s="37">
        <f>((1-resultados!$E$13)^AU168)*((resultados!$E$13)^(1-AU168))</f>
        <v>0.9</v>
      </c>
    </row>
    <row r="169" spans="1:49" s="37" customFormat="1">
      <c r="A169" s="33">
        <v>167</v>
      </c>
      <c r="B169" s="34">
        <v>39646</v>
      </c>
      <c r="C169" s="35">
        <v>4</v>
      </c>
      <c r="D169" s="36">
        <v>13300</v>
      </c>
      <c r="E169" s="32">
        <v>2419.81</v>
      </c>
      <c r="F169" s="32">
        <v>2080</v>
      </c>
      <c r="G169" s="40">
        <f>(resultados!$B$6*cálculos!D169)+(resultados!$C$6*cálculos!E169)+(resultados!$D$6*cálculos!F169)</f>
        <v>0.95214639886386687</v>
      </c>
      <c r="H169" s="36">
        <f>(resultados!B$6*cálculos!D169)/$G169</f>
        <v>0.27035690640207333</v>
      </c>
      <c r="I169" s="32">
        <f>(resultados!C$6*cálculos!E169)/$G169</f>
        <v>0.42623503656636008</v>
      </c>
      <c r="J169" s="31">
        <f>(resultados!D$6*cálculos!F169)/$G169</f>
        <v>0.30340805703156659</v>
      </c>
      <c r="K169" s="36">
        <f t="shared" si="28"/>
        <v>3.053672386008266E-2</v>
      </c>
      <c r="L169" s="32">
        <f t="shared" si="29"/>
        <v>-1.0110669348981638E-2</v>
      </c>
      <c r="M169" s="32">
        <f t="shared" si="30"/>
        <v>9.6619109117366264E-3</v>
      </c>
      <c r="N169" s="40">
        <f t="shared" si="30"/>
        <v>6.7396995771725199E-3</v>
      </c>
      <c r="O169" s="55">
        <f>AVERAGE(K$4:K169)</f>
        <v>-1.7556290486164538E-3</v>
      </c>
      <c r="P169" s="56">
        <f>AVERAGE(L$4:L169)</f>
        <v>1.1130335575515406E-3</v>
      </c>
      <c r="Q169" s="57">
        <f>AVERAGE(M$4:M169)</f>
        <v>-1.8537143775152823E-4</v>
      </c>
      <c r="R169" s="32">
        <f>resultados!B$7+resultados!B$8*cálculos!K168^2+resultados!B$9*cálculos!R168</f>
        <v>2.6743680892757935E-4</v>
      </c>
      <c r="S169" s="32">
        <f>resultados!C$7+resultados!C$8*cálculos!L168^2+resultados!C$9*cálculos!S168</f>
        <v>4.0069144114876433E-4</v>
      </c>
      <c r="T169" s="31">
        <f>resultados!D$7+resultados!D$8*cálculos!M168^2+resultados!D$9*cálculos!T168</f>
        <v>6.3202425343000888E-5</v>
      </c>
      <c r="U169" s="36">
        <f t="shared" si="31"/>
        <v>1.6353495312243782E-2</v>
      </c>
      <c r="V169" s="32">
        <f t="shared" si="32"/>
        <v>2.0017278564998898E-2</v>
      </c>
      <c r="W169" s="31">
        <f t="shared" si="33"/>
        <v>7.9499953045898634E-3</v>
      </c>
      <c r="X169" s="32">
        <f>-0.5*LN(2*resultados!B$2)-0.5*LN(R169)-0.5*((K169^2)/R169)</f>
        <v>1.4509884794153978</v>
      </c>
      <c r="Y169" s="32">
        <f>-0.5*LN(2*resultados!C$2)-0.5*LN(S169)-0.5*((L169^2)/S169)</f>
        <v>2.8646593768337762</v>
      </c>
      <c r="Z169" s="31">
        <f>-0.5*LN(2*resultados!D$2)-0.5*LN(T169)-0.5*((M169^2)/T169)</f>
        <v>3.1771253117065297</v>
      </c>
      <c r="AA169" s="32">
        <f>K169/R169</f>
        <v>114.18295029220104</v>
      </c>
      <c r="AB169" s="32">
        <f>L169/S169</f>
        <v>-25.233055440352818</v>
      </c>
      <c r="AC169" s="31">
        <f>M169/T169</f>
        <v>152.87247062594881</v>
      </c>
      <c r="AD169" s="32">
        <f>(1-resultados!$E$3)*(cálculos!AA168*cálculos!AA168)+resultados!$E$3*cálculos!AD168</f>
        <v>2962.5803914691187</v>
      </c>
      <c r="AE169" s="32">
        <f>(1-resultados!$E$3)*(cálculos!AA168*cálculos!AB168)+resultados!$E$3*cálculos!AE168</f>
        <v>1637.487363319482</v>
      </c>
      <c r="AF169" s="32">
        <f>(1-resultados!$E$3)*(cálculos!AA168*cálculos!AC168)+resultados!$E$3*cálculos!AF168</f>
        <v>826.84504961899381</v>
      </c>
      <c r="AG169" s="32">
        <f>(1-resultados!$E$3)*(cálculos!AB168*cálculos!AB168)+resultados!$E$3*cálculos!AG168</f>
        <v>4294.1527777042347</v>
      </c>
      <c r="AH169" s="32">
        <f>(1-resultados!$E$3)*(cálculos!AB168*cálculos!AC168)+resultados!$E$3*cálculos!AH168</f>
        <v>1542.7574267844682</v>
      </c>
      <c r="AI169" s="31">
        <f>(1-resultados!$E$3)*(cálculos!AC168*cálculos!AC168)+resultados!$E$3*cálculos!AI168</f>
        <v>6763.8166603657128</v>
      </c>
      <c r="AJ169" s="32">
        <f t="shared" si="34"/>
        <v>1</v>
      </c>
      <c r="AK169" s="32">
        <f t="shared" si="35"/>
        <v>0.45909666642122154</v>
      </c>
      <c r="AL169" s="32">
        <f t="shared" si="36"/>
        <v>0.18471116395258425</v>
      </c>
      <c r="AM169" s="32">
        <f t="shared" si="37"/>
        <v>1</v>
      </c>
      <c r="AN169" s="32">
        <f t="shared" si="38"/>
        <v>0.28626152880724987</v>
      </c>
      <c r="AO169" s="31">
        <f t="shared" si="39"/>
        <v>1</v>
      </c>
      <c r="AP169" s="9">
        <f>H169*U169*(H169*U169*AJ169+I169*V169*AK169+J169*W169*AL169)</f>
        <v>3.8835924202292214E-5</v>
      </c>
      <c r="AQ169" s="9">
        <f>I169*V169*(H169*U169*AK169+I169*V169*AM169+J169*W169*AN169)</f>
        <v>9.6005785752828783E-5</v>
      </c>
      <c r="AR169" s="9">
        <f>J169*W169*(H169*U169*AL169+I169*V169*AN169+J169*W169*AO169)</f>
        <v>1.3679350160693381E-5</v>
      </c>
      <c r="AS169" s="40">
        <f t="shared" si="40"/>
        <v>1.4852106011581438E-4</v>
      </c>
      <c r="AT169" s="32">
        <f t="shared" si="41"/>
        <v>2.8351019349135614E-2</v>
      </c>
      <c r="AU169" s="31">
        <f>IF(N169&lt;-AT168,1,0)</f>
        <v>0</v>
      </c>
      <c r="AV169" s="37">
        <f>(resultados!$E$12^AU169)*(1-resultados!$E$12)^(1-AU169)</f>
        <v>0.97455470737913485</v>
      </c>
      <c r="AW169" s="37">
        <f>((1-resultados!$E$13)^AU169)*((resultados!$E$13)^(1-AU169))</f>
        <v>0.9</v>
      </c>
    </row>
    <row r="170" spans="1:49" s="37" customFormat="1">
      <c r="A170" s="33">
        <v>168</v>
      </c>
      <c r="B170" s="34">
        <v>39647</v>
      </c>
      <c r="C170" s="35">
        <v>5</v>
      </c>
      <c r="D170" s="36">
        <v>13160</v>
      </c>
      <c r="E170" s="32">
        <v>2449.3200000000002</v>
      </c>
      <c r="F170" s="32">
        <v>2075</v>
      </c>
      <c r="G170" s="40">
        <f>(resultados!$B$6*cálculos!D170)+(resultados!$C$6*cálculos!E170)+(resultados!$D$6*cálculos!F170)</f>
        <v>0.95369154324744709</v>
      </c>
      <c r="H170" s="36">
        <f>(resultados!B$6*cálculos!D170)/$G170</f>
        <v>0.26707763031224363</v>
      </c>
      <c r="I170" s="32">
        <f>(resultados!C$6*cálculos!E170)/$G170</f>
        <v>0.43073405053468528</v>
      </c>
      <c r="J170" s="31">
        <f>(resultados!D$6*cálculos!F170)/$G170</f>
        <v>0.30218831915307104</v>
      </c>
      <c r="K170" s="36">
        <f t="shared" si="28"/>
        <v>-1.0582109330536937E-2</v>
      </c>
      <c r="L170" s="32">
        <f t="shared" si="29"/>
        <v>1.2121410322173176E-2</v>
      </c>
      <c r="M170" s="32">
        <f t="shared" si="30"/>
        <v>-2.4067400305654019E-3</v>
      </c>
      <c r="N170" s="40">
        <f t="shared" si="30"/>
        <v>1.6214859490222486E-3</v>
      </c>
      <c r="O170" s="55">
        <f>AVERAGE(K$4:K170)</f>
        <v>-1.8084822239572949E-3</v>
      </c>
      <c r="P170" s="56">
        <f>AVERAGE(L$4:L170)</f>
        <v>1.1789519812917899E-3</v>
      </c>
      <c r="Q170" s="57">
        <f>AVERAGE(M$4:M170)</f>
        <v>-1.9867304609173109E-4</v>
      </c>
      <c r="R170" s="32">
        <f>resultados!B$7+resultados!B$8*cálculos!K169^2+resultados!B$9*cálculos!R169</f>
        <v>4.730281135289973E-4</v>
      </c>
      <c r="S170" s="32">
        <f>resultados!C$7+resultados!C$8*cálculos!L169^2+resultados!C$9*cálculos!S169</f>
        <v>3.249191623229389E-4</v>
      </c>
      <c r="T170" s="31">
        <f>resultados!D$7+resultados!D$8*cálculos!M169^2+resultados!D$9*cálculos!T169</f>
        <v>9.0336565987538653E-5</v>
      </c>
      <c r="U170" s="36">
        <f t="shared" si="31"/>
        <v>2.1749209492048151E-2</v>
      </c>
      <c r="V170" s="32">
        <f t="shared" si="32"/>
        <v>1.8025514204120196E-2</v>
      </c>
      <c r="W170" s="31">
        <f t="shared" si="33"/>
        <v>9.5045550125999398E-3</v>
      </c>
      <c r="X170" s="32">
        <f>-0.5*LN(2*resultados!B$2)-0.5*LN(R170)-0.5*((K170^2)/R170)</f>
        <v>2.7908731792309416</v>
      </c>
      <c r="Y170" s="32">
        <f>-0.5*LN(2*resultados!C$2)-0.5*LN(S170)-0.5*((L170^2)/S170)</f>
        <v>2.8709283156903336</v>
      </c>
      <c r="Z170" s="31">
        <f>-0.5*LN(2*resultados!D$2)-0.5*LN(T170)-0.5*((M170^2)/T170)</f>
        <v>3.7049854931807293</v>
      </c>
      <c r="AA170" s="32">
        <f>K170/R170</f>
        <v>-22.370994509374416</v>
      </c>
      <c r="AB170" s="32">
        <f>L170/S170</f>
        <v>37.305926297217404</v>
      </c>
      <c r="AC170" s="31">
        <f>M170/T170</f>
        <v>-26.64192516347584</v>
      </c>
      <c r="AD170" s="32">
        <f>(1-resultados!$E$3)*(cálculos!AA169*cálculos!AA169)+resultados!$E$3*cálculos!AD169</f>
        <v>3567.0903362268473</v>
      </c>
      <c r="AE170" s="32">
        <f>(1-resultados!$E$3)*(cálculos!AA169*cálculos!AB169)+resultados!$E$3*cálculos!AE169</f>
        <v>1366.3670386163433</v>
      </c>
      <c r="AF170" s="32">
        <f>(1-resultados!$E$3)*(cálculos!AA169*cálculos!AC169)+resultados!$E$3*cálculos!AF169</f>
        <v>1824.5601295135757</v>
      </c>
      <c r="AG170" s="32">
        <f>(1-resultados!$E$3)*(cálculos!AB169*cálculos!AB169)+resultados!$E$3*cálculos!AG169</f>
        <v>4074.7060362533357</v>
      </c>
      <c r="AH170" s="32">
        <f>(1-resultados!$E$3)*(cálculos!AB169*cálculos!AC169)+resultados!$E$3*cálculos!AH169</f>
        <v>1218.7456095809034</v>
      </c>
      <c r="AI170" s="31">
        <f>(1-resultados!$E$3)*(cálculos!AC169*cálculos!AC169)+resultados!$E$3*cálculos!AI169</f>
        <v>7760.1871972606659</v>
      </c>
      <c r="AJ170" s="32">
        <f t="shared" si="34"/>
        <v>1</v>
      </c>
      <c r="AK170" s="32">
        <f t="shared" si="35"/>
        <v>0.35839519753470067</v>
      </c>
      <c r="AL170" s="32">
        <f t="shared" si="36"/>
        <v>0.34678877173485323</v>
      </c>
      <c r="AM170" s="32">
        <f t="shared" si="37"/>
        <v>1</v>
      </c>
      <c r="AN170" s="32">
        <f t="shared" si="38"/>
        <v>0.21673488714426914</v>
      </c>
      <c r="AO170" s="31">
        <f t="shared" si="39"/>
        <v>1</v>
      </c>
      <c r="AP170" s="9">
        <f>H170*U170*(H170*U170*AJ170+I170*V170*AK170+J170*W170*AL170)</f>
        <v>5.5690679884164481E-5</v>
      </c>
      <c r="AQ170" s="9">
        <f>I170*V170*(H170*U170*AK170+I170*V170*AM170+J170*W170*AN170)</f>
        <v>8.1279720987186192E-5</v>
      </c>
      <c r="AR170" s="9">
        <f>J170*W170*(H170*U170*AL170+I170*V170*AN170+J170*W170*AO170)</f>
        <v>1.8868233241064791E-5</v>
      </c>
      <c r="AS170" s="40">
        <f t="shared" si="40"/>
        <v>1.5583863411241546E-4</v>
      </c>
      <c r="AT170" s="32">
        <f t="shared" si="41"/>
        <v>2.90410439911532E-2</v>
      </c>
      <c r="AU170" s="31">
        <f>IF(N170&lt;-AT169,1,0)</f>
        <v>0</v>
      </c>
      <c r="AV170" s="37">
        <f>(resultados!$E$12^AU170)*(1-resultados!$E$12)^(1-AU170)</f>
        <v>0.97455470737913485</v>
      </c>
      <c r="AW170" s="37">
        <f>((1-resultados!$E$13)^AU170)*((resultados!$E$13)^(1-AU170))</f>
        <v>0.9</v>
      </c>
    </row>
    <row r="171" spans="1:49" s="37" customFormat="1">
      <c r="A171" s="33">
        <v>169</v>
      </c>
      <c r="B171" s="34">
        <v>39650</v>
      </c>
      <c r="C171" s="35">
        <v>1</v>
      </c>
      <c r="D171" s="36">
        <v>13580</v>
      </c>
      <c r="E171" s="32">
        <v>2468.9899999999998</v>
      </c>
      <c r="F171" s="32">
        <v>2095</v>
      </c>
      <c r="G171" s="40">
        <f>(resultados!$B$6*cálculos!D171)+(resultados!$C$6*cálculos!E171)+(resultados!$D$6*cálculos!F171)</f>
        <v>0.96789730506525995</v>
      </c>
      <c r="H171" s="36">
        <f>(resultados!B$6*cálculos!D171)/$G171</f>
        <v>0.27155640200867964</v>
      </c>
      <c r="I171" s="32">
        <f>(resultados!C$6*cálculos!E171)/$G171</f>
        <v>0.42782056629210152</v>
      </c>
      <c r="J171" s="31">
        <f>(resultados!D$6*cálculos!F171)/$G171</f>
        <v>0.30062303169921895</v>
      </c>
      <c r="K171" s="36">
        <f t="shared" si="28"/>
        <v>3.1416196233378102E-2</v>
      </c>
      <c r="L171" s="32">
        <f t="shared" si="29"/>
        <v>7.9987251202631171E-3</v>
      </c>
      <c r="M171" s="32">
        <f t="shared" si="30"/>
        <v>9.592399691439546E-3</v>
      </c>
      <c r="N171" s="40">
        <f t="shared" si="30"/>
        <v>1.4785702603445222E-2</v>
      </c>
      <c r="O171" s="55">
        <f>AVERAGE(K$4:K171)</f>
        <v>-1.61071628075887E-3</v>
      </c>
      <c r="P171" s="56">
        <f>AVERAGE(L$4:L171)</f>
        <v>1.2195458690237621E-3</v>
      </c>
      <c r="Q171" s="57">
        <f>AVERAGE(M$4:M171)</f>
        <v>-1.4039285122547347E-4</v>
      </c>
      <c r="R171" s="32">
        <f>resultados!B$7+resultados!B$8*cálculos!K170^2+resultados!B$9*cálculos!R170</f>
        <v>4.0307373713804672E-4</v>
      </c>
      <c r="S171" s="32">
        <f>resultados!C$7+resultados!C$8*cálculos!L170^2+resultados!C$9*cálculos!S170</f>
        <v>2.8981485163970391E-4</v>
      </c>
      <c r="T171" s="31">
        <f>resultados!D$7+resultados!D$8*cálculos!M170^2+resultados!D$9*cálculos!T170</f>
        <v>7.5088462102405599E-5</v>
      </c>
      <c r="U171" s="36">
        <f t="shared" si="31"/>
        <v>2.0076696370121425E-2</v>
      </c>
      <c r="V171" s="32">
        <f t="shared" si="32"/>
        <v>1.7023949354944168E-2</v>
      </c>
      <c r="W171" s="31">
        <f t="shared" si="33"/>
        <v>8.6653598945690413E-3</v>
      </c>
      <c r="X171" s="32">
        <f>-0.5*LN(2*resultados!B$2)-0.5*LN(R171)-0.5*((K171^2)/R171)</f>
        <v>1.7649433017860612</v>
      </c>
      <c r="Y171" s="32">
        <f>-0.5*LN(2*resultados!C$2)-0.5*LN(S171)-0.5*((L171^2)/S171)</f>
        <v>3.0438154748701192</v>
      </c>
      <c r="Z171" s="31">
        <f>-0.5*LN(2*resultados!D$2)-0.5*LN(T171)-0.5*((M171^2)/T171)</f>
        <v>3.2167784257247818</v>
      </c>
      <c r="AA171" s="32">
        <f>K171/R171</f>
        <v>77.941560907548109</v>
      </c>
      <c r="AB171" s="32">
        <f>L171/S171</f>
        <v>27.59943141287695</v>
      </c>
      <c r="AC171" s="31">
        <f>M171/T171</f>
        <v>127.7479844820558</v>
      </c>
      <c r="AD171" s="32">
        <f>(1-resultados!$E$3)*(cálculos!AA170*cálculos!AA170)+resultados!$E$3*cálculos!AD170</f>
        <v>3383.092599773544</v>
      </c>
      <c r="AE171" s="32">
        <f>(1-resultados!$E$3)*(cálculos!AA170*cálculos!AB170)+resultados!$E$3*cálculos!AE170</f>
        <v>1234.3107759576319</v>
      </c>
      <c r="AF171" s="32">
        <f>(1-resultados!$E$3)*(cálculos!AA170*cálculos!AC170)+resultados!$E$3*cálculos!AF170</f>
        <v>1750.8469034358379</v>
      </c>
      <c r="AG171" s="32">
        <f>(1-resultados!$E$3)*(cálculos!AB170*cálculos!AB170)+resultados!$E$3*cálculos!AG170</f>
        <v>3913.7276022917404</v>
      </c>
      <c r="AH171" s="32">
        <f>(1-resultados!$E$3)*(cálculos!AB170*cálculos!AC170)+resultados!$E$3*cálculos!AH170</f>
        <v>1085.9867712121725</v>
      </c>
      <c r="AI171" s="31">
        <f>(1-resultados!$E$3)*(cálculos!AC170*cálculos!AC170)+resultados!$E$3*cálculos!AI170</f>
        <v>7337.1634960100009</v>
      </c>
      <c r="AJ171" s="32">
        <f t="shared" si="34"/>
        <v>1</v>
      </c>
      <c r="AK171" s="32">
        <f t="shared" si="35"/>
        <v>0.33921283796227886</v>
      </c>
      <c r="AL171" s="32">
        <f t="shared" si="36"/>
        <v>0.35142053168576587</v>
      </c>
      <c r="AM171" s="32">
        <f t="shared" si="37"/>
        <v>1</v>
      </c>
      <c r="AN171" s="32">
        <f t="shared" si="38"/>
        <v>0.20265864707895906</v>
      </c>
      <c r="AO171" s="31">
        <f t="shared" si="39"/>
        <v>1</v>
      </c>
      <c r="AP171" s="9">
        <f>H171*U171*(H171*U171*AJ171+I171*V171*AK171+J171*W171*AL171)</f>
        <v>4.8184173606514166E-5</v>
      </c>
      <c r="AQ171" s="9">
        <f>I171*V171*(H171*U171*AK171+I171*V171*AM171+J171*W171*AN171)</f>
        <v>7.0359283014873996E-5</v>
      </c>
      <c r="AR171" s="9">
        <f>J171*W171*(H171*U171*AL171+I171*V171*AN171+J171*W171*AO171)</f>
        <v>1.5622065126447337E-5</v>
      </c>
      <c r="AS171" s="40">
        <f t="shared" si="40"/>
        <v>1.341655217478355E-4</v>
      </c>
      <c r="AT171" s="32">
        <f t="shared" si="41"/>
        <v>2.6946050545239655E-2</v>
      </c>
      <c r="AU171" s="31">
        <f>IF(N171&lt;-AT170,1,0)</f>
        <v>0</v>
      </c>
      <c r="AV171" s="37">
        <f>(resultados!$E$12^AU171)*(1-resultados!$E$12)^(1-AU171)</f>
        <v>0.97455470737913485</v>
      </c>
      <c r="AW171" s="37">
        <f>((1-resultados!$E$13)^AU171)*((resultados!$E$13)^(1-AU171))</f>
        <v>0.9</v>
      </c>
    </row>
    <row r="172" spans="1:49" s="37" customFormat="1">
      <c r="A172" s="33">
        <v>170</v>
      </c>
      <c r="B172" s="34">
        <v>39651</v>
      </c>
      <c r="C172" s="35">
        <v>2</v>
      </c>
      <c r="D172" s="36">
        <v>13520</v>
      </c>
      <c r="E172" s="32">
        <v>2439.48</v>
      </c>
      <c r="F172" s="32">
        <v>2095</v>
      </c>
      <c r="G172" s="40">
        <f>(resultados!$B$6*cálculos!D172)+(resultados!$C$6*cálculos!E172)+(resultados!$D$6*cálculos!F172)</f>
        <v>0.96178674849529999</v>
      </c>
      <c r="H172" s="36">
        <f>(resultados!B$6*cálculos!D172)/$G172</f>
        <v>0.2720742615389834</v>
      </c>
      <c r="I172" s="32">
        <f>(resultados!C$6*cálculos!E172)/$G172</f>
        <v>0.42539274694554435</v>
      </c>
      <c r="J172" s="31">
        <f>(resultados!D$6*cálculos!F172)/$G172</f>
        <v>0.30253299151547225</v>
      </c>
      <c r="K172" s="36">
        <f t="shared" si="28"/>
        <v>-4.4280515157311129E-3</v>
      </c>
      <c r="L172" s="32">
        <f t="shared" si="29"/>
        <v>-1.2024258293242163E-2</v>
      </c>
      <c r="M172" s="32">
        <f t="shared" si="30"/>
        <v>0</v>
      </c>
      <c r="N172" s="40">
        <f t="shared" si="30"/>
        <v>-6.3332409087138927E-3</v>
      </c>
      <c r="O172" s="55">
        <f>AVERAGE(K$4:K172)</f>
        <v>-1.6273869034510134E-3</v>
      </c>
      <c r="P172" s="56">
        <f>AVERAGE(L$4:L172)</f>
        <v>1.1411801639215969E-3</v>
      </c>
      <c r="Q172" s="57">
        <f>AVERAGE(M$4:M172)</f>
        <v>-1.3956212429514522E-4</v>
      </c>
      <c r="R172" s="32">
        <f>resultados!B$7+resultados!B$8*cálculos!K171^2+resultados!B$9*cálculos!R171</f>
        <v>5.8687300383956009E-4</v>
      </c>
      <c r="S172" s="32">
        <f>resultados!C$7+resultados!C$8*cálculos!L171^2+resultados!C$9*cálculos!S171</f>
        <v>2.3856647392410564E-4</v>
      </c>
      <c r="T172" s="31">
        <f>resultados!D$7+resultados!D$8*cálculos!M171^2+resultados!D$9*cálculos!T171</f>
        <v>9.7334988224358248E-5</v>
      </c>
      <c r="U172" s="36">
        <f t="shared" si="31"/>
        <v>2.4225461891149984E-2</v>
      </c>
      <c r="V172" s="32">
        <f t="shared" si="32"/>
        <v>1.5445597234296433E-2</v>
      </c>
      <c r="W172" s="31">
        <f t="shared" si="33"/>
        <v>9.865849594655203E-3</v>
      </c>
      <c r="X172" s="32">
        <f>-0.5*LN(2*resultados!B$2)-0.5*LN(R172)-0.5*((K172^2)/R172)</f>
        <v>2.7847073398551325</v>
      </c>
      <c r="Y172" s="32">
        <f>-0.5*LN(2*resultados!C$2)-0.5*LN(S172)-0.5*((L172^2)/S172)</f>
        <v>2.9484686403801885</v>
      </c>
      <c r="Z172" s="31">
        <f>-0.5*LN(2*resultados!D$2)-0.5*LN(T172)-0.5*((M172^2)/T172)</f>
        <v>3.6997374878971221</v>
      </c>
      <c r="AA172" s="32">
        <f>K172/R172</f>
        <v>-7.5451613667028683</v>
      </c>
      <c r="AB172" s="32">
        <f>L172/S172</f>
        <v>-50.402129416840857</v>
      </c>
      <c r="AC172" s="31">
        <f>M172/T172</f>
        <v>0</v>
      </c>
      <c r="AD172" s="32">
        <f>(1-resultados!$E$3)*(cálculos!AA171*cálculos!AA171)+resultados!$E$3*cálculos!AD171</f>
        <v>3544.6002587894336</v>
      </c>
      <c r="AE172" s="32">
        <f>(1-resultados!$E$3)*(cálculos!AA171*cálculos!AB171)+resultados!$E$3*cálculos!AE171</f>
        <v>1289.3206952690009</v>
      </c>
      <c r="AF172" s="32">
        <f>(1-resultados!$E$3)*(cálculos!AA171*cálculos!AC171)+resultados!$E$3*cálculos!AF171</f>
        <v>2243.208728029168</v>
      </c>
      <c r="AG172" s="32">
        <f>(1-resultados!$E$3)*(cálculos!AB171*cálculos!AB171)+resultados!$E$3*cálculos!AG171</f>
        <v>3724.6076630130815</v>
      </c>
      <c r="AH172" s="32">
        <f>(1-resultados!$E$3)*(cálculos!AB171*cálculos!AC171)+resultados!$E$3*cálculos!AH171</f>
        <v>1232.3738690901882</v>
      </c>
      <c r="AI172" s="31">
        <f>(1-resultados!$E$3)*(cálculos!AC171*cálculos!AC171)+resultados!$E$3*cálculos!AI171</f>
        <v>7876.106538603055</v>
      </c>
      <c r="AJ172" s="32">
        <f t="shared" si="34"/>
        <v>1</v>
      </c>
      <c r="AK172" s="32">
        <f t="shared" si="35"/>
        <v>0.35484366406351547</v>
      </c>
      <c r="AL172" s="32">
        <f t="shared" si="36"/>
        <v>0.42455138556650041</v>
      </c>
      <c r="AM172" s="32">
        <f t="shared" si="37"/>
        <v>1</v>
      </c>
      <c r="AN172" s="32">
        <f t="shared" si="38"/>
        <v>0.2275340639723325</v>
      </c>
      <c r="AO172" s="31">
        <f t="shared" si="39"/>
        <v>1</v>
      </c>
      <c r="AP172" s="9">
        <f>H172*U172*(H172*U172*AJ172+I172*V172*AK172+J172*W172*AL172)</f>
        <v>6.7162130398437252E-5</v>
      </c>
      <c r="AQ172" s="9">
        <f>I172*V172*(H172*U172*AK172+I172*V172*AM172+J172*W172*AN172)</f>
        <v>6.300002243523199E-5</v>
      </c>
      <c r="AR172" s="9">
        <f>J172*W172*(H172*U172*AL172+I172*V172*AN172+J172*W172*AO172)</f>
        <v>2.1723022275088216E-5</v>
      </c>
      <c r="AS172" s="40">
        <f t="shared" si="40"/>
        <v>1.5188517510875745E-4</v>
      </c>
      <c r="AT172" s="32">
        <f t="shared" si="41"/>
        <v>2.8670307520687621E-2</v>
      </c>
      <c r="AU172" s="31">
        <f>IF(N172&lt;-AT171,1,0)</f>
        <v>0</v>
      </c>
      <c r="AV172" s="37">
        <f>(resultados!$E$12^AU172)*(1-resultados!$E$12)^(1-AU172)</f>
        <v>0.97455470737913485</v>
      </c>
      <c r="AW172" s="37">
        <f>((1-resultados!$E$13)^AU172)*((resultados!$E$13)^(1-AU172))</f>
        <v>0.9</v>
      </c>
    </row>
    <row r="173" spans="1:49" s="37" customFormat="1">
      <c r="A173" s="33">
        <v>171</v>
      </c>
      <c r="B173" s="34">
        <v>39652</v>
      </c>
      <c r="C173" s="35">
        <v>3</v>
      </c>
      <c r="D173" s="36">
        <v>13940</v>
      </c>
      <c r="E173" s="32">
        <v>2464.0700000000002</v>
      </c>
      <c r="F173" s="32">
        <v>2105</v>
      </c>
      <c r="G173" s="40">
        <f>(resultados!$B$6*cálculos!D173)+(resultados!$C$6*cálculos!E173)+(resultados!$D$6*cálculos!F173)</f>
        <v>0.97542877865692845</v>
      </c>
      <c r="H173" s="36">
        <f>(resultados!B$6*cálculos!D173)/$G173</f>
        <v>0.27660292326457775</v>
      </c>
      <c r="I173" s="32">
        <f>(resultados!C$6*cálculos!E173)/$G173</f>
        <v>0.42367133815954766</v>
      </c>
      <c r="J173" s="31">
        <f>(resultados!D$6*cálculos!F173)/$G173</f>
        <v>0.29972573857587453</v>
      </c>
      <c r="K173" s="36">
        <f t="shared" si="28"/>
        <v>3.0592334717558956E-2</v>
      </c>
      <c r="L173" s="32">
        <f t="shared" si="29"/>
        <v>1.0029552519815965E-2</v>
      </c>
      <c r="M173" s="32">
        <f t="shared" si="30"/>
        <v>4.7619137602437078E-3</v>
      </c>
      <c r="N173" s="40">
        <f t="shared" si="30"/>
        <v>1.4084396376190456E-2</v>
      </c>
      <c r="O173" s="55">
        <f>AVERAGE(K$4:K173)</f>
        <v>-1.4378591292097784E-3</v>
      </c>
      <c r="P173" s="56">
        <f>AVERAGE(L$4:L173)</f>
        <v>1.1934647071915638E-3</v>
      </c>
      <c r="Q173" s="57">
        <f>AVERAGE(M$4:M173)</f>
        <v>-1.1072991320962256E-4</v>
      </c>
      <c r="R173" s="32">
        <f>resultados!B$7+resultados!B$8*cálculos!K172^2+resultados!B$9*cálculos!R172</f>
        <v>4.6154149294029128E-4</v>
      </c>
      <c r="S173" s="32">
        <f>resultados!C$7+resultados!C$8*cálculos!L172^2+resultados!C$9*cálculos!S172</f>
        <v>2.3182312310945607E-4</v>
      </c>
      <c r="T173" s="31">
        <f>resultados!D$7+resultados!D$8*cálculos!M172^2+resultados!D$9*cálculos!T172</f>
        <v>7.7359976576635425E-5</v>
      </c>
      <c r="U173" s="36">
        <f t="shared" si="31"/>
        <v>2.1483516773105171E-2</v>
      </c>
      <c r="V173" s="32">
        <f t="shared" si="32"/>
        <v>1.5225738836242269E-2</v>
      </c>
      <c r="W173" s="31">
        <f t="shared" si="33"/>
        <v>8.7954520393573529E-3</v>
      </c>
      <c r="X173" s="32">
        <f>-0.5*LN(2*resultados!B$2)-0.5*LN(R173)-0.5*((K173^2)/R173)</f>
        <v>1.9076555701382838</v>
      </c>
      <c r="Y173" s="32">
        <f>-0.5*LN(2*resultados!C$2)-0.5*LN(S173)-0.5*((L173^2)/S173)</f>
        <v>3.0488710572860405</v>
      </c>
      <c r="Z173" s="31">
        <f>-0.5*LN(2*resultados!D$2)-0.5*LN(T173)-0.5*((M173^2)/T173)</f>
        <v>3.6680215429136638</v>
      </c>
      <c r="AA173" s="32">
        <f>K173/R173</f>
        <v>66.282956539113641</v>
      </c>
      <c r="AB173" s="32">
        <f>L173/S173</f>
        <v>43.263814175605248</v>
      </c>
      <c r="AC173" s="31">
        <f>M173/T173</f>
        <v>61.555263728995499</v>
      </c>
      <c r="AD173" s="32">
        <f>(1-resultados!$E$3)*(cálculos!AA172*cálculos!AA172)+resultados!$E$3*cálculos!AD172</f>
        <v>3335.3400108650421</v>
      </c>
      <c r="AE173" s="32">
        <f>(1-resultados!$E$3)*(cálculos!AA172*cálculos!AB172)+resultados!$E$3*cálculos!AE172</f>
        <v>1234.7789855333913</v>
      </c>
      <c r="AF173" s="32">
        <f>(1-resultados!$E$3)*(cálculos!AA172*cálculos!AC172)+resultados!$E$3*cálculos!AF172</f>
        <v>2108.6162043474178</v>
      </c>
      <c r="AG173" s="32">
        <f>(1-resultados!$E$3)*(cálculos!AB172*cálculos!AB172)+resultados!$E$3*cálculos!AG172</f>
        <v>3653.5536822174149</v>
      </c>
      <c r="AH173" s="32">
        <f>(1-resultados!$E$3)*(cálculos!AB172*cálculos!AC172)+resultados!$E$3*cálculos!AH172</f>
        <v>1158.4314369447768</v>
      </c>
      <c r="AI173" s="31">
        <f>(1-resultados!$E$3)*(cálculos!AC172*cálculos!AC172)+resultados!$E$3*cálculos!AI172</f>
        <v>7403.5401462868713</v>
      </c>
      <c r="AJ173" s="32">
        <f t="shared" si="34"/>
        <v>1</v>
      </c>
      <c r="AK173" s="32">
        <f t="shared" si="35"/>
        <v>0.35372147440560681</v>
      </c>
      <c r="AL173" s="32">
        <f t="shared" si="36"/>
        <v>0.42433393542069747</v>
      </c>
      <c r="AM173" s="32">
        <f t="shared" si="37"/>
        <v>1</v>
      </c>
      <c r="AN173" s="32">
        <f t="shared" si="38"/>
        <v>0.2227372587133688</v>
      </c>
      <c r="AO173" s="31">
        <f t="shared" si="39"/>
        <v>1</v>
      </c>
      <c r="AP173" s="9">
        <f>H173*U173*(H173*U173*AJ173+I173*V173*AK173+J173*W173*AL173)</f>
        <v>5.5518669530344448E-5</v>
      </c>
      <c r="AQ173" s="9">
        <f>I173*V173*(H173*U173*AK173+I173*V173*AM173+J173*W173*AN173)</f>
        <v>5.8958514345371457E-5</v>
      </c>
      <c r="AR173" s="9">
        <f>J173*W173*(H173*U173*AL173+I173*V173*AN173+J173*W173*AO173)</f>
        <v>1.7384838854365993E-5</v>
      </c>
      <c r="AS173" s="40">
        <f t="shared" si="40"/>
        <v>1.318620227300819E-4</v>
      </c>
      <c r="AT173" s="32">
        <f t="shared" si="41"/>
        <v>2.6713729550186183E-2</v>
      </c>
      <c r="AU173" s="31">
        <f>IF(N173&lt;-AT172,1,0)</f>
        <v>0</v>
      </c>
      <c r="AV173" s="37">
        <f>(resultados!$E$12^AU173)*(1-resultados!$E$12)^(1-AU173)</f>
        <v>0.97455470737913485</v>
      </c>
      <c r="AW173" s="37">
        <f>((1-resultados!$E$13)^AU173)*((resultados!$E$13)^(1-AU173))</f>
        <v>0.9</v>
      </c>
    </row>
    <row r="174" spans="1:49" s="37" customFormat="1">
      <c r="A174" s="33">
        <v>172</v>
      </c>
      <c r="B174" s="34">
        <v>39653</v>
      </c>
      <c r="C174" s="35">
        <v>4</v>
      </c>
      <c r="D174" s="36">
        <v>14280</v>
      </c>
      <c r="E174" s="32">
        <v>2454.2399999999998</v>
      </c>
      <c r="F174" s="32">
        <v>2095</v>
      </c>
      <c r="G174" s="40">
        <f>(resultados!$B$6*cálculos!D174)+(resultados!$C$6*cálculos!E174)+(resultados!$D$6*cálculos!F174)</f>
        <v>0.97897189761276793</v>
      </c>
      <c r="H174" s="36">
        <f>(resultados!B$6*cálculos!D174)/$G174</f>
        <v>0.28232383120308768</v>
      </c>
      <c r="I174" s="32">
        <f>(resultados!C$6*cálculos!E174)/$G174</f>
        <v>0.42045392683903726</v>
      </c>
      <c r="J174" s="31">
        <f>(resultados!D$6*cálculos!F174)/$G174</f>
        <v>0.29722224195787511</v>
      </c>
      <c r="K174" s="36">
        <f t="shared" si="28"/>
        <v>2.4097551579060905E-2</v>
      </c>
      <c r="L174" s="32">
        <f t="shared" si="29"/>
        <v>-3.9973133409896278E-3</v>
      </c>
      <c r="M174" s="32">
        <f t="shared" si="30"/>
        <v>-4.7619137602437078E-3</v>
      </c>
      <c r="N174" s="40">
        <f t="shared" si="30"/>
        <v>3.6257896146367763E-3</v>
      </c>
      <c r="O174" s="55">
        <f>AVERAGE(K$4:K174)</f>
        <v>-1.2885292420269088E-3</v>
      </c>
      <c r="P174" s="56">
        <f>AVERAGE(L$4:L174)</f>
        <v>1.1631092800092177E-3</v>
      </c>
      <c r="Q174" s="57">
        <f>AVERAGE(M$4:M174)</f>
        <v>-1.379298187478336E-4</v>
      </c>
      <c r="R174" s="32">
        <f>resultados!B$7+resultados!B$8*cálculos!K173^2+resultados!B$9*cálculos!R173</f>
        <v>6.1592146066341731E-4</v>
      </c>
      <c r="S174" s="32">
        <f>resultados!C$7+resultados!C$8*cálculos!L173^2+resultados!C$9*cálculos!S173</f>
        <v>2.1250941101256821E-4</v>
      </c>
      <c r="T174" s="31">
        <f>resultados!D$7+resultados!D$8*cálculos!M173^2+resultados!D$9*cálculos!T173</f>
        <v>7.3146445706780369E-5</v>
      </c>
      <c r="U174" s="36">
        <f t="shared" si="31"/>
        <v>2.4817765021520718E-2</v>
      </c>
      <c r="V174" s="32">
        <f t="shared" si="32"/>
        <v>1.4577702528607456E-2</v>
      </c>
      <c r="W174" s="31">
        <f t="shared" si="33"/>
        <v>8.5525695382604391E-3</v>
      </c>
      <c r="X174" s="32">
        <f>-0.5*LN(2*resultados!B$2)-0.5*LN(R174)-0.5*((K174^2)/R174)</f>
        <v>2.3058560117329674</v>
      </c>
      <c r="Y174" s="32">
        <f>-0.5*LN(2*resultados!C$2)-0.5*LN(S174)-0.5*((L174^2)/S174)</f>
        <v>3.2717287700911331</v>
      </c>
      <c r="Z174" s="31">
        <f>-0.5*LN(2*resultados!D$2)-0.5*LN(T174)-0.5*((M174^2)/T174)</f>
        <v>3.6875820755375579</v>
      </c>
      <c r="AA174" s="32">
        <f>K174/R174</f>
        <v>39.124390231678412</v>
      </c>
      <c r="AB174" s="32">
        <f>L174/S174</f>
        <v>-18.810053267491384</v>
      </c>
      <c r="AC174" s="31">
        <f>M174/T174</f>
        <v>-65.101095675005553</v>
      </c>
      <c r="AD174" s="32">
        <f>(1-resultados!$E$3)*(cálculos!AA173*cálculos!AA173)+resultados!$E$3*cálculos!AD173</f>
        <v>3398.8254298671013</v>
      </c>
      <c r="AE174" s="32">
        <f>(1-resultados!$E$3)*(cálculos!AA173*cálculos!AB173)+resultados!$E$3*cálculos!AE173</f>
        <v>1332.7514572844639</v>
      </c>
      <c r="AF174" s="32">
        <f>(1-resultados!$E$3)*(cálculos!AA173*cálculos!AC173)+resultados!$E$3*cálculos!AF173</f>
        <v>2226.9031243167342</v>
      </c>
      <c r="AG174" s="32">
        <f>(1-resultados!$E$3)*(cálculos!AB173*cálculos!AB173)+resultados!$E$3*cálculos!AG173</f>
        <v>3546.6459183056477</v>
      </c>
      <c r="AH174" s="32">
        <f>(1-resultados!$E$3)*(cálculos!AB173*cálculos!AC173)+resultados!$E$3*cálculos!AH173</f>
        <v>1248.7124802181884</v>
      </c>
      <c r="AI174" s="31">
        <f>(1-resultados!$E$3)*(cálculos!AC173*cálculos!AC173)+resultados!$E$3*cálculos!AI173</f>
        <v>7186.6707670744299</v>
      </c>
      <c r="AJ174" s="32">
        <f t="shared" si="34"/>
        <v>1</v>
      </c>
      <c r="AK174" s="32">
        <f t="shared" si="35"/>
        <v>0.3838626174491947</v>
      </c>
      <c r="AL174" s="32">
        <f t="shared" si="36"/>
        <v>0.45058115123312265</v>
      </c>
      <c r="AM174" s="32">
        <f t="shared" si="37"/>
        <v>1</v>
      </c>
      <c r="AN174" s="32">
        <f t="shared" si="38"/>
        <v>0.24733732597170441</v>
      </c>
      <c r="AO174" s="31">
        <f t="shared" si="39"/>
        <v>1</v>
      </c>
      <c r="AP174" s="9">
        <f>H174*U174*(H174*U174*AJ174+I174*V174*AK174+J174*W174*AL174)</f>
        <v>7.3603566406054322E-5</v>
      </c>
      <c r="AQ174" s="9">
        <f>I174*V174*(H174*U174*AK174+I174*V174*AM174+J174*W174*AN174)</f>
        <v>5.7906581921909508E-5</v>
      </c>
      <c r="AR174" s="9">
        <f>J174*W174*(H174*U174*AL174+I174*V174*AN174+J174*W174*AO174)</f>
        <v>1.8340807178633846E-5</v>
      </c>
      <c r="AS174" s="40">
        <f t="shared" si="40"/>
        <v>1.4985095550659768E-4</v>
      </c>
      <c r="AT174" s="32">
        <f t="shared" si="41"/>
        <v>2.8477667593999459E-2</v>
      </c>
      <c r="AU174" s="31">
        <f>IF(N174&lt;-AT173,1,0)</f>
        <v>0</v>
      </c>
      <c r="AV174" s="37">
        <f>(resultados!$E$12^AU174)*(1-resultados!$E$12)^(1-AU174)</f>
        <v>0.97455470737913485</v>
      </c>
      <c r="AW174" s="37">
        <f>((1-resultados!$E$13)^AU174)*((resultados!$E$13)^(1-AU174))</f>
        <v>0.9</v>
      </c>
    </row>
    <row r="175" spans="1:49" s="37" customFormat="1">
      <c r="A175" s="33">
        <v>173</v>
      </c>
      <c r="B175" s="34">
        <v>39654</v>
      </c>
      <c r="C175" s="35">
        <v>5</v>
      </c>
      <c r="D175" s="36">
        <v>14680</v>
      </c>
      <c r="E175" s="32">
        <v>2459.15</v>
      </c>
      <c r="F175" s="32">
        <v>2100</v>
      </c>
      <c r="G175" s="40">
        <f>(resultados!$B$6*cálculos!D175)+(resultados!$C$6*cálculos!E175)+(resultados!$D$6*cálculos!F175)</f>
        <v>0.98823175762494087</v>
      </c>
      <c r="H175" s="36">
        <f>(resultados!B$6*cálculos!D175)/$G175</f>
        <v>0.28751254962795747</v>
      </c>
      <c r="I175" s="32">
        <f>(resultados!C$6*cálculos!E175)/$G175</f>
        <v>0.41734750529717313</v>
      </c>
      <c r="J175" s="31">
        <f>(resultados!D$6*cálculos!F175)/$G175</f>
        <v>0.2951399450748694</v>
      </c>
      <c r="K175" s="36">
        <f t="shared" si="28"/>
        <v>2.7626066274931915E-2</v>
      </c>
      <c r="L175" s="32">
        <f t="shared" si="29"/>
        <v>1.998620762614145E-3</v>
      </c>
      <c r="M175" s="32">
        <f t="shared" si="30"/>
        <v>2.3837913552764434E-3</v>
      </c>
      <c r="N175" s="40">
        <f t="shared" si="30"/>
        <v>9.4143058127683834E-3</v>
      </c>
      <c r="O175" s="55">
        <f>AVERAGE(K$4:K175)</f>
        <v>-1.1204211285562179E-3</v>
      </c>
      <c r="P175" s="56">
        <f>AVERAGE(L$4:L175)</f>
        <v>1.1679669049080835E-3</v>
      </c>
      <c r="Q175" s="57">
        <f>AVERAGE(M$4:M175)</f>
        <v>-1.2326864913141336E-4</v>
      </c>
      <c r="R175" s="32">
        <f>resultados!B$7+resultados!B$8*cálculos!K174^2+resultados!B$9*cálculos!R174</f>
        <v>6.3346092516951204E-4</v>
      </c>
      <c r="S175" s="32">
        <f>resultados!C$7+resultados!C$8*cálculos!L174^2+resultados!C$9*cálculos!S174</f>
        <v>1.7115898231151829E-4</v>
      </c>
      <c r="T175" s="31">
        <f>resultados!D$7+resultados!D$8*cálculos!M174^2+resultados!D$9*cálculos!T174</f>
        <v>7.0490235846423741E-5</v>
      </c>
      <c r="U175" s="36">
        <f t="shared" si="31"/>
        <v>2.516864964930602E-2</v>
      </c>
      <c r="V175" s="32">
        <f t="shared" si="32"/>
        <v>1.3082774258983387E-2</v>
      </c>
      <c r="W175" s="31">
        <f t="shared" si="33"/>
        <v>8.3958463448555176E-3</v>
      </c>
      <c r="X175" s="32">
        <f>-0.5*LN(2*resultados!B$2)-0.5*LN(R175)-0.5*((K175^2)/R175)</f>
        <v>2.1608129972735148</v>
      </c>
      <c r="Y175" s="32">
        <f>-0.5*LN(2*resultados!C$2)-0.5*LN(S175)-0.5*((L175^2)/S175)</f>
        <v>3.4058513912162907</v>
      </c>
      <c r="Z175" s="31">
        <f>-0.5*LN(2*resultados!D$2)-0.5*LN(T175)-0.5*((M175^2)/T175)</f>
        <v>3.820772919110806</v>
      </c>
      <c r="AA175" s="32">
        <f>K175/R175</f>
        <v>43.611318673743405</v>
      </c>
      <c r="AB175" s="32">
        <f>L175/S175</f>
        <v>11.676984378047718</v>
      </c>
      <c r="AC175" s="31">
        <f>M175/T175</f>
        <v>33.817326990790356</v>
      </c>
      <c r="AD175" s="32">
        <f>(1-resultados!$E$3)*(cálculos!AA174*cálculos!AA174)+resultados!$E$3*cálculos!AD174</f>
        <v>3286.7389787351144</v>
      </c>
      <c r="AE175" s="32">
        <f>(1-resultados!$E$3)*(cálculos!AA174*cálculos!AB174)+resultados!$E$3*cálculos!AE174</f>
        <v>1208.6304579884365</v>
      </c>
      <c r="AF175" s="32">
        <f>(1-resultados!$E$3)*(cálculos!AA174*cálculos!AC174)+resultados!$E$3*cálculos!AF174</f>
        <v>1940.4664965558047</v>
      </c>
      <c r="AG175" s="32">
        <f>(1-resultados!$E$3)*(cálculos!AB174*cálculos!AB174)+resultados!$E$3*cálculos!AG174</f>
        <v>3355.0762494428604</v>
      </c>
      <c r="AH175" s="32">
        <f>(1-resultados!$E$3)*(cálculos!AB174*cálculos!AC174)+resultados!$E$3*cálculos!AH174</f>
        <v>1247.2630360502314</v>
      </c>
      <c r="AI175" s="31">
        <f>(1-resultados!$E$3)*(cálculos!AC174*cálculos!AC174)+resultados!$E$3*cálculos!AI174</f>
        <v>7009.7596805351377</v>
      </c>
      <c r="AJ175" s="32">
        <f t="shared" si="34"/>
        <v>1</v>
      </c>
      <c r="AK175" s="32">
        <f t="shared" si="35"/>
        <v>0.3639650896016125</v>
      </c>
      <c r="AL175" s="32">
        <f t="shared" si="36"/>
        <v>0.40427043014747788</v>
      </c>
      <c r="AM175" s="32">
        <f t="shared" si="37"/>
        <v>1</v>
      </c>
      <c r="AN175" s="32">
        <f t="shared" si="38"/>
        <v>0.25719071742869232</v>
      </c>
      <c r="AO175" s="31">
        <f t="shared" si="39"/>
        <v>1</v>
      </c>
      <c r="AP175" s="9">
        <f>H175*U175*(H175*U175*AJ175+I175*V175*AK175+J175*W175*AL175)</f>
        <v>7.3993631486626887E-5</v>
      </c>
      <c r="AQ175" s="9">
        <f>I175*V175*(H175*U175*AK175+I175*V175*AM175+J175*W175*AN175)</f>
        <v>4.7672523664667138E-5</v>
      </c>
      <c r="AR175" s="9">
        <f>J175*W175*(H175*U175*AL175+I175*V175*AN175+J175*W175*AO175)</f>
        <v>1.6869014729017133E-5</v>
      </c>
      <c r="AS175" s="40">
        <f t="shared" si="40"/>
        <v>1.3853516988031117E-4</v>
      </c>
      <c r="AT175" s="32">
        <f t="shared" si="41"/>
        <v>2.7381338798174615E-2</v>
      </c>
      <c r="AU175" s="31">
        <f>IF(N175&lt;-AT174,1,0)</f>
        <v>0</v>
      </c>
      <c r="AV175" s="37">
        <f>(resultados!$E$12^AU175)*(1-resultados!$E$12)^(1-AU175)</f>
        <v>0.97455470737913485</v>
      </c>
      <c r="AW175" s="37">
        <f>((1-resultados!$E$13)^AU175)*((resultados!$E$13)^(1-AU175))</f>
        <v>0.9</v>
      </c>
    </row>
    <row r="176" spans="1:49" s="37" customFormat="1">
      <c r="A176" s="33">
        <v>174</v>
      </c>
      <c r="B176" s="34">
        <v>39657</v>
      </c>
      <c r="C176" s="35">
        <v>1</v>
      </c>
      <c r="D176" s="36">
        <v>14240</v>
      </c>
      <c r="E176" s="32">
        <v>2449.3200000000002</v>
      </c>
      <c r="F176" s="32">
        <v>2075</v>
      </c>
      <c r="G176" s="40">
        <f>(resultados!$B$6*cálculos!D176)+(resultados!$C$6*cálculos!E176)+(resultados!$D$6*cálculos!F176)</f>
        <v>0.97459476905389875</v>
      </c>
      <c r="H176" s="36">
        <f>(resultados!B$6*cálculos!D176)/$G176</f>
        <v>0.28279743743480323</v>
      </c>
      <c r="I176" s="32">
        <f>(resultados!C$6*cálculos!E176)/$G176</f>
        <v>0.42149561482094289</v>
      </c>
      <c r="J176" s="31">
        <f>(resultados!D$6*cálculos!F176)/$G176</f>
        <v>0.29570694774425388</v>
      </c>
      <c r="K176" s="36">
        <f t="shared" si="28"/>
        <v>-3.0431117202541103E-2</v>
      </c>
      <c r="L176" s="32">
        <f t="shared" si="29"/>
        <v>-4.0053267684614369E-3</v>
      </c>
      <c r="M176" s="32">
        <f t="shared" si="30"/>
        <v>-1.1976191046715989E-2</v>
      </c>
      <c r="N176" s="40">
        <f t="shared" si="30"/>
        <v>-1.3895479614802546E-2</v>
      </c>
      <c r="O176" s="55">
        <f>AVERAGE(K$4:K176)</f>
        <v>-1.2898471174231827E-3</v>
      </c>
      <c r="P176" s="56">
        <f>AVERAGE(L$4:L176)</f>
        <v>1.1380634732701094E-3</v>
      </c>
      <c r="Q176" s="57">
        <f>AVERAGE(M$4:M176)</f>
        <v>-1.9178265142959011E-4</v>
      </c>
      <c r="R176" s="32">
        <f>resultados!B$7+resultados!B$8*cálculos!K175^2+resultados!B$9*cálculos!R175</f>
        <v>6.9530031350477286E-4</v>
      </c>
      <c r="S176" s="32">
        <f>resultados!C$7+resultados!C$8*cálculos!L175^2+resultados!C$9*cálculos!S175</f>
        <v>1.3972384855470363E-4</v>
      </c>
      <c r="T176" s="31">
        <f>resultados!D$7+resultados!D$8*cálculos!M175^2+resultados!D$9*cálculos!T175</f>
        <v>6.2536714100404337E-5</v>
      </c>
      <c r="U176" s="36">
        <f t="shared" si="31"/>
        <v>2.6368547808037757E-2</v>
      </c>
      <c r="V176" s="32">
        <f t="shared" si="32"/>
        <v>1.1820484277503339E-2</v>
      </c>
      <c r="W176" s="31">
        <f t="shared" si="33"/>
        <v>7.9080158131104132E-3</v>
      </c>
      <c r="X176" s="32">
        <f>-0.5*LN(2*resultados!B$2)-0.5*LN(R176)-0.5*((K176^2)/R176)</f>
        <v>2.0507074684076181</v>
      </c>
      <c r="Y176" s="32">
        <f>-0.5*LN(2*resultados!C$2)-0.5*LN(S176)-0.5*((L176^2)/S176)</f>
        <v>3.4615743731070614</v>
      </c>
      <c r="Z176" s="31">
        <f>-0.5*LN(2*resultados!D$2)-0.5*LN(T176)-0.5*((M176^2)/T176)</f>
        <v>2.7741802608787034</v>
      </c>
      <c r="AA176" s="32">
        <f>K176/R176</f>
        <v>-43.76686823158208</v>
      </c>
      <c r="AB176" s="32">
        <f>L176/S176</f>
        <v>-28.666020939820459</v>
      </c>
      <c r="AC176" s="31">
        <f>M176/T176</f>
        <v>-191.50656088978229</v>
      </c>
      <c r="AD176" s="32">
        <f>(1-resultados!$E$3)*(cálculos!AA175*cálculos!AA175)+resultados!$E$3*cálculos!AD175</f>
        <v>3203.6514669987755</v>
      </c>
      <c r="AE176" s="32">
        <f>(1-resultados!$E$3)*(cálculos!AA175*cálculos!AB175)+resultados!$E$3*cálculos!AE175</f>
        <v>1166.667551720692</v>
      </c>
      <c r="AF176" s="32">
        <f>(1-resultados!$E$3)*(cálculos!AA175*cálculos!AC175)+resultados!$E$3*cálculos!AF175</f>
        <v>1912.527600207829</v>
      </c>
      <c r="AG176" s="32">
        <f>(1-resultados!$E$3)*(cálculos!AB175*cálculos!AB175)+resultados!$E$3*cálculos!AG175</f>
        <v>3161.952792326199</v>
      </c>
      <c r="AH176" s="32">
        <f>(1-resultados!$E$3)*(cálculos!AB175*cálculos!AC175)+resultados!$E$3*cálculos!AH175</f>
        <v>1196.120317825945</v>
      </c>
      <c r="AI176" s="31">
        <f>(1-resultados!$E$3)*(cálculos!AC175*cálculos!AC175)+resultados!$E$3*cálculos!AI175</f>
        <v>6657.7907959911518</v>
      </c>
      <c r="AJ176" s="32">
        <f t="shared" si="34"/>
        <v>1</v>
      </c>
      <c r="AK176" s="32">
        <f t="shared" si="35"/>
        <v>0.36656145630062498</v>
      </c>
      <c r="AL176" s="32">
        <f t="shared" si="36"/>
        <v>0.41411409064249288</v>
      </c>
      <c r="AM176" s="32">
        <f t="shared" si="37"/>
        <v>1</v>
      </c>
      <c r="AN176" s="32">
        <f t="shared" si="38"/>
        <v>0.26069464152333921</v>
      </c>
      <c r="AO176" s="31">
        <f t="shared" si="39"/>
        <v>1</v>
      </c>
      <c r="AP176" s="9">
        <f>H176*U176*(H176*U176*AJ176+I176*V176*AK176+J176*W176*AL176)</f>
        <v>7.6446178002641116E-5</v>
      </c>
      <c r="AQ176" s="9">
        <f>I176*V176*(H176*U176*AK176+I176*V176*AM176+J176*W176*AN176)</f>
        <v>4.1479185678759579E-5</v>
      </c>
      <c r="AR176" s="9">
        <f>J176*W176*(H176*U176*AL176+I176*V176*AN176+J176*W176*AO176)</f>
        <v>1.5726908271062E-5</v>
      </c>
      <c r="AS176" s="40">
        <f t="shared" si="40"/>
        <v>1.3365227195246269E-4</v>
      </c>
      <c r="AT176" s="32">
        <f t="shared" si="41"/>
        <v>2.6894460141027043E-2</v>
      </c>
      <c r="AU176" s="31">
        <f>IF(N176&lt;-AT175,1,0)</f>
        <v>0</v>
      </c>
      <c r="AV176" s="37">
        <f>(resultados!$E$12^AU176)*(1-resultados!$E$12)^(1-AU176)</f>
        <v>0.97455470737913485</v>
      </c>
      <c r="AW176" s="37">
        <f>((1-resultados!$E$13)^AU176)*((resultados!$E$13)^(1-AU176))</f>
        <v>0.9</v>
      </c>
    </row>
    <row r="177" spans="1:49" s="37" customFormat="1">
      <c r="A177" s="33">
        <v>175</v>
      </c>
      <c r="B177" s="34">
        <v>39658</v>
      </c>
      <c r="C177" s="35">
        <v>2</v>
      </c>
      <c r="D177" s="36">
        <v>14600</v>
      </c>
      <c r="E177" s="32">
        <v>2400.13</v>
      </c>
      <c r="F177" s="32">
        <v>2080</v>
      </c>
      <c r="G177" s="40">
        <f>(resultados!$B$6*cálculos!D177)+(resultados!$C$6*cálculos!E177)+(resultados!$D$6*cálculos!F177)</f>
        <v>0.97400706025563</v>
      </c>
      <c r="H177" s="36">
        <f>(resultados!B$6*cálculos!D177)/$G177</f>
        <v>0.29012176265655248</v>
      </c>
      <c r="I177" s="32">
        <f>(resultados!C$6*cálculos!E177)/$G177</f>
        <v>0.4132798853632581</v>
      </c>
      <c r="J177" s="31">
        <f>(resultados!D$6*cálculos!F177)/$G177</f>
        <v>0.29659835198018936</v>
      </c>
      <c r="K177" s="36">
        <f t="shared" si="28"/>
        <v>2.4966622730461907E-2</v>
      </c>
      <c r="L177" s="32">
        <f t="shared" si="29"/>
        <v>-2.0287532458208801E-2</v>
      </c>
      <c r="M177" s="32">
        <f t="shared" si="30"/>
        <v>2.4067400305654019E-3</v>
      </c>
      <c r="N177" s="40">
        <f t="shared" si="30"/>
        <v>-6.0321078144267778E-4</v>
      </c>
      <c r="O177" s="55">
        <f>AVERAGE(K$4:K177)</f>
        <v>-1.138947865423843E-3</v>
      </c>
      <c r="P177" s="56">
        <f>AVERAGE(L$4:L177)</f>
        <v>1.0149278644685064E-3</v>
      </c>
      <c r="Q177" s="57">
        <f>AVERAGE(M$4:M177)</f>
        <v>-1.7684861302732005E-4</v>
      </c>
      <c r="R177" s="32">
        <f>resultados!B$7+resultados!B$8*cálculos!K176^2+resultados!B$9*cálculos!R176</f>
        <v>7.8426561073875224E-4</v>
      </c>
      <c r="S177" s="32">
        <f>resultados!C$7+resultados!C$8*cálculos!L176^2+resultados!C$9*cálculos!S176</f>
        <v>1.2296746913386257E-4</v>
      </c>
      <c r="T177" s="31">
        <f>resultados!D$7+resultados!D$8*cálculos!M176^2+resultados!D$9*cálculos!T176</f>
        <v>1.0842021622825405E-4</v>
      </c>
      <c r="U177" s="36">
        <f t="shared" si="31"/>
        <v>2.800474264725088E-2</v>
      </c>
      <c r="V177" s="32">
        <f t="shared" si="32"/>
        <v>1.1089069804715929E-2</v>
      </c>
      <c r="W177" s="31">
        <f t="shared" si="33"/>
        <v>1.041250288010784E-2</v>
      </c>
      <c r="X177" s="32">
        <f>-0.5*LN(2*resultados!B$2)-0.5*LN(R177)-0.5*((K177^2)/R177)</f>
        <v>2.2590441810088002</v>
      </c>
      <c r="Y177" s="32">
        <f>-0.5*LN(2*resultados!C$2)-0.5*LN(S177)-0.5*((L177^2)/S177)</f>
        <v>1.9093086249243654</v>
      </c>
      <c r="Z177" s="31">
        <f>-0.5*LN(2*resultados!D$2)-0.5*LN(T177)-0.5*((M177^2)/T177)</f>
        <v>3.61909674252363</v>
      </c>
      <c r="AA177" s="32">
        <f>K177/R177</f>
        <v>31.834396904059297</v>
      </c>
      <c r="AB177" s="32">
        <f>L177/S177</f>
        <v>-164.98292272831739</v>
      </c>
      <c r="AC177" s="31">
        <f>M177/T177</f>
        <v>22.198258906794276</v>
      </c>
      <c r="AD177" s="32">
        <f>(1-resultados!$E$3)*(cálculos!AA176*cálculos!AA176)+resultados!$E$3*cálculos!AD176</f>
        <v>3126.364704266889</v>
      </c>
      <c r="AE177" s="32">
        <f>(1-resultados!$E$3)*(cálculos!AA176*cálculos!AB176)+resultados!$E$3*cálculos!AE176</f>
        <v>1171.9448162892643</v>
      </c>
      <c r="AF177" s="32">
        <f>(1-resultados!$E$3)*(cálculos!AA176*cálculos!AC176)+resultados!$E$3*cálculos!AF176</f>
        <v>2300.674489152153</v>
      </c>
      <c r="AG177" s="32">
        <f>(1-resultados!$E$3)*(cálculos!AB176*cálculos!AB176)+resultados!$E$3*cálculos!AG176</f>
        <v>3021.5400701779604</v>
      </c>
      <c r="AH177" s="32">
        <f>(1-resultados!$E$3)*(cálculos!AB176*cálculos!AC176)+resultados!$E$3*cálculos!AH176</f>
        <v>1453.7369638311584</v>
      </c>
      <c r="AI177" s="31">
        <f>(1-resultados!$E$3)*(cálculos!AC176*cálculos!AC176)+resultados!$E$3*cálculos!AI176</f>
        <v>8458.8091200615963</v>
      </c>
      <c r="AJ177" s="32">
        <f t="shared" si="34"/>
        <v>1</v>
      </c>
      <c r="AK177" s="32">
        <f t="shared" si="35"/>
        <v>0.38130558275593307</v>
      </c>
      <c r="AL177" s="32">
        <f t="shared" si="36"/>
        <v>0.44738430572062937</v>
      </c>
      <c r="AM177" s="32">
        <f t="shared" si="37"/>
        <v>1</v>
      </c>
      <c r="AN177" s="32">
        <f t="shared" si="38"/>
        <v>0.28755242988694801</v>
      </c>
      <c r="AO177" s="31">
        <f t="shared" si="39"/>
        <v>1</v>
      </c>
      <c r="AP177" s="9">
        <f>H177*U177*(H177*U177*AJ177+I177*V177*AK177+J177*W177*AL177)</f>
        <v>9.1435826428141166E-5</v>
      </c>
      <c r="AQ177" s="9">
        <f>I177*V177*(H177*U177*AK177+I177*V177*AM177+J177*W177*AN177)</f>
        <v>3.9270654673253578E-5</v>
      </c>
      <c r="AR177" s="9">
        <f>J177*W177*(H177*U177*AL177+I177*V177*AN177+J177*W177*AO177)</f>
        <v>2.4833436777180824E-5</v>
      </c>
      <c r="AS177" s="40">
        <f t="shared" si="40"/>
        <v>1.5553991787857556E-4</v>
      </c>
      <c r="AT177" s="32">
        <f t="shared" si="41"/>
        <v>2.9013197262172118E-2</v>
      </c>
      <c r="AU177" s="31">
        <f>IF(N177&lt;-AT176,1,0)</f>
        <v>0</v>
      </c>
      <c r="AV177" s="37">
        <f>(resultados!$E$12^AU177)*(1-resultados!$E$12)^(1-AU177)</f>
        <v>0.97455470737913485</v>
      </c>
      <c r="AW177" s="37">
        <f>((1-resultados!$E$13)^AU177)*((resultados!$E$13)^(1-AU177))</f>
        <v>0.9</v>
      </c>
    </row>
    <row r="178" spans="1:49" s="37" customFormat="1">
      <c r="A178" s="33">
        <v>176</v>
      </c>
      <c r="B178" s="34">
        <v>39659</v>
      </c>
      <c r="C178" s="35">
        <v>3</v>
      </c>
      <c r="D178" s="36">
        <v>14900</v>
      </c>
      <c r="E178" s="32">
        <v>2473.91</v>
      </c>
      <c r="F178" s="32">
        <v>2070</v>
      </c>
      <c r="G178" s="40">
        <f>(resultados!$B$6*cálculos!D178)+(resultados!$C$6*cálculos!E178)+(resultados!$D$6*cálculos!F178)</f>
        <v>0.99079862717251632</v>
      </c>
      <c r="H178" s="36">
        <f>(resultados!B$6*cálculos!D178)/$G178</f>
        <v>0.29106529708985962</v>
      </c>
      <c r="I178" s="32">
        <f>(resultados!C$6*cálculos!E178)/$G178</f>
        <v>0.41876474090640731</v>
      </c>
      <c r="J178" s="31">
        <f>(resultados!D$6*cálculos!F178)/$G178</f>
        <v>0.29016996200373307</v>
      </c>
      <c r="K178" s="36">
        <f t="shared" si="28"/>
        <v>2.0339684237121958E-2</v>
      </c>
      <c r="L178" s="32">
        <f t="shared" si="29"/>
        <v>3.0276992420302129E-2</v>
      </c>
      <c r="M178" s="32">
        <f t="shared" si="30"/>
        <v>-4.8192864359490883E-3</v>
      </c>
      <c r="N178" s="40">
        <f t="shared" si="30"/>
        <v>1.7092759700797037E-2</v>
      </c>
      <c r="O178" s="55">
        <f>AVERAGE(K$4:K178)</f>
        <v>-1.0162128248378671E-3</v>
      </c>
      <c r="P178" s="56">
        <f>AVERAGE(L$4:L178)</f>
        <v>1.1821396619304128E-3</v>
      </c>
      <c r="Q178" s="57">
        <f>AVERAGE(M$4:M178)</f>
        <v>-2.0337682915830157E-4</v>
      </c>
      <c r="R178" s="32">
        <f>resultados!B$7+resultados!B$8*cálculos!K177^2+resultados!B$9*cálculos!R177</f>
        <v>7.6804897099075949E-4</v>
      </c>
      <c r="S178" s="32">
        <f>resultados!C$7+resultados!C$8*cálculos!L177^2+resultados!C$9*cálculos!S177</f>
        <v>2.4536324252374112E-4</v>
      </c>
      <c r="T178" s="31">
        <f>resultados!D$7+resultados!D$8*cálculos!M177^2+resultados!D$9*cálculos!T177</f>
        <v>8.6488395214152585E-5</v>
      </c>
      <c r="U178" s="36">
        <f t="shared" si="31"/>
        <v>2.7713696451227135E-2</v>
      </c>
      <c r="V178" s="32">
        <f t="shared" si="32"/>
        <v>1.5664074901625729E-2</v>
      </c>
      <c r="W178" s="31">
        <f t="shared" si="33"/>
        <v>9.2999137207907794E-3</v>
      </c>
      <c r="X178" s="32">
        <f>-0.5*LN(2*resultados!B$2)-0.5*LN(R178)-0.5*((K178^2)/R178)</f>
        <v>2.3975694400719623</v>
      </c>
      <c r="Y178" s="32">
        <f>-0.5*LN(2*resultados!C$2)-0.5*LN(S178)-0.5*((L178^2)/S178)</f>
        <v>1.3694077608195001</v>
      </c>
      <c r="Z178" s="31">
        <f>-0.5*LN(2*resultados!D$2)-0.5*LN(T178)-0.5*((M178^2)/T178)</f>
        <v>3.6245420386530292</v>
      </c>
      <c r="AA178" s="32">
        <f>K178/R178</f>
        <v>26.482275226388744</v>
      </c>
      <c r="AB178" s="32">
        <f>L178/S178</f>
        <v>123.39661030267219</v>
      </c>
      <c r="AC178" s="31">
        <f>M178/T178</f>
        <v>-55.721769654947664</v>
      </c>
      <c r="AD178" s="32">
        <f>(1-resultados!$E$3)*(cálculos!AA177*cálculos!AA177)+resultados!$E$3*cálculos!AD177</f>
        <v>2999.5885515855862</v>
      </c>
      <c r="AE178" s="32">
        <f>(1-resultados!$E$3)*(cálculos!AA177*cálculos!AB177)+resultados!$E$3*cálculos!AE177</f>
        <v>786.5002166404081</v>
      </c>
      <c r="AF178" s="32">
        <f>(1-resultados!$E$3)*(cálculos!AA177*cálculos!AC177)+resultados!$E$3*cálculos!AF177</f>
        <v>2205.0341108801013</v>
      </c>
      <c r="AG178" s="32">
        <f>(1-resultados!$E$3)*(cálculos!AB177*cálculos!AB177)+resultados!$E$3*cálculos!AG177</f>
        <v>4473.4095534859607</v>
      </c>
      <c r="AH178" s="32">
        <f>(1-resultados!$E$3)*(cálculos!AB177*cálculos!AC177)+resultados!$E$3*cálculos!AH177</f>
        <v>1146.7727279659193</v>
      </c>
      <c r="AI178" s="31">
        <f>(1-resultados!$E$3)*(cálculos!AC177*cálculos!AC177)+resultados!$E$3*cálculos!AI177</f>
        <v>7980.8463347674851</v>
      </c>
      <c r="AJ178" s="32">
        <f t="shared" si="34"/>
        <v>1</v>
      </c>
      <c r="AK178" s="32">
        <f t="shared" si="35"/>
        <v>0.21470822046442697</v>
      </c>
      <c r="AL178" s="32">
        <f t="shared" si="36"/>
        <v>0.45067139567415221</v>
      </c>
      <c r="AM178" s="32">
        <f t="shared" si="37"/>
        <v>1</v>
      </c>
      <c r="AN178" s="32">
        <f t="shared" si="38"/>
        <v>0.19192588474895106</v>
      </c>
      <c r="AO178" s="31">
        <f t="shared" si="39"/>
        <v>1</v>
      </c>
      <c r="AP178" s="9">
        <f>H178*U178*(H178*U178*AJ178+I178*V178*AK178+J178*W178*AL178)</f>
        <v>8.6239296867053386E-5</v>
      </c>
      <c r="AQ178" s="9">
        <f>I178*V178*(H178*U178*AK178+I178*V178*AM178+J178*W178*AN178)</f>
        <v>5.7785990132951374E-5</v>
      </c>
      <c r="AR178" s="9">
        <f>J178*W178*(H178*U178*AL178+I178*V178*AN178+J178*W178*AO178)</f>
        <v>2.0489712032789964E-5</v>
      </c>
      <c r="AS178" s="40">
        <f t="shared" si="40"/>
        <v>1.6451499903279471E-4</v>
      </c>
      <c r="AT178" s="32">
        <f t="shared" si="41"/>
        <v>2.9838528902921657E-2</v>
      </c>
      <c r="AU178" s="31">
        <f>IF(N178&lt;-AT177,1,0)</f>
        <v>0</v>
      </c>
      <c r="AV178" s="37">
        <f>(resultados!$E$12^AU178)*(1-resultados!$E$12)^(1-AU178)</f>
        <v>0.97455470737913485</v>
      </c>
      <c r="AW178" s="37">
        <f>((1-resultados!$E$13)^AU178)*((resultados!$E$13)^(1-AU178))</f>
        <v>0.9</v>
      </c>
    </row>
    <row r="179" spans="1:49" s="37" customFormat="1">
      <c r="A179" s="33">
        <v>177</v>
      </c>
      <c r="B179" s="34">
        <v>39660</v>
      </c>
      <c r="C179" s="35">
        <v>4</v>
      </c>
      <c r="D179" s="36">
        <v>14800</v>
      </c>
      <c r="E179" s="32">
        <v>2518.17</v>
      </c>
      <c r="F179" s="32">
        <v>2085</v>
      </c>
      <c r="G179" s="40">
        <f>(resultados!$B$6*cálculos!D179)+(resultados!$C$6*cálculos!E179)+(resultados!$D$6*cálculos!F179)</f>
        <v>0.99836953743152779</v>
      </c>
      <c r="H179" s="36">
        <f>(resultados!B$6*cálculos!D179)/$G179</f>
        <v>0.28691942428468958</v>
      </c>
      <c r="I179" s="32">
        <f>(resultados!C$6*cálculos!E179)/$G179</f>
        <v>0.4230243165085894</v>
      </c>
      <c r="J179" s="31">
        <f>(resultados!D$6*cálculos!F179)/$G179</f>
        <v>0.29005625920672101</v>
      </c>
      <c r="K179" s="36">
        <f t="shared" si="28"/>
        <v>-6.7340321813436077E-3</v>
      </c>
      <c r="L179" s="32">
        <f t="shared" si="29"/>
        <v>1.7732552269206892E-2</v>
      </c>
      <c r="M179" s="32">
        <f t="shared" si="30"/>
        <v>7.2202479734873037E-3</v>
      </c>
      <c r="N179" s="40">
        <f t="shared" si="30"/>
        <v>7.6121737235174663E-3</v>
      </c>
      <c r="O179" s="55">
        <f>AVERAGE(K$4:K179)</f>
        <v>-1.0487004348180133E-3</v>
      </c>
      <c r="P179" s="56">
        <f>AVERAGE(L$4:L179)</f>
        <v>1.2761760971990292E-3</v>
      </c>
      <c r="Q179" s="57">
        <f>AVERAGE(M$4:M179)</f>
        <v>-1.6119714277963335E-4</v>
      </c>
      <c r="R179" s="32">
        <f>resultados!B$7+resultados!B$8*cálculos!K178^2+resultados!B$9*cálculos!R178</f>
        <v>6.9989395086783091E-4</v>
      </c>
      <c r="S179" s="32">
        <f>resultados!C$7+resultados!C$8*cálculos!L178^2+resultados!C$9*cálculos!S178</f>
        <v>4.9691360297914966E-4</v>
      </c>
      <c r="T179" s="31">
        <f>resultados!D$7+resultados!D$8*cálculos!M178^2+resultados!D$9*cálculos!T178</f>
        <v>7.9104114630263378E-5</v>
      </c>
      <c r="U179" s="36">
        <f t="shared" si="31"/>
        <v>2.6455508894516297E-2</v>
      </c>
      <c r="V179" s="32">
        <f t="shared" si="32"/>
        <v>2.2291559007372043E-2</v>
      </c>
      <c r="W179" s="31">
        <f t="shared" si="33"/>
        <v>8.8940493944132878E-3</v>
      </c>
      <c r="X179" s="32">
        <f>-0.5*LN(2*resultados!B$2)-0.5*LN(R179)-0.5*((K179^2)/R179)</f>
        <v>2.680956575872067</v>
      </c>
      <c r="Y179" s="32">
        <f>-0.5*LN(2*resultados!C$2)-0.5*LN(S179)-0.5*((L179^2)/S179)</f>
        <v>2.5682121986526276</v>
      </c>
      <c r="Z179" s="31">
        <f>-0.5*LN(2*resultados!D$2)-0.5*LN(T179)-0.5*((M179^2)/T179)</f>
        <v>3.4739193244632545</v>
      </c>
      <c r="AA179" s="32">
        <f>K179/R179</f>
        <v>-9.6215036192179824</v>
      </c>
      <c r="AB179" s="32">
        <f>L179/S179</f>
        <v>35.685383058332064</v>
      </c>
      <c r="AC179" s="31">
        <f>M179/T179</f>
        <v>91.275251701319291</v>
      </c>
      <c r="AD179" s="32">
        <f>(1-resultados!$E$3)*(cálculos!AA178*cálculos!AA178)+resultados!$E$3*cálculos!AD178</f>
        <v>2861.6918925604232</v>
      </c>
      <c r="AE179" s="32">
        <f>(1-resultados!$E$3)*(cálculos!AA178*cálculos!AB178)+resultados!$E$3*cálculos!AE178</f>
        <v>935.3795834043118</v>
      </c>
      <c r="AF179" s="32">
        <f>(1-resultados!$E$3)*(cálculos!AA178*cálculos!AC178)+resultados!$E$3*cálculos!AF178</f>
        <v>1984.1937098210697</v>
      </c>
      <c r="AG179" s="32">
        <f>(1-resultados!$E$3)*(cálculos!AB178*cálculos!AB178)+resultados!$E$3*cálculos!AG178</f>
        <v>5118.6083863281765</v>
      </c>
      <c r="AH179" s="32">
        <f>(1-resultados!$E$3)*(cálculos!AB178*cálculos!AC178)+resultados!$E$3*cálculos!AH178</f>
        <v>665.41371455875333</v>
      </c>
      <c r="AI179" s="31">
        <f>(1-resultados!$E$3)*(cálculos!AC178*cálculos!AC178)+resultados!$E$3*cálculos!AI178</f>
        <v>7688.2904914901783</v>
      </c>
      <c r="AJ179" s="32">
        <f t="shared" si="34"/>
        <v>1</v>
      </c>
      <c r="AK179" s="32">
        <f t="shared" si="35"/>
        <v>0.24439960395195651</v>
      </c>
      <c r="AL179" s="32">
        <f t="shared" si="36"/>
        <v>0.42301692103773836</v>
      </c>
      <c r="AM179" s="32">
        <f t="shared" si="37"/>
        <v>1</v>
      </c>
      <c r="AN179" s="32">
        <f t="shared" si="38"/>
        <v>0.10607203566924642</v>
      </c>
      <c r="AO179" s="31">
        <f t="shared" si="39"/>
        <v>1</v>
      </c>
      <c r="AP179" s="9">
        <f>H179*U179*(H179*U179*AJ179+I179*V179*AK179+J179*W179*AL179)</f>
        <v>8.3394458591680535E-5</v>
      </c>
      <c r="AQ179" s="9">
        <f>I179*V179*(H179*U179*AK179+I179*V179*AM179+J179*W179*AN179)</f>
        <v>1.0899661217390839E-4</v>
      </c>
      <c r="AR179" s="9">
        <f>J179*W179*(H179*U179*AL179+I179*V179*AN179+J179*W179*AO179)</f>
        <v>1.7519178615608316E-5</v>
      </c>
      <c r="AS179" s="40">
        <f t="shared" si="40"/>
        <v>2.0991024938119725E-4</v>
      </c>
      <c r="AT179" s="32">
        <f t="shared" si="41"/>
        <v>3.3704778736068398E-2</v>
      </c>
      <c r="AU179" s="31">
        <f>IF(N179&lt;-AT178,1,0)</f>
        <v>0</v>
      </c>
      <c r="AV179" s="37">
        <f>(resultados!$E$12^AU179)*(1-resultados!$E$12)^(1-AU179)</f>
        <v>0.97455470737913485</v>
      </c>
      <c r="AW179" s="37">
        <f>((1-resultados!$E$13)^AU179)*((resultados!$E$13)^(1-AU179))</f>
        <v>0.9</v>
      </c>
    </row>
    <row r="180" spans="1:49" s="37" customFormat="1">
      <c r="A180" s="33">
        <v>178</v>
      </c>
      <c r="B180" s="34">
        <v>39661</v>
      </c>
      <c r="C180" s="35">
        <v>5</v>
      </c>
      <c r="D180" s="36">
        <v>14540</v>
      </c>
      <c r="E180" s="32">
        <v>2528.0100000000002</v>
      </c>
      <c r="F180" s="32">
        <v>2085</v>
      </c>
      <c r="G180" s="40">
        <f>(resultados!$B$6*cálculos!D180)+(resultados!$C$6*cálculos!E180)+(resultados!$D$6*cálculos!F180)</f>
        <v>0.99498759383242041</v>
      </c>
      <c r="H180" s="36">
        <f>(resultados!B$6*cálculos!D180)/$G180</f>
        <v>0.28283704900757523</v>
      </c>
      <c r="I180" s="32">
        <f>(resultados!C$6*cálculos!E180)/$G180</f>
        <v>0.42612079616721993</v>
      </c>
      <c r="J180" s="31">
        <f>(resultados!D$6*cálculos!F180)/$G180</f>
        <v>0.29104215482520485</v>
      </c>
      <c r="K180" s="36">
        <f t="shared" si="28"/>
        <v>-1.7723708664696858E-2</v>
      </c>
      <c r="L180" s="32">
        <f t="shared" si="29"/>
        <v>3.8999847298750723E-3</v>
      </c>
      <c r="M180" s="32">
        <f t="shared" si="30"/>
        <v>0</v>
      </c>
      <c r="N180" s="40">
        <f t="shared" si="30"/>
        <v>-3.3932171922604589E-3</v>
      </c>
      <c r="O180" s="55">
        <f>AVERAGE(K$4:K180)</f>
        <v>-1.1429095208625266E-3</v>
      </c>
      <c r="P180" s="56">
        <f>AVERAGE(L$4:L180)</f>
        <v>1.2909998747847695E-3</v>
      </c>
      <c r="Q180" s="57">
        <f>AVERAGE(M$4:M180)</f>
        <v>-1.6028642445884447E-4</v>
      </c>
      <c r="R180" s="32">
        <f>resultados!B$7+resultados!B$8*cálculos!K179^2+resultados!B$9*cálculos!R179</f>
        <v>5.5112418507771732E-4</v>
      </c>
      <c r="S180" s="32">
        <f>resultados!C$7+resultados!C$8*cálculos!L179^2+resultados!C$9*cálculos!S179</f>
        <v>4.6028022148169087E-4</v>
      </c>
      <c r="T180" s="31">
        <f>resultados!D$7+resultados!D$8*cálculos!M179^2+resultados!D$9*cálculos!T179</f>
        <v>8.5130000768018292E-5</v>
      </c>
      <c r="U180" s="36">
        <f t="shared" si="31"/>
        <v>2.3476034270670958E-2</v>
      </c>
      <c r="V180" s="32">
        <f t="shared" si="32"/>
        <v>2.1454142291913954E-2</v>
      </c>
      <c r="W180" s="31">
        <f t="shared" si="33"/>
        <v>9.2265920451712995E-3</v>
      </c>
      <c r="X180" s="32">
        <f>-0.5*LN(2*resultados!B$2)-0.5*LN(R180)-0.5*((K180^2)/R180)</f>
        <v>2.54784658540569</v>
      </c>
      <c r="Y180" s="32">
        <f>-0.5*LN(2*resultados!C$2)-0.5*LN(S180)-0.5*((L180^2)/S180)</f>
        <v>2.9063765910504746</v>
      </c>
      <c r="Z180" s="31">
        <f>-0.5*LN(2*resultados!D$2)-0.5*LN(T180)-0.5*((M180^2)/T180)</f>
        <v>3.7667269913186261</v>
      </c>
      <c r="AA180" s="32">
        <f>K180/R180</f>
        <v>-32.159192328308968</v>
      </c>
      <c r="AB180" s="32">
        <f>L180/S180</f>
        <v>8.4730660755324383</v>
      </c>
      <c r="AC180" s="31">
        <f>M180/T180</f>
        <v>0</v>
      </c>
      <c r="AD180" s="32">
        <f>(1-resultados!$E$3)*(cálculos!AA179*cálculos!AA179)+resultados!$E$3*cálculos!AD179</f>
        <v>2695.5447789204754</v>
      </c>
      <c r="AE180" s="32">
        <f>(1-resultados!$E$3)*(cálculos!AA179*cálculos!AB179)+resultados!$E$3*cálculos!AE179</f>
        <v>858.65598586511771</v>
      </c>
      <c r="AF180" s="32">
        <f>(1-resultados!$E$3)*(cálculos!AA179*cálculos!AC179)+resultados!$E$3*cálculos!AF179</f>
        <v>1812.4497773564487</v>
      </c>
      <c r="AG180" s="32">
        <f>(1-resultados!$E$3)*(cálculos!AB179*cálculos!AB179)+resultados!$E$3*cálculos!AG179</f>
        <v>4887.8986769896792</v>
      </c>
      <c r="AH180" s="32">
        <f>(1-resultados!$E$3)*(cálculos!AB179*cálculos!AC179)+resultados!$E$3*cálculos!AH179</f>
        <v>820.92043092766346</v>
      </c>
      <c r="AI180" s="31">
        <f>(1-resultados!$E$3)*(cálculos!AC179*cálculos!AC179)+resultados!$E$3*cálculos!AI179</f>
        <v>7726.863356389119</v>
      </c>
      <c r="AJ180" s="32">
        <f t="shared" si="34"/>
        <v>1</v>
      </c>
      <c r="AK180" s="32">
        <f t="shared" si="35"/>
        <v>0.23655646904390731</v>
      </c>
      <c r="AL180" s="32">
        <f t="shared" si="36"/>
        <v>0.39713767569691799</v>
      </c>
      <c r="AM180" s="32">
        <f t="shared" si="37"/>
        <v>1</v>
      </c>
      <c r="AN180" s="32">
        <f t="shared" si="38"/>
        <v>0.13357905016857854</v>
      </c>
      <c r="AO180" s="31">
        <f t="shared" si="39"/>
        <v>1</v>
      </c>
      <c r="AP180" s="9">
        <f>H180*U180*(H180*U180*AJ180+I180*V180*AK180+J180*W180*AL180)</f>
        <v>6.5528760714438165E-5</v>
      </c>
      <c r="AQ180" s="9">
        <f>I180*V180*(H180*U180*AK180+I180*V180*AM180+J180*W180*AN180)</f>
        <v>1.0121599287059913E-4</v>
      </c>
      <c r="AR180" s="9">
        <f>J180*W180*(H180*U180*AL180+I180*V180*AN180+J180*W180*AO180)</f>
        <v>1.7571346870022992E-5</v>
      </c>
      <c r="AS180" s="40">
        <f t="shared" si="40"/>
        <v>1.8431610045506027E-4</v>
      </c>
      <c r="AT180" s="32">
        <f t="shared" si="41"/>
        <v>3.1583211958355221E-2</v>
      </c>
      <c r="AU180" s="31">
        <f>IF(N180&lt;-AT179,1,0)</f>
        <v>0</v>
      </c>
      <c r="AV180" s="37">
        <f>(resultados!$E$12^AU180)*(1-resultados!$E$12)^(1-AU180)</f>
        <v>0.97455470737913485</v>
      </c>
      <c r="AW180" s="37">
        <f>((1-resultados!$E$13)^AU180)*((resultados!$E$13)^(1-AU180))</f>
        <v>0.9</v>
      </c>
    </row>
    <row r="181" spans="1:49" s="37" customFormat="1">
      <c r="A181" s="33">
        <v>179</v>
      </c>
      <c r="B181" s="34">
        <v>39664</v>
      </c>
      <c r="C181" s="35">
        <v>1</v>
      </c>
      <c r="D181" s="36">
        <v>14520</v>
      </c>
      <c r="E181" s="32">
        <v>2444.4</v>
      </c>
      <c r="F181" s="32">
        <v>2080</v>
      </c>
      <c r="G181" s="40">
        <f>(resultados!$B$6*cálculos!D181)+(resultados!$C$6*cálculos!E181)+(resultados!$D$6*cálculos!F181)</f>
        <v>0.9798834111043484</v>
      </c>
      <c r="H181" s="36">
        <f>(resultados!B$6*cálculos!D181)/$G181</f>
        <v>0.28680173057301489</v>
      </c>
      <c r="I181" s="32">
        <f>(resultados!C$6*cálculos!E181)/$G181</f>
        <v>0.4183786147465316</v>
      </c>
      <c r="J181" s="31">
        <f>(resultados!D$6*cálculos!F181)/$G181</f>
        <v>0.29481965468045351</v>
      </c>
      <c r="K181" s="36">
        <f t="shared" si="28"/>
        <v>-1.3764627087233805E-3</v>
      </c>
      <c r="L181" s="32">
        <f t="shared" si="29"/>
        <v>-3.363273793436683E-2</v>
      </c>
      <c r="M181" s="32">
        <f t="shared" si="30"/>
        <v>-2.4009615375382154E-3</v>
      </c>
      <c r="N181" s="40">
        <f t="shared" si="30"/>
        <v>-1.5296672244266257E-2</v>
      </c>
      <c r="O181" s="55">
        <f>AVERAGE(K$4:K181)</f>
        <v>-1.1442216174235426E-3</v>
      </c>
      <c r="P181" s="56">
        <f>AVERAGE(L$4:L181)</f>
        <v>1.0947991005760527E-3</v>
      </c>
      <c r="Q181" s="57">
        <f>AVERAGE(M$4:M181)</f>
        <v>-1.7287448689187464E-4</v>
      </c>
      <c r="R181" s="32">
        <f>resultados!B$7+resultados!B$8*cálculos!K180^2+resultados!B$9*cálculos!R180</f>
        <v>5.1448246160872902E-4</v>
      </c>
      <c r="S181" s="32">
        <f>resultados!C$7+resultados!C$8*cálculos!L180^2+resultados!C$9*cálculos!S180</f>
        <v>3.3502295351094688E-4</v>
      </c>
      <c r="T181" s="31">
        <f>resultados!D$7+resultados!D$8*cálculos!M180^2+resultados!D$9*cálculos!T180</f>
        <v>6.9665952484158729E-5</v>
      </c>
      <c r="U181" s="36">
        <f t="shared" si="31"/>
        <v>2.2682205836486207E-2</v>
      </c>
      <c r="V181" s="32">
        <f t="shared" si="32"/>
        <v>1.8303632249117848E-2</v>
      </c>
      <c r="W181" s="31">
        <f t="shared" si="33"/>
        <v>8.3466132343698977E-3</v>
      </c>
      <c r="X181" s="32">
        <f>-0.5*LN(2*resultados!B$2)-0.5*LN(R181)-0.5*((K181^2)/R181)</f>
        <v>2.8653946965313319</v>
      </c>
      <c r="Y181" s="32">
        <f>-0.5*LN(2*resultados!C$2)-0.5*LN(S181)-0.5*((L181^2)/S181)</f>
        <v>1.3935328020033131</v>
      </c>
      <c r="Z181" s="31">
        <f>-0.5*LN(2*resultados!D$2)-0.5*LN(T181)-0.5*((M181^2)/T181)</f>
        <v>3.8255876214398903</v>
      </c>
      <c r="AA181" s="32">
        <f>K181/R181</f>
        <v>-2.6754317424530583</v>
      </c>
      <c r="AB181" s="32">
        <f>L181/S181</f>
        <v>-100.38935416784176</v>
      </c>
      <c r="AC181" s="31">
        <f>M181/T181</f>
        <v>-34.463916043983865</v>
      </c>
      <c r="AD181" s="32">
        <f>(1-resultados!$E$3)*(cálculos!AA180*cálculos!AA180)+resultados!$E$3*cálculos!AD180</f>
        <v>2595.8649112577968</v>
      </c>
      <c r="AE181" s="32">
        <f>(1-resultados!$E$3)*(cálculos!AA180*cálculos!AB180)+resultados!$E$3*cálculos!AE180</f>
        <v>790.78740902119955</v>
      </c>
      <c r="AF181" s="32">
        <f>(1-resultados!$E$3)*(cálculos!AA180*cálculos!AC180)+resultados!$E$3*cálculos!AF180</f>
        <v>1703.7027907150618</v>
      </c>
      <c r="AG181" s="32">
        <f>(1-resultados!$E$3)*(cálculos!AB180*cálculos!AB180)+resultados!$E$3*cálculos!AG180</f>
        <v>4598.9323272935189</v>
      </c>
      <c r="AH181" s="32">
        <f>(1-resultados!$E$3)*(cálculos!AB180*cálculos!AC180)+resultados!$E$3*cálculos!AH180</f>
        <v>771.66520507200357</v>
      </c>
      <c r="AI181" s="31">
        <f>(1-resultados!$E$3)*(cálculos!AC180*cálculos!AC180)+resultados!$E$3*cálculos!AI180</f>
        <v>7263.2515550057715</v>
      </c>
      <c r="AJ181" s="32">
        <f t="shared" si="34"/>
        <v>1</v>
      </c>
      <c r="AK181" s="32">
        <f t="shared" si="35"/>
        <v>0.22887069704011975</v>
      </c>
      <c r="AL181" s="32">
        <f t="shared" si="36"/>
        <v>0.39236227851725153</v>
      </c>
      <c r="AM181" s="32">
        <f t="shared" si="37"/>
        <v>1</v>
      </c>
      <c r="AN181" s="32">
        <f t="shared" si="38"/>
        <v>0.13351647738087141</v>
      </c>
      <c r="AO181" s="31">
        <f t="shared" si="39"/>
        <v>1</v>
      </c>
      <c r="AP181" s="9">
        <f>H181*U181*(H181*U181*AJ181+I181*V181*AK181+J181*W181*AL181)</f>
        <v>6.0001315126706343E-5</v>
      </c>
      <c r="AQ181" s="9">
        <f>I181*V181*(H181*U181*AK181+I181*V181*AM181+J181*W181*AN181)</f>
        <v>7.2560180294131116E-5</v>
      </c>
      <c r="AR181" s="9">
        <f>J181*W181*(H181*U181*AL181+I181*V181*AN181+J181*W181*AO181)</f>
        <v>1.4852143458331421E-5</v>
      </c>
      <c r="AS181" s="40">
        <f t="shared" si="40"/>
        <v>1.4741363887916885E-4</v>
      </c>
      <c r="AT181" s="32">
        <f t="shared" si="41"/>
        <v>2.8245124381238416E-2</v>
      </c>
      <c r="AU181" s="31">
        <f>IF(N181&lt;-AT180,1,0)</f>
        <v>0</v>
      </c>
      <c r="AV181" s="37">
        <f>(resultados!$E$12^AU181)*(1-resultados!$E$12)^(1-AU181)</f>
        <v>0.97455470737913485</v>
      </c>
      <c r="AW181" s="37">
        <f>((1-resultados!$E$13)^AU181)*((resultados!$E$13)^(1-AU181))</f>
        <v>0.9</v>
      </c>
    </row>
    <row r="182" spans="1:49" s="37" customFormat="1">
      <c r="A182" s="33">
        <v>180</v>
      </c>
      <c r="B182" s="34">
        <v>39665</v>
      </c>
      <c r="C182" s="35">
        <v>2</v>
      </c>
      <c r="D182" s="36">
        <v>14500</v>
      </c>
      <c r="E182" s="32">
        <v>2434.56</v>
      </c>
      <c r="F182" s="32">
        <v>2090</v>
      </c>
      <c r="G182" s="40">
        <f>(resultados!$B$6*cálculos!D182)+(resultados!$C$6*cálculos!E182)+(resultados!$D$6*cálculos!F182)</f>
        <v>0.97923488875363507</v>
      </c>
      <c r="H182" s="36">
        <f>(resultados!B$6*cálculos!D182)/$G182</f>
        <v>0.28659636672823846</v>
      </c>
      <c r="I182" s="32">
        <f>(resultados!C$6*cálculos!E182)/$G182</f>
        <v>0.41697038614017512</v>
      </c>
      <c r="J182" s="31">
        <f>(resultados!D$6*cálculos!F182)/$G182</f>
        <v>0.29643324713158636</v>
      </c>
      <c r="K182" s="36">
        <f t="shared" si="28"/>
        <v>-1.3783599701202576E-3</v>
      </c>
      <c r="L182" s="32">
        <f t="shared" si="29"/>
        <v>-4.0336519838986007E-3</v>
      </c>
      <c r="M182" s="32">
        <f t="shared" si="30"/>
        <v>4.7961722634930481E-3</v>
      </c>
      <c r="N182" s="40">
        <f t="shared" si="30"/>
        <v>-6.6205534851934006E-4</v>
      </c>
      <c r="O182" s="55">
        <f>AVERAGE(K$4:K182)</f>
        <v>-1.1455296529134685E-3</v>
      </c>
      <c r="P182" s="56">
        <f>AVERAGE(L$4:L182)</f>
        <v>1.0661485358583172E-3</v>
      </c>
      <c r="Q182" s="57">
        <f>AVERAGE(M$4:M182)</f>
        <v>-1.4511444918022704E-4</v>
      </c>
      <c r="R182" s="32">
        <f>resultados!B$7+resultados!B$8*cálculos!K181^2+resultados!B$9*cálculos!R181</f>
        <v>4.0383387805559333E-4</v>
      </c>
      <c r="S182" s="32">
        <f>resultados!C$7+resultados!C$8*cálculos!L181^2+resultados!C$9*cálculos!S181</f>
        <v>6.2868606248025799E-4</v>
      </c>
      <c r="T182" s="31">
        <f>resultados!D$7+resultados!D$8*cálculos!M181^2+resultados!D$9*cálculos!T181</f>
        <v>6.2047442170614302E-5</v>
      </c>
      <c r="U182" s="36">
        <f t="shared" si="31"/>
        <v>2.0095618379527249E-2</v>
      </c>
      <c r="V182" s="32">
        <f t="shared" si="32"/>
        <v>2.5073612872505192E-2</v>
      </c>
      <c r="W182" s="31">
        <f t="shared" si="33"/>
        <v>7.8770198787748592E-3</v>
      </c>
      <c r="X182" s="32">
        <f>-0.5*LN(2*resultados!B$2)-0.5*LN(R182)-0.5*((K182^2)/R182)</f>
        <v>2.9859626463557967</v>
      </c>
      <c r="Y182" s="32">
        <f>-0.5*LN(2*resultados!C$2)-0.5*LN(S182)-0.5*((L182^2)/S182)</f>
        <v>2.754060769957503</v>
      </c>
      <c r="Z182" s="31">
        <f>-0.5*LN(2*resultados!D$2)-0.5*LN(T182)-0.5*((M182^2)/T182)</f>
        <v>3.7394987157345776</v>
      </c>
      <c r="AA182" s="32">
        <f>K182/R182</f>
        <v>-3.4131855820439791</v>
      </c>
      <c r="AB182" s="32">
        <f>L182/S182</f>
        <v>-6.4160035105363349</v>
      </c>
      <c r="AC182" s="31">
        <f>M182/T182</f>
        <v>77.298468650888523</v>
      </c>
      <c r="AD182" s="32">
        <f>(1-resultados!$E$3)*(cálculos!AA181*cálculos!AA181)+resultados!$E$3*cálculos!AD181</f>
        <v>2440.5424926828405</v>
      </c>
      <c r="AE182" s="32">
        <f>(1-resultados!$E$3)*(cálculos!AA181*cálculos!AB181)+resultados!$E$3*cálculos!AE181</f>
        <v>759.45525636462799</v>
      </c>
      <c r="AF182" s="32">
        <f>(1-resultados!$E$3)*(cálculos!AA181*cálculos!AC181)+resultados!$E$3*cálculos!AF181</f>
        <v>1607.0129745693566</v>
      </c>
      <c r="AG182" s="32">
        <f>(1-resultados!$E$3)*(cálculos!AB181*cálculos!AB181)+resultados!$E$3*cálculos!AG181</f>
        <v>4927.6777334700901</v>
      </c>
      <c r="AH182" s="32">
        <f>(1-resultados!$E$3)*(cálculos!AB181*cálculos!AC181)+resultados!$E$3*cálculos!AH181</f>
        <v>932.95390919269903</v>
      </c>
      <c r="AI182" s="31">
        <f>(1-resultados!$E$3)*(cálculos!AC181*cálculos!AC181)+resultados!$E$3*cálculos!AI181</f>
        <v>6898.7221522506306</v>
      </c>
      <c r="AJ182" s="32">
        <f t="shared" si="34"/>
        <v>1</v>
      </c>
      <c r="AK182" s="32">
        <f t="shared" si="35"/>
        <v>0.21899684426392149</v>
      </c>
      <c r="AL182" s="32">
        <f t="shared" si="36"/>
        <v>0.39164435334134901</v>
      </c>
      <c r="AM182" s="32">
        <f t="shared" si="37"/>
        <v>1</v>
      </c>
      <c r="AN182" s="32">
        <f t="shared" si="38"/>
        <v>0.16001279565236737</v>
      </c>
      <c r="AO182" s="31">
        <f t="shared" si="39"/>
        <v>1</v>
      </c>
      <c r="AP182" s="9">
        <f>H182*U182*(H182*U182*AJ182+I182*V182*AK182+J182*W182*AL182)</f>
        <v>5.1623344137513188E-5</v>
      </c>
      <c r="AQ182" s="9">
        <f>I182*V182*(H182*U182*AK182+I182*V182*AM182+J182*W182*AN182)</f>
        <v>1.2639894084270263E-4</v>
      </c>
      <c r="AR182" s="9">
        <f>J182*W182*(H182*U182*AL182+I182*V182*AN182+J182*W182*AO182)</f>
        <v>1.4625447474873654E-5</v>
      </c>
      <c r="AS182" s="40">
        <f t="shared" si="40"/>
        <v>1.9264773245508947E-4</v>
      </c>
      <c r="AT182" s="32">
        <f t="shared" si="41"/>
        <v>3.2289149732207943E-2</v>
      </c>
      <c r="AU182" s="31">
        <f>IF(N182&lt;-AT181,1,0)</f>
        <v>0</v>
      </c>
      <c r="AV182" s="37">
        <f>(resultados!$E$12^AU182)*(1-resultados!$E$12)^(1-AU182)</f>
        <v>0.97455470737913485</v>
      </c>
      <c r="AW182" s="37">
        <f>((1-resultados!$E$13)^AU182)*((resultados!$E$13)^(1-AU182))</f>
        <v>0.9</v>
      </c>
    </row>
    <row r="183" spans="1:49" s="37" customFormat="1">
      <c r="A183" s="33">
        <v>181</v>
      </c>
      <c r="B183" s="34">
        <v>39666</v>
      </c>
      <c r="C183" s="35">
        <v>3</v>
      </c>
      <c r="D183" s="36">
        <v>14240</v>
      </c>
      <c r="E183" s="32">
        <v>2424.73</v>
      </c>
      <c r="F183" s="32">
        <v>2070</v>
      </c>
      <c r="G183" s="40">
        <f>(resultados!$B$6*cálculos!D183)+(resultados!$C$6*cálculos!E183)+(resultados!$D$6*cálculos!F183)</f>
        <v>0.96977621559477922</v>
      </c>
      <c r="H183" s="36">
        <f>(resultados!B$6*cálculos!D183)/$G183</f>
        <v>0.2842025807539203</v>
      </c>
      <c r="I183" s="32">
        <f>(resultados!C$6*cálculos!E183)/$G183</f>
        <v>0.41933727166071988</v>
      </c>
      <c r="J183" s="31">
        <f>(resultados!D$6*cálculos!F183)/$G183</f>
        <v>0.29646014758535982</v>
      </c>
      <c r="K183" s="36">
        <f t="shared" si="28"/>
        <v>-1.8093743442699761E-2</v>
      </c>
      <c r="L183" s="32">
        <f t="shared" si="29"/>
        <v>-4.0458640702443205E-3</v>
      </c>
      <c r="M183" s="32">
        <f t="shared" si="30"/>
        <v>-9.6154586994421365E-3</v>
      </c>
      <c r="N183" s="40">
        <f t="shared" si="30"/>
        <v>-9.7062016695328469E-3</v>
      </c>
      <c r="O183" s="55">
        <f>AVERAGE(K$4:K183)</f>
        <v>-1.2396863961900589E-3</v>
      </c>
      <c r="P183" s="56">
        <f>AVERAGE(L$4:L183)</f>
        <v>1.0377484658244138E-3</v>
      </c>
      <c r="Q183" s="57">
        <f>AVERAGE(M$4:M183)</f>
        <v>-1.977274727927932E-4</v>
      </c>
      <c r="R183" s="32">
        <f>resultados!B$7+resultados!B$8*cálculos!K182^2+resultados!B$9*cálculos!R182</f>
        <v>3.2289989135530876E-4</v>
      </c>
      <c r="S183" s="32">
        <f>resultados!C$7+resultados!C$8*cálculos!L182^2+resultados!C$9*cálculos!S182</f>
        <v>4.4693289034735594E-4</v>
      </c>
      <c r="T183" s="31">
        <f>resultados!D$7+resultados!D$8*cálculos!M182^2+resultados!D$9*cálculos!T182</f>
        <v>6.361441521117171E-5</v>
      </c>
      <c r="U183" s="36">
        <f t="shared" si="31"/>
        <v>1.7969415442782459E-2</v>
      </c>
      <c r="V183" s="32">
        <f t="shared" si="32"/>
        <v>2.1140787363467708E-2</v>
      </c>
      <c r="W183" s="31">
        <f t="shared" si="33"/>
        <v>7.9758645431809907E-3</v>
      </c>
      <c r="X183" s="32">
        <f>-0.5*LN(2*resultados!B$2)-0.5*LN(R183)-0.5*((K183^2)/R183)</f>
        <v>2.5932027725212095</v>
      </c>
      <c r="Y183" s="32">
        <f>-0.5*LN(2*resultados!C$2)-0.5*LN(S183)-0.5*((L183^2)/S183)</f>
        <v>2.919299910115051</v>
      </c>
      <c r="Z183" s="31">
        <f>-0.5*LN(2*resultados!D$2)-0.5*LN(T183)-0.5*((M183^2)/T183)</f>
        <v>3.1856978365209576</v>
      </c>
      <c r="AA183" s="32">
        <f>K183/R183</f>
        <v>-56.035148747665517</v>
      </c>
      <c r="AB183" s="32">
        <f>L183/S183</f>
        <v>-9.0525091297261149</v>
      </c>
      <c r="AC183" s="31">
        <f>M183/T183</f>
        <v>-151.15219824819687</v>
      </c>
      <c r="AD183" s="32">
        <f>(1-resultados!$E$3)*(cálculos!AA182*cálculos!AA182)+resultados!$E$3*cálculos!AD182</f>
        <v>2294.8089332709183</v>
      </c>
      <c r="AE183" s="32">
        <f>(1-resultados!$E$3)*(cálculos!AA182*cálculos!AB182)+resultados!$E$3*cálculos!AE182</f>
        <v>715.20188162334057</v>
      </c>
      <c r="AF183" s="32">
        <f>(1-resultados!$E$3)*(cálculos!AA182*cálculos!AC182)+resultados!$E$3*cálculos!AF182</f>
        <v>1494.7621549723976</v>
      </c>
      <c r="AG183" s="32">
        <f>(1-resultados!$E$3)*(cálculos!AB182*cálculos!AB182)+resultados!$E$3*cálculos!AG182</f>
        <v>4634.4869755247173</v>
      </c>
      <c r="AH183" s="32">
        <f>(1-resultados!$E$3)*(cálculos!AB182*cálculos!AC182)+resultados!$E$3*cálculos!AH182</f>
        <v>847.21983986774603</v>
      </c>
      <c r="AI183" s="31">
        <f>(1-resultados!$E$3)*(cálculos!AC182*cálculos!AC182)+resultados!$E$3*cálculos!AI182</f>
        <v>6843.3020184619363</v>
      </c>
      <c r="AJ183" s="32">
        <f t="shared" si="34"/>
        <v>1</v>
      </c>
      <c r="AK183" s="32">
        <f t="shared" si="35"/>
        <v>0.21930803794237311</v>
      </c>
      <c r="AL183" s="32">
        <f t="shared" si="36"/>
        <v>0.3771950407078799</v>
      </c>
      <c r="AM183" s="32">
        <f t="shared" si="37"/>
        <v>1</v>
      </c>
      <c r="AN183" s="32">
        <f t="shared" si="38"/>
        <v>0.15043969030179244</v>
      </c>
      <c r="AO183" s="31">
        <f t="shared" si="39"/>
        <v>1</v>
      </c>
      <c r="AP183" s="9">
        <f>H183*U183*(H183*U183*AJ183+I183*V183*AK183+J183*W183*AL183)</f>
        <v>4.0564710224574166E-5</v>
      </c>
      <c r="AQ183" s="9">
        <f>I183*V183*(H183*U183*AK183+I183*V183*AM183+J183*W183*AN183)</f>
        <v>9.1672742059949416E-5</v>
      </c>
      <c r="AR183" s="9">
        <f>J183*W183*(H183*U183*AL183+I183*V183*AN183+J183*W183*AO183)</f>
        <v>1.329929934298873E-5</v>
      </c>
      <c r="AS183" s="40">
        <f t="shared" si="40"/>
        <v>1.455367516275123E-4</v>
      </c>
      <c r="AT183" s="32">
        <f t="shared" si="41"/>
        <v>2.8064738296422288E-2</v>
      </c>
      <c r="AU183" s="31">
        <f>IF(N183&lt;-AT182,1,0)</f>
        <v>0</v>
      </c>
      <c r="AV183" s="37">
        <f>(resultados!$E$12^AU183)*(1-resultados!$E$12)^(1-AU183)</f>
        <v>0.97455470737913485</v>
      </c>
      <c r="AW183" s="37">
        <f>((1-resultados!$E$13)^AU183)*((resultados!$E$13)^(1-AU183))</f>
        <v>0.9</v>
      </c>
    </row>
    <row r="184" spans="1:49" s="37" customFormat="1">
      <c r="A184" s="33">
        <v>182</v>
      </c>
      <c r="B184" s="34">
        <v>39667</v>
      </c>
      <c r="C184" s="35">
        <v>4</v>
      </c>
      <c r="D184" s="36">
        <v>14240</v>
      </c>
      <c r="E184" s="32">
        <v>2424.73</v>
      </c>
      <c r="F184" s="32">
        <v>2070</v>
      </c>
      <c r="G184" s="40">
        <f>(resultados!$B$6*cálculos!D184)+(resultados!$C$6*cálculos!E184)+(resultados!$D$6*cálculos!F184)</f>
        <v>0.96977621559477922</v>
      </c>
      <c r="H184" s="36">
        <f>(resultados!B$6*cálculos!D184)/$G184</f>
        <v>0.2842025807539203</v>
      </c>
      <c r="I184" s="32">
        <f>(resultados!C$6*cálculos!E184)/$G184</f>
        <v>0.41933727166071988</v>
      </c>
      <c r="J184" s="31">
        <f>(resultados!D$6*cálculos!F184)/$G184</f>
        <v>0.29646014758535982</v>
      </c>
      <c r="K184" s="36">
        <f t="shared" si="28"/>
        <v>0</v>
      </c>
      <c r="L184" s="32">
        <f t="shared" si="29"/>
        <v>0</v>
      </c>
      <c r="M184" s="32">
        <f t="shared" si="30"/>
        <v>0</v>
      </c>
      <c r="N184" s="40">
        <f t="shared" si="30"/>
        <v>0</v>
      </c>
      <c r="O184" s="55">
        <f>AVERAGE(K$4:K184)</f>
        <v>-1.2328373000785116E-3</v>
      </c>
      <c r="P184" s="56">
        <f>AVERAGE(L$4:L184)</f>
        <v>1.0320150488861573E-3</v>
      </c>
      <c r="Q184" s="57">
        <f>AVERAGE(M$4:M184)</f>
        <v>-1.9663505581603744E-4</v>
      </c>
      <c r="R184" s="32">
        <f>resultados!B$7+resultados!B$8*cálculos!K183^2+resultados!B$9*cálculos!R183</f>
        <v>3.5110384260825212E-4</v>
      </c>
      <c r="S184" s="32">
        <f>resultados!C$7+resultados!C$8*cálculos!L183^2+resultados!C$9*cálculos!S183</f>
        <v>3.2657288949136529E-4</v>
      </c>
      <c r="T184" s="31">
        <f>resultados!D$7+resultados!D$8*cálculos!M183^2+resultados!D$9*cálculos!T183</f>
        <v>9.0265405846372965E-5</v>
      </c>
      <c r="U184" s="36">
        <f t="shared" si="31"/>
        <v>1.8737765144441643E-2</v>
      </c>
      <c r="V184" s="32">
        <f t="shared" si="32"/>
        <v>1.8071327828672837E-2</v>
      </c>
      <c r="W184" s="31">
        <f t="shared" si="33"/>
        <v>9.5008107994198569E-3</v>
      </c>
      <c r="X184" s="32">
        <f>-0.5*LN(2*resultados!B$2)-0.5*LN(R184)-0.5*((K184^2)/R184)</f>
        <v>3.0582757319783305</v>
      </c>
      <c r="Y184" s="32">
        <f>-0.5*LN(2*resultados!C$2)-0.5*LN(S184)-0.5*((L184^2)/S184)</f>
        <v>3.0944901613786873</v>
      </c>
      <c r="Z184" s="31">
        <f>-0.5*LN(2*resultados!D$2)-0.5*LN(T184)-0.5*((M184^2)/T184)</f>
        <v>3.7374396035054898</v>
      </c>
      <c r="AA184" s="32">
        <f>K184/R184</f>
        <v>0</v>
      </c>
      <c r="AB184" s="32">
        <f>L184/S184</f>
        <v>0</v>
      </c>
      <c r="AC184" s="31">
        <f>M184/T184</f>
        <v>0</v>
      </c>
      <c r="AD184" s="32">
        <f>(1-resultados!$E$3)*(cálculos!AA183*cálculos!AA183)+resultados!$E$3*cálculos!AD183</f>
        <v>2345.5166709850432</v>
      </c>
      <c r="AE184" s="32">
        <f>(1-resultados!$E$3)*(cálculos!AA183*cálculos!AB183)+resultados!$E$3*cálculos!AE183</f>
        <v>702.72529046336831</v>
      </c>
      <c r="AF184" s="32">
        <f>(1-resultados!$E$3)*(cálculos!AA183*cálculos!AC183)+resultados!$E$3*cálculos!AF183</f>
        <v>1913.2665804165147</v>
      </c>
      <c r="AG184" s="32">
        <f>(1-resultados!$E$3)*(cálculos!AB183*cálculos!AB183)+resultados!$E$3*cálculos!AG183</f>
        <v>4361.3346322858606</v>
      </c>
      <c r="AH184" s="32">
        <f>(1-resultados!$E$3)*(cálculos!AB183*cálculos!AC183)+resultados!$E$3*cálculos!AH183</f>
        <v>878.48504875287972</v>
      </c>
      <c r="AI184" s="31">
        <f>(1-resultados!$E$3)*(cálculos!AC183*cálculos!AC183)+resultados!$E$3*cálculos!AI183</f>
        <v>7803.5231194699536</v>
      </c>
      <c r="AJ184" s="32">
        <f t="shared" si="34"/>
        <v>1</v>
      </c>
      <c r="AK184" s="32">
        <f t="shared" si="35"/>
        <v>0.21971343637272139</v>
      </c>
      <c r="AL184" s="32">
        <f t="shared" si="36"/>
        <v>0.44720933756974318</v>
      </c>
      <c r="AM184" s="32">
        <f t="shared" si="37"/>
        <v>1</v>
      </c>
      <c r="AN184" s="32">
        <f t="shared" si="38"/>
        <v>0.15058416626374155</v>
      </c>
      <c r="AO184" s="31">
        <f t="shared" si="39"/>
        <v>1</v>
      </c>
      <c r="AP184" s="9">
        <f>H184*U184*(H184*U184*AJ184+I184*V184*AK184+J184*W184*AL184)</f>
        <v>4.39334772184315E-5</v>
      </c>
      <c r="AQ184" s="9">
        <f>I184*V184*(H184*U184*AK184+I184*V184*AM184+J184*W184*AN184)</f>
        <v>6.9506480254732123E-5</v>
      </c>
      <c r="AR184" s="9">
        <f>J184*W184*(H184*U184*AL184+I184*V184*AN184+J184*W184*AO184)</f>
        <v>1.7855260084855638E-5</v>
      </c>
      <c r="AS184" s="40">
        <f t="shared" si="40"/>
        <v>1.3129521755801926E-4</v>
      </c>
      <c r="AT184" s="32">
        <f t="shared" si="41"/>
        <v>2.6656253613857889E-2</v>
      </c>
      <c r="AU184" s="31">
        <f>IF(N184&lt;-AT183,1,0)</f>
        <v>0</v>
      </c>
      <c r="AV184" s="37">
        <f>(resultados!$E$12^AU184)*(1-resultados!$E$12)^(1-AU184)</f>
        <v>0.97455470737913485</v>
      </c>
      <c r="AW184" s="37">
        <f>((1-resultados!$E$13)^AU184)*((resultados!$E$13)^(1-AU184))</f>
        <v>0.9</v>
      </c>
    </row>
    <row r="185" spans="1:49" s="37" customFormat="1">
      <c r="A185" s="33">
        <v>183</v>
      </c>
      <c r="B185" s="34">
        <v>39668</v>
      </c>
      <c r="C185" s="35">
        <v>5</v>
      </c>
      <c r="D185" s="36">
        <v>14500</v>
      </c>
      <c r="E185" s="32">
        <v>2419.81</v>
      </c>
      <c r="F185" s="32">
        <v>2070</v>
      </c>
      <c r="G185" s="40">
        <f>(resultados!$B$6*cálculos!D185)+(resultados!$C$6*cálculos!E185)+(resultados!$D$6*cálculos!F185)</f>
        <v>0.97398331642659086</v>
      </c>
      <c r="H185" s="36">
        <f>(resultados!B$6*cálculos!D185)/$G185</f>
        <v>0.28814165146069504</v>
      </c>
      <c r="I185" s="32">
        <f>(resultados!C$6*cálculos!E185)/$G185</f>
        <v>0.41667875444235741</v>
      </c>
      <c r="J185" s="31">
        <f>(resultados!D$6*cálculos!F185)/$G185</f>
        <v>0.29517959409694761</v>
      </c>
      <c r="K185" s="36">
        <f t="shared" si="28"/>
        <v>1.8093743442699761E-2</v>
      </c>
      <c r="L185" s="32">
        <f t="shared" si="29"/>
        <v>-2.0311532948387168E-3</v>
      </c>
      <c r="M185" s="32">
        <f t="shared" si="30"/>
        <v>0</v>
      </c>
      <c r="N185" s="40">
        <f t="shared" si="30"/>
        <v>4.3288352619504158E-3</v>
      </c>
      <c r="O185" s="55">
        <f>AVERAGE(K$4:K185)</f>
        <v>-1.1266472959973123E-3</v>
      </c>
      <c r="P185" s="56">
        <f>AVERAGE(L$4:L185)</f>
        <v>1.0151844535909657E-3</v>
      </c>
      <c r="Q185" s="57">
        <f>AVERAGE(M$4:M185)</f>
        <v>-1.9555464342144383E-4</v>
      </c>
      <c r="R185" s="32">
        <f>resultados!B$7+resultados!B$8*cálculos!K184^2+resultados!B$9*cálculos!R184</f>
        <v>2.8381961397833539E-4</v>
      </c>
      <c r="S185" s="32">
        <f>resultados!C$7+resultados!C$8*cálculos!L184^2+resultados!C$9*cálculos!S184</f>
        <v>2.4132188199908037E-4</v>
      </c>
      <c r="T185" s="31">
        <f>resultados!D$7+resultados!D$8*cálculos!M184^2+resultados!D$9*cálculos!T184</f>
        <v>7.2903311845553506E-5</v>
      </c>
      <c r="U185" s="36">
        <f t="shared" si="31"/>
        <v>1.684694672569292E-2</v>
      </c>
      <c r="V185" s="32">
        <f t="shared" si="32"/>
        <v>1.5534538358093567E-2</v>
      </c>
      <c r="W185" s="31">
        <f t="shared" si="33"/>
        <v>8.5383436242372854E-3</v>
      </c>
      <c r="X185" s="32">
        <f>-0.5*LN(2*resultados!B$2)-0.5*LN(R185)-0.5*((K185^2)/R185)</f>
        <v>2.5879014890120882</v>
      </c>
      <c r="Y185" s="32">
        <f>-0.5*LN(2*resultados!C$2)-0.5*LN(S185)-0.5*((L185^2)/S185)</f>
        <v>3.2372030339658031</v>
      </c>
      <c r="Z185" s="31">
        <f>-0.5*LN(2*resultados!D$2)-0.5*LN(T185)-0.5*((M185^2)/T185)</f>
        <v>3.8442497117960346</v>
      </c>
      <c r="AA185" s="32">
        <f>K185/R185</f>
        <v>63.750856359352596</v>
      </c>
      <c r="AB185" s="32">
        <f>L185/S185</f>
        <v>-8.4167804345503043</v>
      </c>
      <c r="AC185" s="31">
        <f>M185/T185</f>
        <v>0</v>
      </c>
      <c r="AD185" s="32">
        <f>(1-resultados!$E$3)*(cálculos!AA184*cálculos!AA184)+resultados!$E$3*cálculos!AD184</f>
        <v>2204.7856707259407</v>
      </c>
      <c r="AE185" s="32">
        <f>(1-resultados!$E$3)*(cálculos!AA184*cálculos!AB184)+resultados!$E$3*cálculos!AE184</f>
        <v>660.56177303556615</v>
      </c>
      <c r="AF185" s="32">
        <f>(1-resultados!$E$3)*(cálculos!AA184*cálculos!AC184)+resultados!$E$3*cálculos!AF184</f>
        <v>1798.4705855915238</v>
      </c>
      <c r="AG185" s="32">
        <f>(1-resultados!$E$3)*(cálculos!AB184*cálculos!AB184)+resultados!$E$3*cálculos!AG184</f>
        <v>4099.6545543487091</v>
      </c>
      <c r="AH185" s="32">
        <f>(1-resultados!$E$3)*(cálculos!AB184*cálculos!AC184)+resultados!$E$3*cálculos!AH184</f>
        <v>825.77594582770689</v>
      </c>
      <c r="AI185" s="31">
        <f>(1-resultados!$E$3)*(cálculos!AC184*cálculos!AC184)+resultados!$E$3*cálculos!AI184</f>
        <v>7335.3117323017559</v>
      </c>
      <c r="AJ185" s="32">
        <f t="shared" si="34"/>
        <v>1</v>
      </c>
      <c r="AK185" s="32">
        <f t="shared" si="35"/>
        <v>0.21971343637272137</v>
      </c>
      <c r="AL185" s="32">
        <f t="shared" si="36"/>
        <v>0.44720933756974318</v>
      </c>
      <c r="AM185" s="32">
        <f t="shared" si="37"/>
        <v>1</v>
      </c>
      <c r="AN185" s="32">
        <f t="shared" si="38"/>
        <v>0.15058416626374155</v>
      </c>
      <c r="AO185" s="31">
        <f t="shared" si="39"/>
        <v>1</v>
      </c>
      <c r="AP185" s="9">
        <f>H185*U185*(H185*U185*AJ185+I185*V185*AK185+J185*W185*AL185)</f>
        <v>3.5939418278192196E-5</v>
      </c>
      <c r="AQ185" s="9">
        <f>I185*V185*(H185*U185*AK185+I185*V185*AM185+J185*W185*AN185)</f>
        <v>5.1258942962902399E-5</v>
      </c>
      <c r="AR185" s="9">
        <f>J185*W185*(H185*U185*AL185+I185*V185*AN185+J185*W185*AO185)</f>
        <v>1.4280158530035106E-5</v>
      </c>
      <c r="AS185" s="40">
        <f t="shared" si="40"/>
        <v>1.0147851977112971E-4</v>
      </c>
      <c r="AT185" s="32">
        <f t="shared" si="41"/>
        <v>2.3434825282493875E-2</v>
      </c>
      <c r="AU185" s="31">
        <f>IF(N185&lt;-AT184,1,0)</f>
        <v>0</v>
      </c>
      <c r="AV185" s="37">
        <f>(resultados!$E$12^AU185)*(1-resultados!$E$12)^(1-AU185)</f>
        <v>0.97455470737913485</v>
      </c>
      <c r="AW185" s="37">
        <f>((1-resultados!$E$13)^AU185)*((resultados!$E$13)^(1-AU185))</f>
        <v>0.9</v>
      </c>
    </row>
    <row r="186" spans="1:49" s="37" customFormat="1">
      <c r="A186" s="33">
        <v>184</v>
      </c>
      <c r="B186" s="34">
        <v>39671</v>
      </c>
      <c r="C186" s="35">
        <v>1</v>
      </c>
      <c r="D186" s="36">
        <v>14800</v>
      </c>
      <c r="E186" s="32">
        <v>2370.62</v>
      </c>
      <c r="F186" s="32">
        <v>2095</v>
      </c>
      <c r="G186" s="40">
        <f>(resultados!$B$6*cálculos!D186)+(resultados!$C$6*cálculos!E186)+(resultados!$D$6*cálculos!F186)</f>
        <v>0.97501209508351927</v>
      </c>
      <c r="H186" s="36">
        <f>(resultados!B$6*cálculos!D186)/$G186</f>
        <v>0.29379288149106336</v>
      </c>
      <c r="I186" s="32">
        <f>(resultados!C$6*cálculos!E186)/$G186</f>
        <v>0.40777777215575362</v>
      </c>
      <c r="J186" s="31">
        <f>(resultados!D$6*cálculos!F186)/$G186</f>
        <v>0.29842934635318308</v>
      </c>
      <c r="K186" s="36">
        <f t="shared" si="28"/>
        <v>2.0478531343540496E-2</v>
      </c>
      <c r="L186" s="32">
        <f t="shared" si="29"/>
        <v>-2.053750037927049E-2</v>
      </c>
      <c r="M186" s="32">
        <f t="shared" si="30"/>
        <v>1.2004946096823232E-2</v>
      </c>
      <c r="N186" s="40">
        <f t="shared" si="30"/>
        <v>1.0557015644070793E-3</v>
      </c>
      <c r="O186" s="55">
        <f>AVERAGE(K$4:K186)</f>
        <v>-1.0085862105353571E-3</v>
      </c>
      <c r="P186" s="56">
        <f>AVERAGE(L$4:L186)</f>
        <v>8.9741021953161344E-4</v>
      </c>
      <c r="Q186" s="57">
        <f>AVERAGE(M$4:M186)</f>
        <v>-1.2888524046928711E-4</v>
      </c>
      <c r="R186" s="32">
        <f>resultados!B$7+resultados!B$8*cálculos!K185^2+resultados!B$9*cálculos!R185</f>
        <v>3.225180496543453E-4</v>
      </c>
      <c r="S186" s="32">
        <f>resultados!C$7+resultados!C$8*cálculos!L185^2+resultados!C$9*cálculos!S185</f>
        <v>1.8624399913734862E-4</v>
      </c>
      <c r="T186" s="31">
        <f>resultados!D$7+resultados!D$8*cálculos!M185^2+resultados!D$9*cálculos!T185</f>
        <v>6.1958247787436923E-5</v>
      </c>
      <c r="U186" s="36">
        <f t="shared" si="31"/>
        <v>1.7958787532969627E-2</v>
      </c>
      <c r="V186" s="32">
        <f t="shared" si="32"/>
        <v>1.3647124207588521E-2</v>
      </c>
      <c r="W186" s="31">
        <f t="shared" si="33"/>
        <v>7.8713561593563349E-3</v>
      </c>
      <c r="X186" s="32">
        <f>-0.5*LN(2*resultados!B$2)-0.5*LN(R186)-0.5*((K186^2)/R186)</f>
        <v>2.4505871541391904</v>
      </c>
      <c r="Y186" s="32">
        <f>-0.5*LN(2*resultados!C$2)-0.5*LN(S186)-0.5*((L186^2)/S186)</f>
        <v>2.2429321900557886</v>
      </c>
      <c r="Z186" s="31">
        <f>-0.5*LN(2*resultados!D$2)-0.5*LN(T186)-0.5*((M186^2)/T186)</f>
        <v>2.7625553375391805</v>
      </c>
      <c r="AA186" s="32">
        <f>K186/R186</f>
        <v>63.495768269366962</v>
      </c>
      <c r="AB186" s="32">
        <f>L186/S186</f>
        <v>-110.27201130987733</v>
      </c>
      <c r="AC186" s="31">
        <f>M186/T186</f>
        <v>193.75864433754109</v>
      </c>
      <c r="AD186" s="32">
        <f>(1-resultados!$E$3)*(cálculos!AA185*cálculos!AA185)+resultados!$E$3*cálculos!AD185</f>
        <v>2316.3488316754328</v>
      </c>
      <c r="AE186" s="32">
        <f>(1-resultados!$E$3)*(cálculos!AA185*cálculos!AB185)+resultados!$E$3*cálculos!AE185</f>
        <v>588.73344902395854</v>
      </c>
      <c r="AF186" s="32">
        <f>(1-resultados!$E$3)*(cálculos!AA185*cálculos!AC185)+resultados!$E$3*cálculos!AF185</f>
        <v>1690.5623504560322</v>
      </c>
      <c r="AG186" s="32">
        <f>(1-resultados!$E$3)*(cálculos!AB185*cálculos!AB185)+resultados!$E$3*cálculos!AG185</f>
        <v>3857.9258126607924</v>
      </c>
      <c r="AH186" s="32">
        <f>(1-resultados!$E$3)*(cálculos!AB185*cálculos!AC185)+resultados!$E$3*cálculos!AH185</f>
        <v>776.22938907804439</v>
      </c>
      <c r="AI186" s="31">
        <f>(1-resultados!$E$3)*(cálculos!AC185*cálculos!AC185)+resultados!$E$3*cálculos!AI185</f>
        <v>6895.1930283636502</v>
      </c>
      <c r="AJ186" s="32">
        <f t="shared" si="34"/>
        <v>1</v>
      </c>
      <c r="AK186" s="32">
        <f t="shared" si="35"/>
        <v>0.19694265740376166</v>
      </c>
      <c r="AL186" s="32">
        <f t="shared" si="36"/>
        <v>0.42301522356582522</v>
      </c>
      <c r="AM186" s="32">
        <f t="shared" si="37"/>
        <v>1</v>
      </c>
      <c r="AN186" s="32">
        <f t="shared" si="38"/>
        <v>0.15050118914323374</v>
      </c>
      <c r="AO186" s="31">
        <f t="shared" si="39"/>
        <v>1</v>
      </c>
      <c r="AP186" s="9">
        <f>H186*U186*(H186*U186*AJ186+I186*V186*AK186+J186*W186*AL186)</f>
        <v>3.8863325878203576E-5</v>
      </c>
      <c r="AQ186" s="9">
        <f>I186*V186*(H186*U186*AK186+I186*V186*AM186+J186*W186*AN186)</f>
        <v>3.8719165869433009E-5</v>
      </c>
      <c r="AR186" s="9">
        <f>J186*W186*(H186*U186*AL186+I186*V186*AN186+J186*W186*AO186)</f>
        <v>1.2728245087174835E-5</v>
      </c>
      <c r="AS186" s="40">
        <f t="shared" si="40"/>
        <v>9.0310736834811422E-5</v>
      </c>
      <c r="AT186" s="32">
        <f t="shared" si="41"/>
        <v>2.2107740131925055E-2</v>
      </c>
      <c r="AU186" s="31">
        <f>IF(N186&lt;-AT185,1,0)</f>
        <v>0</v>
      </c>
      <c r="AV186" s="37">
        <f>(resultados!$E$12^AU186)*(1-resultados!$E$12)^(1-AU186)</f>
        <v>0.97455470737913485</v>
      </c>
      <c r="AW186" s="37">
        <f>((1-resultados!$E$13)^AU186)*((resultados!$E$13)^(1-AU186))</f>
        <v>0.9</v>
      </c>
    </row>
    <row r="187" spans="1:49" s="37" customFormat="1">
      <c r="A187" s="33">
        <v>185</v>
      </c>
      <c r="B187" s="34">
        <v>39672</v>
      </c>
      <c r="C187" s="35">
        <v>2</v>
      </c>
      <c r="D187" s="36">
        <v>14700</v>
      </c>
      <c r="E187" s="32">
        <v>2350.9499999999998</v>
      </c>
      <c r="F187" s="32">
        <v>2090</v>
      </c>
      <c r="G187" s="40">
        <f>(resultados!$B$6*cálculos!D187)+(resultados!$C$6*cálculos!E187)+(resultados!$D$6*cálculos!F187)</f>
        <v>0.96908321498613659</v>
      </c>
      <c r="H187" s="36">
        <f>(resultados!B$6*cálculos!D187)/$G187</f>
        <v>0.29359308326925077</v>
      </c>
      <c r="I187" s="32">
        <f>(resultados!C$6*cálculos!E187)/$G187</f>
        <v>0.40686837010353255</v>
      </c>
      <c r="J187" s="31">
        <f>(resultados!D$6*cálculos!F187)/$G187</f>
        <v>0.29953854662721657</v>
      </c>
      <c r="K187" s="36">
        <f t="shared" si="28"/>
        <v>-6.7796869853786745E-3</v>
      </c>
      <c r="L187" s="32">
        <f t="shared" si="29"/>
        <v>-8.3320225243213031E-3</v>
      </c>
      <c r="M187" s="32">
        <f t="shared" si="30"/>
        <v>-2.3894873973810959E-3</v>
      </c>
      <c r="N187" s="40">
        <f t="shared" si="30"/>
        <v>-6.0993907525611138E-3</v>
      </c>
      <c r="O187" s="55">
        <f>AVERAGE(K$4:K187)</f>
        <v>-1.0399508886595056E-3</v>
      </c>
      <c r="P187" s="56">
        <f>AVERAGE(L$4:L187)</f>
        <v>8.4725025896719537E-4</v>
      </c>
      <c r="Q187" s="57">
        <f>AVERAGE(M$4:M187)</f>
        <v>-1.4117112175685131E-4</v>
      </c>
      <c r="R187" s="32">
        <f>resultados!B$7+resultados!B$8*cálculos!K186^2+resultados!B$9*cálculos!R186</f>
        <v>3.7552631131736809E-4</v>
      </c>
      <c r="S187" s="32">
        <f>resultados!C$7+resultados!C$8*cálculos!L186^2+resultados!C$9*cálculos!S186</f>
        <v>2.9072178614571046E-4</v>
      </c>
      <c r="T187" s="31">
        <f>resultados!D$7+resultados!D$8*cálculos!M186^2+resultados!D$9*cálculos!T186</f>
        <v>1.0831035043123003E-4</v>
      </c>
      <c r="U187" s="36">
        <f t="shared" si="31"/>
        <v>1.9378501266025916E-2</v>
      </c>
      <c r="V187" s="32">
        <f t="shared" si="32"/>
        <v>1.7050565566740315E-2</v>
      </c>
      <c r="W187" s="31">
        <f t="shared" si="33"/>
        <v>1.0407225875862887E-2</v>
      </c>
      <c r="X187" s="32">
        <f>-0.5*LN(2*resultados!B$2)-0.5*LN(R187)-0.5*((K187^2)/R187)</f>
        <v>2.9634528290453837</v>
      </c>
      <c r="Y187" s="32">
        <f>-0.5*LN(2*resultados!C$2)-0.5*LN(S187)-0.5*((L187^2)/S187)</f>
        <v>3.0332364039563231</v>
      </c>
      <c r="Z187" s="31">
        <f>-0.5*LN(2*resultados!D$2)-0.5*LN(T187)-0.5*((M187^2)/T187)</f>
        <v>3.6199585624524881</v>
      </c>
      <c r="AA187" s="32">
        <f>K187/R187</f>
        <v>-18.053826805357897</v>
      </c>
      <c r="AB187" s="32">
        <f>L187/S187</f>
        <v>-28.659780317066687</v>
      </c>
      <c r="AC187" s="31">
        <f>M187/T187</f>
        <v>-22.061487086575941</v>
      </c>
      <c r="AD187" s="32">
        <f>(1-resultados!$E$3)*(cálculos!AA186*cálculos!AA186)+resultados!$E$3*cálculos!AD186</f>
        <v>2419.2706570619362</v>
      </c>
      <c r="AE187" s="32">
        <f>(1-resultados!$E$3)*(cálculos!AA186*cálculos!AB186)+resultados!$E$3*cálculos!AE186</f>
        <v>133.30107747878156</v>
      </c>
      <c r="AF187" s="32">
        <f>(1-resultados!$E$3)*(cálculos!AA186*cálculos!AC186)+resultados!$E$3*cálculos!AF186</f>
        <v>2327.2998482912626</v>
      </c>
      <c r="AG187" s="32">
        <f>(1-resultados!$E$3)*(cálculos!AB186*cálculos!AB186)+resultados!$E$3*cálculos!AG186</f>
        <v>4356.0452526006884</v>
      </c>
      <c r="AH187" s="32">
        <f>(1-resultados!$E$3)*(cálculos!AB186*cálculos!AC186)+resultados!$E$3*cálculos!AH186</f>
        <v>-552.31369945318932</v>
      </c>
      <c r="AI187" s="31">
        <f>(1-resultados!$E$3)*(cálculos!AC186*cálculos!AC186)+resultados!$E$3*cálculos!AI186</f>
        <v>8734.0261819931366</v>
      </c>
      <c r="AJ187" s="32">
        <f t="shared" si="34"/>
        <v>1</v>
      </c>
      <c r="AK187" s="32">
        <f t="shared" si="35"/>
        <v>4.1062486061100037E-2</v>
      </c>
      <c r="AL187" s="32">
        <f t="shared" si="36"/>
        <v>0.50629410119468377</v>
      </c>
      <c r="AM187" s="32">
        <f t="shared" si="37"/>
        <v>1</v>
      </c>
      <c r="AN187" s="32">
        <f t="shared" si="38"/>
        <v>-8.9543152309374777E-2</v>
      </c>
      <c r="AO187" s="31">
        <f t="shared" si="39"/>
        <v>1</v>
      </c>
      <c r="AP187" s="9">
        <f>H187*U187*(H187*U187*AJ187+I187*V187*AK187+J187*W187*AL187)</f>
        <v>4.2969499650139881E-5</v>
      </c>
      <c r="AQ187" s="9">
        <f>I187*V187*(H187*U187*AK187+I187*V187*AM187+J187*W187*AN187)</f>
        <v>4.7810854246683263E-5</v>
      </c>
      <c r="AR187" s="9">
        <f>J187*W187*(H187*U187*AL187+I187*V187*AN187+J187*W187*AO187)</f>
        <v>1.676107880093917E-5</v>
      </c>
      <c r="AS187" s="40">
        <f t="shared" si="40"/>
        <v>1.0754143269776231E-4</v>
      </c>
      <c r="AT187" s="32">
        <f t="shared" si="41"/>
        <v>2.4124735868494489E-2</v>
      </c>
      <c r="AU187" s="31">
        <f>IF(N187&lt;-AT186,1,0)</f>
        <v>0</v>
      </c>
      <c r="AV187" s="37">
        <f>(resultados!$E$12^AU187)*(1-resultados!$E$12)^(1-AU187)</f>
        <v>0.97455470737913485</v>
      </c>
      <c r="AW187" s="37">
        <f>((1-resultados!$E$13)^AU187)*((resultados!$E$13)^(1-AU187))</f>
        <v>0.9</v>
      </c>
    </row>
    <row r="188" spans="1:49" s="37" customFormat="1">
      <c r="A188" s="33">
        <v>186</v>
      </c>
      <c r="B188" s="34">
        <v>39673</v>
      </c>
      <c r="C188" s="35">
        <v>3</v>
      </c>
      <c r="D188" s="36">
        <v>14660</v>
      </c>
      <c r="E188" s="32">
        <v>2424.73</v>
      </c>
      <c r="F188" s="32">
        <v>2095</v>
      </c>
      <c r="G188" s="40">
        <f>(resultados!$B$6*cálculos!D188)+(resultados!$C$6*cálculos!E188)+(resultados!$D$6*cálculos!F188)</f>
        <v>0.98137747007506593</v>
      </c>
      <c r="H188" s="36">
        <f>(resultados!B$6*cálculos!D188)/$G188</f>
        <v>0.28912619673464424</v>
      </c>
      <c r="I188" s="32">
        <f>(resultados!C$6*cálculos!E188)/$G188</f>
        <v>0.41438011852653084</v>
      </c>
      <c r="J188" s="31">
        <f>(resultados!D$6*cálculos!F188)/$G188</f>
        <v>0.29649368473882498</v>
      </c>
      <c r="K188" s="36">
        <f t="shared" si="28"/>
        <v>-2.7247973261861347E-3</v>
      </c>
      <c r="L188" s="32">
        <f t="shared" si="29"/>
        <v>3.090067619843051E-2</v>
      </c>
      <c r="M188" s="32">
        <f t="shared" si="30"/>
        <v>2.3894873973810959E-3</v>
      </c>
      <c r="N188" s="40">
        <f t="shared" si="30"/>
        <v>1.2606681086365687E-2</v>
      </c>
      <c r="O188" s="55">
        <f>AVERAGE(K$4:K188)</f>
        <v>-1.04905816670019E-3</v>
      </c>
      <c r="P188" s="56">
        <f>AVERAGE(L$4:L188)</f>
        <v>1.0097012099913214E-3</v>
      </c>
      <c r="Q188" s="57">
        <f>AVERAGE(M$4:M188)</f>
        <v>-1.2749188651826779E-4</v>
      </c>
      <c r="R188" s="32">
        <f>resultados!B$7+resultados!B$8*cálculos!K187^2+resultados!B$9*cálculos!R187</f>
        <v>3.1402680321555078E-4</v>
      </c>
      <c r="S188" s="32">
        <f>resultados!C$7+resultados!C$8*cálculos!L187^2+resultados!C$9*cálculos!S187</f>
        <v>2.4100423842212529E-4</v>
      </c>
      <c r="T188" s="31">
        <f>resultados!D$7+resultados!D$8*cálculos!M187^2+resultados!D$9*cálculos!T187</f>
        <v>8.6388560595066231E-5</v>
      </c>
      <c r="U188" s="36">
        <f t="shared" si="31"/>
        <v>1.7720801427010879E-2</v>
      </c>
      <c r="V188" s="32">
        <f t="shared" si="32"/>
        <v>1.5524311206044708E-2</v>
      </c>
      <c r="W188" s="31">
        <f t="shared" si="33"/>
        <v>9.2945446685174533E-3</v>
      </c>
      <c r="X188" s="32">
        <f>-0.5*LN(2*resultados!B$2)-0.5*LN(R188)-0.5*((K188^2)/R188)</f>
        <v>3.1022560986301628</v>
      </c>
      <c r="Y188" s="32">
        <f>-0.5*LN(2*resultados!C$2)-0.5*LN(S188)-0.5*((L188^2)/S188)</f>
        <v>1.2654240147171885</v>
      </c>
      <c r="Z188" s="31">
        <f>-0.5*LN(2*resultados!D$2)-0.5*LN(T188)-0.5*((M188^2)/T188)</f>
        <v>3.7263427810166379</v>
      </c>
      <c r="AA188" s="32">
        <f>K188/R188</f>
        <v>-8.6769578210679352</v>
      </c>
      <c r="AB188" s="32">
        <f>L188/S188</f>
        <v>128.21631852095132</v>
      </c>
      <c r="AC188" s="31">
        <f>M188/T188</f>
        <v>27.659766303798826</v>
      </c>
      <c r="AD188" s="32">
        <f>(1-resultados!$E$3)*(cálculos!AA187*cálculos!AA187)+resultados!$E$3*cálculos!AD187</f>
        <v>2293.6708573772917</v>
      </c>
      <c r="AE188" s="32">
        <f>(1-resultados!$E$3)*(cálculos!AA187*cálculos!AB187)+resultados!$E$3*cálculos!AE187</f>
        <v>156.34813543749033</v>
      </c>
      <c r="AF188" s="32">
        <f>(1-resultados!$E$3)*(cálculos!AA187*cálculos!AC187)+resultados!$E$3*cálculos!AF187</f>
        <v>2211.5595134095674</v>
      </c>
      <c r="AG188" s="32">
        <f>(1-resultados!$E$3)*(cálculos!AB187*cálculos!AB187)+resultados!$E$3*cálculos!AG187</f>
        <v>4143.9655179139982</v>
      </c>
      <c r="AH188" s="32">
        <f>(1-resultados!$E$3)*(cálculos!AB187*cálculos!AC187)+resultados!$E$3*cálculos!AH187</f>
        <v>-481.23823508385374</v>
      </c>
      <c r="AI188" s="31">
        <f>(1-resultados!$E$3)*(cálculos!AC187*cálculos!AC187)+resultados!$E$3*cálculos!AI187</f>
        <v>8239.1871638218163</v>
      </c>
      <c r="AJ188" s="32">
        <f t="shared" si="34"/>
        <v>1</v>
      </c>
      <c r="AK188" s="32">
        <f t="shared" si="35"/>
        <v>5.0712975352787085E-2</v>
      </c>
      <c r="AL188" s="32">
        <f t="shared" si="36"/>
        <v>0.50873415767486452</v>
      </c>
      <c r="AM188" s="32">
        <f t="shared" si="37"/>
        <v>1</v>
      </c>
      <c r="AN188" s="32">
        <f t="shared" si="38"/>
        <v>-8.2358774298153747E-2</v>
      </c>
      <c r="AO188" s="31">
        <f t="shared" si="39"/>
        <v>1</v>
      </c>
      <c r="AP188" s="9">
        <f>H188*U188*(H188*U188*AJ188+I188*V188*AK188+J188*W188*AL188)</f>
        <v>3.5105213217145949E-5</v>
      </c>
      <c r="AQ188" s="9">
        <f>I188*V188*(H188*U188*AK188+I188*V188*AM188+J188*W188*AN188)</f>
        <v>4.1594490553914881E-5</v>
      </c>
      <c r="AR188" s="9">
        <f>J188*W188*(H188*U188*AL188+I188*V188*AN188+J188*W188*AO188)</f>
        <v>1.33172395151617E-5</v>
      </c>
      <c r="AS188" s="40">
        <f t="shared" si="40"/>
        <v>9.0016943286222529E-5</v>
      </c>
      <c r="AT188" s="32">
        <f t="shared" si="41"/>
        <v>2.2071751042254027E-2</v>
      </c>
      <c r="AU188" s="31">
        <f>IF(N188&lt;-AT187,1,0)</f>
        <v>0</v>
      </c>
      <c r="AV188" s="37">
        <f>(resultados!$E$12^AU188)*(1-resultados!$E$12)^(1-AU188)</f>
        <v>0.97455470737913485</v>
      </c>
      <c r="AW188" s="37">
        <f>((1-resultados!$E$13)^AU188)*((resultados!$E$13)^(1-AU188))</f>
        <v>0.9</v>
      </c>
    </row>
    <row r="189" spans="1:49" s="37" customFormat="1">
      <c r="A189" s="33">
        <v>187</v>
      </c>
      <c r="B189" s="34">
        <v>39674</v>
      </c>
      <c r="C189" s="35">
        <v>4</v>
      </c>
      <c r="D189" s="36">
        <v>14620</v>
      </c>
      <c r="E189" s="32">
        <v>2375.54</v>
      </c>
      <c r="F189" s="32">
        <v>2100</v>
      </c>
      <c r="G189" s="40">
        <f>(resultados!$B$6*cálculos!D189)+(resultados!$C$6*cálculos!E189)+(resultados!$D$6*cálculos!F189)</f>
        <v>0.97304782579292626</v>
      </c>
      <c r="H189" s="36">
        <f>(resultados!B$6*cálculos!D189)/$G189</f>
        <v>0.29080558471511558</v>
      </c>
      <c r="I189" s="32">
        <f>(resultados!C$6*cálculos!E189)/$G189</f>
        <v>0.40944895680344684</v>
      </c>
      <c r="J189" s="31">
        <f>(resultados!D$6*cálculos!F189)/$G189</f>
        <v>0.29974545848143758</v>
      </c>
      <c r="K189" s="36">
        <f t="shared" si="28"/>
        <v>-2.7322421368722871E-3</v>
      </c>
      <c r="L189" s="32">
        <f t="shared" si="29"/>
        <v>-2.0495397921105329E-2</v>
      </c>
      <c r="M189" s="32">
        <f t="shared" si="30"/>
        <v>2.3837913552764434E-3</v>
      </c>
      <c r="N189" s="40">
        <f t="shared" si="30"/>
        <v>-8.5239325687185841E-3</v>
      </c>
      <c r="O189" s="55">
        <f>AVERAGE(K$4:K189)</f>
        <v>-1.058107542883911E-3</v>
      </c>
      <c r="P189" s="56">
        <f>AVERAGE(L$4:L189)</f>
        <v>8.9408239745854376E-4</v>
      </c>
      <c r="Q189" s="57">
        <f>AVERAGE(M$4:M189)</f>
        <v>-1.1399036371291989E-4</v>
      </c>
      <c r="R189" s="32">
        <f>resultados!B$7+resultados!B$8*cálculos!K188^2+resultados!B$9*cálculos!R188</f>
        <v>2.586928700054559E-4</v>
      </c>
      <c r="S189" s="32">
        <f>resultados!C$7+resultados!C$8*cálculos!L188^2+resultados!C$9*cálculos!S188</f>
        <v>5.0690368649390009E-4</v>
      </c>
      <c r="T189" s="31">
        <f>resultados!D$7+resultados!D$8*cálculos!M188^2+resultados!D$9*cálculos!T188</f>
        <v>7.2569064282348571E-5</v>
      </c>
      <c r="U189" s="36">
        <f t="shared" si="31"/>
        <v>1.6083932044293644E-2</v>
      </c>
      <c r="V189" s="32">
        <f t="shared" si="32"/>
        <v>2.251452168032668E-2</v>
      </c>
      <c r="W189" s="31">
        <f t="shared" si="33"/>
        <v>8.518747811876377E-3</v>
      </c>
      <c r="X189" s="32">
        <f>-0.5*LN(2*resultados!B$2)-0.5*LN(R189)-0.5*((K189^2)/R189)</f>
        <v>3.1965673910669641</v>
      </c>
      <c r="Y189" s="32">
        <f>-0.5*LN(2*resultados!C$2)-0.5*LN(S189)-0.5*((L189^2)/S189)</f>
        <v>2.4603158530162674</v>
      </c>
      <c r="Z189" s="31">
        <f>-0.5*LN(2*resultados!D$2)-0.5*LN(T189)-0.5*((M189^2)/T189)</f>
        <v>3.8073952951169256</v>
      </c>
      <c r="AA189" s="32">
        <f>K189/R189</f>
        <v>-10.561721847280381</v>
      </c>
      <c r="AB189" s="32">
        <f>L189/S189</f>
        <v>-40.432528835735667</v>
      </c>
      <c r="AC189" s="31">
        <f>M189/T189</f>
        <v>32.848588842232985</v>
      </c>
      <c r="AD189" s="32">
        <f>(1-resultados!$E$3)*(cálculos!AA188*cálculos!AA188)+resultados!$E$3*cálculos!AD188</f>
        <v>2160.5679817563696</v>
      </c>
      <c r="AE189" s="32">
        <f>(1-resultados!$E$3)*(cálculos!AA188*cálculos!AB188)+resultados!$E$3*cálculos!AE188</f>
        <v>80.215592044506479</v>
      </c>
      <c r="AF189" s="32">
        <f>(1-resultados!$E$3)*(cálculos!AA188*cálculos!AC188)+resultados!$E$3*cálculos!AF188</f>
        <v>2064.4657850714739</v>
      </c>
      <c r="AG189" s="32">
        <f>(1-resultados!$E$3)*(cálculos!AB188*cálculos!AB188)+resultados!$E$3*cálculos!AG188</f>
        <v>4881.6930469431218</v>
      </c>
      <c r="AH189" s="32">
        <f>(1-resultados!$E$3)*(cálculos!AB188*cálculos!AC188)+resultados!$E$3*cálculos!AH188</f>
        <v>-239.5779365814455</v>
      </c>
      <c r="AI189" s="31">
        <f>(1-resultados!$E$3)*(cálculos!AC188*cálculos!AC188)+resultados!$E$3*cálculos!AI188</f>
        <v>7790.7396943113536</v>
      </c>
      <c r="AJ189" s="32">
        <f t="shared" si="34"/>
        <v>1</v>
      </c>
      <c r="AK189" s="32">
        <f t="shared" si="35"/>
        <v>2.4699581295729793E-2</v>
      </c>
      <c r="AL189" s="32">
        <f t="shared" si="36"/>
        <v>0.50319274951203063</v>
      </c>
      <c r="AM189" s="32">
        <f t="shared" si="37"/>
        <v>1</v>
      </c>
      <c r="AN189" s="32">
        <f t="shared" si="38"/>
        <v>-3.8848319702842221E-2</v>
      </c>
      <c r="AO189" s="31">
        <f t="shared" si="39"/>
        <v>1</v>
      </c>
      <c r="AP189" s="9">
        <f>H189*U189*(H189*U189*AJ189+I189*V189*AK189+J189*W189*AL189)</f>
        <v>2.8951871612230797E-5</v>
      </c>
      <c r="AQ189" s="9">
        <f>I189*V189*(H189*U189*AK189+I189*V189*AM189+J189*W189*AN189)</f>
        <v>8.5132153570792284E-5</v>
      </c>
      <c r="AR189" s="9">
        <f>J189*W189*(H189*U189*AL189+I189*V189*AN189+J189*W189*AO189)</f>
        <v>1.1615448951407995E-5</v>
      </c>
      <c r="AS189" s="40">
        <f t="shared" si="40"/>
        <v>1.2569947413443107E-4</v>
      </c>
      <c r="AT189" s="32">
        <f t="shared" si="41"/>
        <v>2.6082029906711362E-2</v>
      </c>
      <c r="AU189" s="31">
        <f>IF(N189&lt;-AT188,1,0)</f>
        <v>0</v>
      </c>
      <c r="AV189" s="37">
        <f>(resultados!$E$12^AU189)*(1-resultados!$E$12)^(1-AU189)</f>
        <v>0.97455470737913485</v>
      </c>
      <c r="AW189" s="37">
        <f>((1-resultados!$E$13)^AU189)*((resultados!$E$13)^(1-AU189))</f>
        <v>0.9</v>
      </c>
    </row>
    <row r="190" spans="1:49" s="37" customFormat="1">
      <c r="A190" s="33">
        <v>188</v>
      </c>
      <c r="B190" s="34">
        <v>39675</v>
      </c>
      <c r="C190" s="35">
        <v>5</v>
      </c>
      <c r="D190" s="36">
        <v>14680</v>
      </c>
      <c r="E190" s="32">
        <v>2409.9699999999998</v>
      </c>
      <c r="F190" s="32">
        <v>2100</v>
      </c>
      <c r="G190" s="40">
        <f>(resultados!$B$6*cálculos!D190)+(resultados!$C$6*cálculos!E190)+(resultados!$D$6*cálculos!F190)</f>
        <v>0.9799835395955907</v>
      </c>
      <c r="H190" s="36">
        <f>(resultados!B$6*cálculos!D190)/$G190</f>
        <v>0.28993245373826976</v>
      </c>
      <c r="I190" s="32">
        <f>(resultados!C$6*cálculos!E190)/$G190</f>
        <v>0.41244349965067323</v>
      </c>
      <c r="J190" s="31">
        <f>(resultados!D$6*cálculos!F190)/$G190</f>
        <v>0.29762404661105696</v>
      </c>
      <c r="K190" s="36">
        <f t="shared" si="28"/>
        <v>4.0955688647379418E-3</v>
      </c>
      <c r="L190" s="32">
        <f t="shared" si="29"/>
        <v>1.4389519228929615E-2</v>
      </c>
      <c r="M190" s="32">
        <f t="shared" si="30"/>
        <v>0</v>
      </c>
      <c r="N190" s="40">
        <f t="shared" si="30"/>
        <v>7.1025412926727059E-3</v>
      </c>
      <c r="O190" s="55">
        <f>AVERAGE(K$4:K190)</f>
        <v>-1.0305477759982326E-3</v>
      </c>
      <c r="P190" s="56">
        <f>AVERAGE(L$4:L190)</f>
        <v>9.6625050885678471E-4</v>
      </c>
      <c r="Q190" s="57">
        <f>AVERAGE(M$4:M190)</f>
        <v>-1.1338078957541765E-4</v>
      </c>
      <c r="R190" s="32">
        <f>resultados!B$7+resultados!B$8*cálculos!K189^2+resultados!B$9*cálculos!R189</f>
        <v>2.1822903225703408E-4</v>
      </c>
      <c r="S190" s="32">
        <f>resultados!C$7+resultados!C$8*cálculos!L189^2+resultados!C$9*cálculos!S189</f>
        <v>5.0254370281481084E-4</v>
      </c>
      <c r="T190" s="31">
        <f>resultados!D$7+resultados!D$8*cálculos!M189^2+resultados!D$9*cálculos!T189</f>
        <v>6.3847207546411346E-5</v>
      </c>
      <c r="U190" s="36">
        <f t="shared" si="31"/>
        <v>1.4772577035068528E-2</v>
      </c>
      <c r="V190" s="32">
        <f t="shared" si="32"/>
        <v>2.2417486540975348E-2</v>
      </c>
      <c r="W190" s="31">
        <f t="shared" si="33"/>
        <v>7.9904447652437566E-3</v>
      </c>
      <c r="X190" s="32">
        <f>-0.5*LN(2*resultados!B$2)-0.5*LN(R190)-0.5*((K190^2)/R190)</f>
        <v>3.2576128100120347</v>
      </c>
      <c r="Y190" s="32">
        <f>-0.5*LN(2*resultados!C$2)-0.5*LN(S190)-0.5*((L190^2)/S190)</f>
        <v>2.6729652361566751</v>
      </c>
      <c r="Z190" s="31">
        <f>-0.5*LN(2*resultados!D$2)-0.5*LN(T190)-0.5*((M190^2)/T190)</f>
        <v>3.9105703223115174</v>
      </c>
      <c r="AA190" s="32">
        <f>K190/R190</f>
        <v>18.767296094289172</v>
      </c>
      <c r="AB190" s="32">
        <f>L190/S190</f>
        <v>28.633368895743988</v>
      </c>
      <c r="AC190" s="31">
        <f>M190/T190</f>
        <v>0</v>
      </c>
      <c r="AD190" s="32">
        <f>(1-resultados!$E$3)*(cálculos!AA189*cálculos!AA189)+resultados!$E$3*cálculos!AD189</f>
        <v>2037.6269009537466</v>
      </c>
      <c r="AE190" s="32">
        <f>(1-resultados!$E$3)*(cálculos!AA189*cálculos!AB189)+resultados!$E$3*cálculos!AE189</f>
        <v>101.02488391054712</v>
      </c>
      <c r="AF190" s="32">
        <f>(1-resultados!$E$3)*(cálculos!AA189*cálculos!AC189)+resultados!$E$3*cálculos!AF189</f>
        <v>1919.7815784615448</v>
      </c>
      <c r="AG190" s="32">
        <f>(1-resultados!$E$3)*(cálculos!AB189*cálculos!AB189)+resultados!$E$3*cálculos!AG189</f>
        <v>4686.8788274096905</v>
      </c>
      <c r="AH190" s="32">
        <f>(1-resultados!$E$3)*(cálculos!AB189*cálculos!AC189)+resultados!$E$3*cálculos!AH189</f>
        <v>-304.89235132116744</v>
      </c>
      <c r="AI190" s="31">
        <f>(1-resultados!$E$3)*(cálculos!AC189*cálculos!AC189)+resultados!$E$3*cálculos!AI189</f>
        <v>7388.0370999882362</v>
      </c>
      <c r="AJ190" s="32">
        <f t="shared" si="34"/>
        <v>1</v>
      </c>
      <c r="AK190" s="32">
        <f t="shared" si="35"/>
        <v>3.2690695808450736E-2</v>
      </c>
      <c r="AL190" s="32">
        <f t="shared" si="36"/>
        <v>0.49479460244893669</v>
      </c>
      <c r="AM190" s="32">
        <f t="shared" si="37"/>
        <v>1</v>
      </c>
      <c r="AN190" s="32">
        <f t="shared" si="38"/>
        <v>-5.1813166317480862E-2</v>
      </c>
      <c r="AO190" s="31">
        <f t="shared" si="39"/>
        <v>1</v>
      </c>
      <c r="AP190" s="9">
        <f>H190*U190*(H190*U190*AJ190+I190*V190*AK190+J190*W190*AL190)</f>
        <v>2.467893546088213E-5</v>
      </c>
      <c r="AQ190" s="9">
        <f>I190*V190*(H190*U190*AK190+I190*V190*AM190+J190*W190*AN190)</f>
        <v>8.5642827787619149E-5</v>
      </c>
      <c r="AR190" s="9">
        <f>J190*W190*(H190*U190*AL190+I190*V190*AN190+J190*W190*AO190)</f>
        <v>9.5561534130076474E-6</v>
      </c>
      <c r="AS190" s="40">
        <f t="shared" si="40"/>
        <v>1.1987791666150894E-4</v>
      </c>
      <c r="AT190" s="32">
        <f t="shared" si="41"/>
        <v>2.5470897698880106E-2</v>
      </c>
      <c r="AU190" s="31">
        <f>IF(N190&lt;-AT189,1,0)</f>
        <v>0</v>
      </c>
      <c r="AV190" s="37">
        <f>(resultados!$E$12^AU190)*(1-resultados!$E$12)^(1-AU190)</f>
        <v>0.97455470737913485</v>
      </c>
      <c r="AW190" s="37">
        <f>((1-resultados!$E$13)^AU190)*((resultados!$E$13)^(1-AU190))</f>
        <v>0.9</v>
      </c>
    </row>
    <row r="191" spans="1:49" s="37" customFormat="1">
      <c r="A191" s="33">
        <v>189</v>
      </c>
      <c r="B191" s="34">
        <v>39678</v>
      </c>
      <c r="C191" s="35">
        <v>1</v>
      </c>
      <c r="D191" s="36">
        <v>14680</v>
      </c>
      <c r="E191" s="32">
        <v>2409.9699999999998</v>
      </c>
      <c r="F191" s="32">
        <v>2100</v>
      </c>
      <c r="G191" s="40">
        <f>(resultados!$B$6*cálculos!D191)+(resultados!$C$6*cálculos!E191)+(resultados!$D$6*cálculos!F191)</f>
        <v>0.9799835395955907</v>
      </c>
      <c r="H191" s="36">
        <f>(resultados!B$6*cálculos!D191)/$G191</f>
        <v>0.28993245373826976</v>
      </c>
      <c r="I191" s="32">
        <f>(resultados!C$6*cálculos!E191)/$G191</f>
        <v>0.41244349965067323</v>
      </c>
      <c r="J191" s="31">
        <f>(resultados!D$6*cálculos!F191)/$G191</f>
        <v>0.29762404661105696</v>
      </c>
      <c r="K191" s="36">
        <f t="shared" si="28"/>
        <v>0</v>
      </c>
      <c r="L191" s="32">
        <f t="shared" si="29"/>
        <v>0</v>
      </c>
      <c r="M191" s="32">
        <f t="shared" si="30"/>
        <v>0</v>
      </c>
      <c r="N191" s="40">
        <f t="shared" si="30"/>
        <v>0</v>
      </c>
      <c r="O191" s="55">
        <f>AVERAGE(K$4:K191)</f>
        <v>-1.025066138891859E-3</v>
      </c>
      <c r="P191" s="56">
        <f>AVERAGE(L$4:L191)</f>
        <v>9.6111087849052527E-4</v>
      </c>
      <c r="Q191" s="57">
        <f>AVERAGE(M$4:M191)</f>
        <v>-1.1277770026916543E-4</v>
      </c>
      <c r="R191" s="32">
        <f>resultados!B$7+resultados!B$8*cálculos!K190^2+resultados!B$9*cálculos!R190</f>
        <v>1.9113089621159874E-4</v>
      </c>
      <c r="S191" s="32">
        <f>resultados!C$7+resultados!C$8*cálculos!L190^2+resultados!C$9*cálculos!S190</f>
        <v>4.2776711272294129E-4</v>
      </c>
      <c r="T191" s="31">
        <f>resultados!D$7+resultados!D$8*cálculos!M190^2+resultados!D$9*cálculos!T190</f>
        <v>5.6249279637257709E-5</v>
      </c>
      <c r="U191" s="36">
        <f t="shared" si="31"/>
        <v>1.3825009808734268E-2</v>
      </c>
      <c r="V191" s="32">
        <f t="shared" si="32"/>
        <v>2.0682531583994773E-2</v>
      </c>
      <c r="W191" s="31">
        <f t="shared" si="33"/>
        <v>7.4999519756634245E-3</v>
      </c>
      <c r="X191" s="32">
        <f>-0.5*LN(2*resultados!B$2)-0.5*LN(R191)-0.5*((K191^2)/R191)</f>
        <v>3.362337488876785</v>
      </c>
      <c r="Y191" s="32">
        <f>-0.5*LN(2*resultados!C$2)-0.5*LN(S191)-0.5*((L191^2)/S191)</f>
        <v>2.9595272866085645</v>
      </c>
      <c r="Z191" s="31">
        <f>-0.5*LN(2*resultados!D$2)-0.5*LN(T191)-0.5*((M191^2)/T191)</f>
        <v>3.9739201285005774</v>
      </c>
      <c r="AA191" s="32">
        <f>K191/R191</f>
        <v>0</v>
      </c>
      <c r="AB191" s="32">
        <f>L191/S191</f>
        <v>0</v>
      </c>
      <c r="AC191" s="31">
        <f>M191/T191</f>
        <v>0</v>
      </c>
      <c r="AD191" s="32">
        <f>(1-resultados!$E$3)*(cálculos!AA190*cálculos!AA190)+resultados!$E$3*cálculos!AD190</f>
        <v>1936.5019710579652</v>
      </c>
      <c r="AE191" s="32">
        <f>(1-resultados!$E$3)*(cálculos!AA190*cálculos!AB190)+resultados!$E$3*cálculos!AE190</f>
        <v>127.20564561052055</v>
      </c>
      <c r="AF191" s="32">
        <f>(1-resultados!$E$3)*(cálculos!AA190*cálculos!AC190)+resultados!$E$3*cálculos!AF190</f>
        <v>1804.594683753852</v>
      </c>
      <c r="AG191" s="32">
        <f>(1-resultados!$E$3)*(cálculos!AB190*cálculos!AB190)+resultados!$E$3*cálculos!AG190</f>
        <v>4454.858286624295</v>
      </c>
      <c r="AH191" s="32">
        <f>(1-resultados!$E$3)*(cálculos!AB190*cálculos!AC190)+resultados!$E$3*cálculos!AH190</f>
        <v>-286.59881024189735</v>
      </c>
      <c r="AI191" s="31">
        <f>(1-resultados!$E$3)*(cálculos!AC190*cálculos!AC190)+resultados!$E$3*cálculos!AI190</f>
        <v>6944.7548739889417</v>
      </c>
      <c r="AJ191" s="32">
        <f t="shared" si="34"/>
        <v>1</v>
      </c>
      <c r="AK191" s="32">
        <f t="shared" si="35"/>
        <v>4.3309230573857757E-2</v>
      </c>
      <c r="AL191" s="32">
        <f t="shared" si="36"/>
        <v>0.49208739585795142</v>
      </c>
      <c r="AM191" s="32">
        <f t="shared" si="37"/>
        <v>1</v>
      </c>
      <c r="AN191" s="32">
        <f t="shared" si="38"/>
        <v>-5.1526302154494732E-2</v>
      </c>
      <c r="AO191" s="31">
        <f t="shared" si="39"/>
        <v>1</v>
      </c>
      <c r="AP191" s="9">
        <f>H191*U191*(H191*U191*AJ191+I191*V191*AK191+J191*W191*AL191)</f>
        <v>2.1950291693248025E-5</v>
      </c>
      <c r="AQ191" s="9">
        <f>I191*V191*(H191*U191*AK191+I191*V191*AM191+J191*W191*AN191)</f>
        <v>7.326703576377912E-5</v>
      </c>
      <c r="AR191" s="9">
        <f>J191*W191*(H191*U191*AL191+I191*V191*AN191+J191*W191*AO191)</f>
        <v>8.4042628086229469E-6</v>
      </c>
      <c r="AS191" s="40">
        <f t="shared" si="40"/>
        <v>1.0362159026565009E-4</v>
      </c>
      <c r="AT191" s="32">
        <f t="shared" si="41"/>
        <v>2.368098619770017E-2</v>
      </c>
      <c r="AU191" s="31">
        <f>IF(N191&lt;-AT190,1,0)</f>
        <v>0</v>
      </c>
      <c r="AV191" s="37">
        <f>(resultados!$E$12^AU191)*(1-resultados!$E$12)^(1-AU191)</f>
        <v>0.97455470737913485</v>
      </c>
      <c r="AW191" s="37">
        <f>((1-resultados!$E$13)^AU191)*((resultados!$E$13)^(1-AU191))</f>
        <v>0.9</v>
      </c>
    </row>
    <row r="192" spans="1:49" s="37" customFormat="1">
      <c r="A192" s="33">
        <v>190</v>
      </c>
      <c r="B192" s="34">
        <v>39679</v>
      </c>
      <c r="C192" s="35">
        <v>2</v>
      </c>
      <c r="D192" s="36">
        <v>14400</v>
      </c>
      <c r="E192" s="32">
        <v>2419.81</v>
      </c>
      <c r="F192" s="32">
        <v>2090</v>
      </c>
      <c r="G192" s="40">
        <f>(resultados!$B$6*cálculos!D192)+(resultados!$C$6*cálculos!E192)+(resultados!$D$6*cálculos!F192)</f>
        <v>0.97482561033340098</v>
      </c>
      <c r="H192" s="36">
        <f>(resultados!B$6*cálculos!D192)/$G192</f>
        <v>0.28590721711141037</v>
      </c>
      <c r="I192" s="32">
        <f>(resultados!C$6*cálculos!E192)/$G192</f>
        <v>0.41631872494349764</v>
      </c>
      <c r="J192" s="31">
        <f>(resultados!D$6*cálculos!F192)/$G192</f>
        <v>0.29777405794509199</v>
      </c>
      <c r="K192" s="36">
        <f t="shared" si="28"/>
        <v>-1.9257816604415723E-2</v>
      </c>
      <c r="L192" s="32">
        <f t="shared" si="29"/>
        <v>4.0747253973369979E-3</v>
      </c>
      <c r="M192" s="32">
        <f t="shared" si="30"/>
        <v>-4.7732787526575393E-3</v>
      </c>
      <c r="N192" s="40">
        <f t="shared" si="30"/>
        <v>-5.2771813887637978E-3</v>
      </c>
      <c r="O192" s="55">
        <f>AVERAGE(K$4:K192)</f>
        <v>-1.1215357180745249E-3</v>
      </c>
      <c r="P192" s="56">
        <f>AVERAGE(L$4:L192)</f>
        <v>9.7758502938389289E-4</v>
      </c>
      <c r="Q192" s="57">
        <f>AVERAGE(M$4:M192)</f>
        <v>-1.3743643599608803E-4</v>
      </c>
      <c r="R192" s="32">
        <f>resultados!B$7+resultados!B$8*cálculos!K191^2+resultados!B$9*cálculos!R191</f>
        <v>1.6680525709929212E-4</v>
      </c>
      <c r="S192" s="32">
        <f>resultados!C$7+resultados!C$8*cálculos!L191^2+resultados!C$9*cálculos!S191</f>
        <v>3.0835293546767632E-4</v>
      </c>
      <c r="T192" s="31">
        <f>resultados!D$7+resultados!D$8*cálculos!M191^2+resultados!D$9*cálculos!T191</f>
        <v>5.1459545883327253E-5</v>
      </c>
      <c r="U192" s="36">
        <f t="shared" si="31"/>
        <v>1.291531095635301E-2</v>
      </c>
      <c r="V192" s="32">
        <f t="shared" si="32"/>
        <v>1.7559981078226601E-2</v>
      </c>
      <c r="W192" s="31">
        <f t="shared" si="33"/>
        <v>7.1735309216122605E-3</v>
      </c>
      <c r="X192" s="32">
        <f>-0.5*LN(2*resultados!B$2)-0.5*LN(R192)-0.5*((K192^2)/R192)</f>
        <v>2.3187371389818425</v>
      </c>
      <c r="Y192" s="32">
        <f>-0.5*LN(2*resultados!C$2)-0.5*LN(S192)-0.5*((L192^2)/S192)</f>
        <v>3.0962715352630648</v>
      </c>
      <c r="Z192" s="31">
        <f>-0.5*LN(2*resultados!D$2)-0.5*LN(T192)-0.5*((M192^2)/T192)</f>
        <v>3.7970391286288043</v>
      </c>
      <c r="AA192" s="32">
        <f>K192/R192</f>
        <v>-115.45089728768176</v>
      </c>
      <c r="AB192" s="32">
        <f>L192/S192</f>
        <v>13.214485508811181</v>
      </c>
      <c r="AC192" s="31">
        <f>M192/T192</f>
        <v>-92.75788720483186</v>
      </c>
      <c r="AD192" s="32">
        <f>(1-resultados!$E$3)*(cálculos!AA191*cálculos!AA191)+resultados!$E$3*cálculos!AD191</f>
        <v>1820.3118527944871</v>
      </c>
      <c r="AE192" s="32">
        <f>(1-resultados!$E$3)*(cálculos!AA191*cálculos!AB191)+resultados!$E$3*cálculos!AE191</f>
        <v>119.57330687388931</v>
      </c>
      <c r="AF192" s="32">
        <f>(1-resultados!$E$3)*(cálculos!AA191*cálculos!AC191)+resultados!$E$3*cálculos!AF191</f>
        <v>1696.3190027286207</v>
      </c>
      <c r="AG192" s="32">
        <f>(1-resultados!$E$3)*(cálculos!AB191*cálculos!AB191)+resultados!$E$3*cálculos!AG191</f>
        <v>4187.5667894268372</v>
      </c>
      <c r="AH192" s="32">
        <f>(1-resultados!$E$3)*(cálculos!AB191*cálculos!AC191)+resultados!$E$3*cálculos!AH191</f>
        <v>-269.40288162738352</v>
      </c>
      <c r="AI192" s="31">
        <f>(1-resultados!$E$3)*(cálculos!AC191*cálculos!AC191)+resultados!$E$3*cálculos!AI191</f>
        <v>6528.0695815496047</v>
      </c>
      <c r="AJ192" s="32">
        <f t="shared" si="34"/>
        <v>1</v>
      </c>
      <c r="AK192" s="32">
        <f t="shared" si="35"/>
        <v>4.3309230573857757E-2</v>
      </c>
      <c r="AL192" s="32">
        <f t="shared" si="36"/>
        <v>0.49208739585795147</v>
      </c>
      <c r="AM192" s="32">
        <f t="shared" si="37"/>
        <v>1</v>
      </c>
      <c r="AN192" s="32">
        <f t="shared" si="38"/>
        <v>-5.1526302154494732E-2</v>
      </c>
      <c r="AO192" s="31">
        <f t="shared" si="39"/>
        <v>1</v>
      </c>
      <c r="AP192" s="9">
        <f>H192*U192*(H192*U192*AJ192+I192*V192*AK192+J192*W192*AL192)</f>
        <v>1.8685707930075209E-5</v>
      </c>
      <c r="AQ192" s="9">
        <f>I192*V192*(H192*U192*AK192+I192*V192*AM192+J192*W192*AN192)</f>
        <v>5.3808614558516493E-5</v>
      </c>
      <c r="AR192" s="9">
        <f>J192*W192*(H192*U192*AL192+I192*V192*AN192+J192*W192*AO192)</f>
        <v>7.639684449018637E-6</v>
      </c>
      <c r="AS192" s="40">
        <f t="shared" si="40"/>
        <v>8.0134006937610333E-5</v>
      </c>
      <c r="AT192" s="32">
        <f t="shared" si="41"/>
        <v>2.0824907824135087E-2</v>
      </c>
      <c r="AU192" s="31">
        <f>IF(N192&lt;-AT191,1,0)</f>
        <v>0</v>
      </c>
      <c r="AV192" s="37">
        <f>(resultados!$E$12^AU192)*(1-resultados!$E$12)^(1-AU192)</f>
        <v>0.97455470737913485</v>
      </c>
      <c r="AW192" s="37">
        <f>((1-resultados!$E$13)^AU192)*((resultados!$E$13)^(1-AU192))</f>
        <v>0.9</v>
      </c>
    </row>
    <row r="193" spans="1:49" s="37" customFormat="1">
      <c r="A193" s="33">
        <v>191</v>
      </c>
      <c r="B193" s="34">
        <v>39680</v>
      </c>
      <c r="C193" s="35">
        <v>3</v>
      </c>
      <c r="D193" s="36">
        <v>14700</v>
      </c>
      <c r="E193" s="32">
        <v>2419.81</v>
      </c>
      <c r="F193" s="32">
        <v>2080</v>
      </c>
      <c r="G193" s="40">
        <f>(resultados!$B$6*cálculos!D193)+(resultados!$C$6*cálculos!E193)+(resultados!$D$6*cálculos!F193)</f>
        <v>0.97924317305741526</v>
      </c>
      <c r="H193" s="36">
        <f>(resultados!B$6*cálculos!D193)/$G193</f>
        <v>0.29054696204205877</v>
      </c>
      <c r="I193" s="32">
        <f>(resultados!C$6*cálculos!E193)/$G193</f>
        <v>0.41444062751967037</v>
      </c>
      <c r="J193" s="31">
        <f>(resultados!D$6*cálculos!F193)/$G193</f>
        <v>0.29501241043827081</v>
      </c>
      <c r="K193" s="36">
        <f t="shared" si="28"/>
        <v>2.0619287202736203E-2</v>
      </c>
      <c r="L193" s="32">
        <f t="shared" si="29"/>
        <v>0</v>
      </c>
      <c r="M193" s="32">
        <f t="shared" si="30"/>
        <v>-4.7961722634930481E-3</v>
      </c>
      <c r="N193" s="40">
        <f t="shared" si="30"/>
        <v>4.5214071145206411E-3</v>
      </c>
      <c r="O193" s="55">
        <f>AVERAGE(K$4:K193)</f>
        <v>-1.0071103342807843E-3</v>
      </c>
      <c r="P193" s="56">
        <f>AVERAGE(L$4:L193)</f>
        <v>9.7243984501871447E-4</v>
      </c>
      <c r="Q193" s="57">
        <f>AVERAGE(M$4:M193)</f>
        <v>-1.6195609824607205E-4</v>
      </c>
      <c r="R193" s="32">
        <f>resultados!B$7+resultados!B$8*cálculos!K192^2+resultados!B$9*cálculos!R192</f>
        <v>2.4860227623894459E-4</v>
      </c>
      <c r="S193" s="32">
        <f>resultados!C$7+resultados!C$8*cálculos!L192^2+resultados!C$9*cálculos!S192</f>
        <v>2.348566275877886E-4</v>
      </c>
      <c r="T193" s="31">
        <f>resultados!D$7+resultados!D$8*cálculos!M192^2+resultados!D$9*cálculos!T192</f>
        <v>5.6858855948535815E-5</v>
      </c>
      <c r="U193" s="36">
        <f t="shared" si="31"/>
        <v>1.5767126442029461E-2</v>
      </c>
      <c r="V193" s="32">
        <f t="shared" si="32"/>
        <v>1.5325032710822794E-2</v>
      </c>
      <c r="W193" s="31">
        <f t="shared" si="33"/>
        <v>7.5404811483443029E-3</v>
      </c>
      <c r="X193" s="32">
        <f>-0.5*LN(2*resultados!B$2)-0.5*LN(R193)-0.5*((K193^2)/R193)</f>
        <v>2.3757988461108521</v>
      </c>
      <c r="Y193" s="32">
        <f>-0.5*LN(2*resultados!C$2)-0.5*LN(S193)-0.5*((L193^2)/S193)</f>
        <v>3.259329129482897</v>
      </c>
      <c r="Z193" s="31">
        <f>-0.5*LN(2*resultados!D$2)-0.5*LN(T193)-0.5*((M193^2)/T193)</f>
        <v>3.766246799202853</v>
      </c>
      <c r="AA193" s="32">
        <f>K193/R193</f>
        <v>82.940862467879953</v>
      </c>
      <c r="AB193" s="32">
        <f>L193/S193</f>
        <v>0</v>
      </c>
      <c r="AC193" s="31">
        <f>M193/T193</f>
        <v>-84.352247041941325</v>
      </c>
      <c r="AD193" s="32">
        <f>(1-resultados!$E$3)*(cálculos!AA192*cálculos!AA192)+resultados!$E$3*cálculos!AD192</f>
        <v>2510.8277226986688</v>
      </c>
      <c r="AE193" s="32">
        <f>(1-resultados!$E$3)*(cálculos!AA192*cálculos!AB192)+resultados!$E$3*cálculos!AE192</f>
        <v>20.861455910216748</v>
      </c>
      <c r="AF193" s="32">
        <f>(1-resultados!$E$3)*(cálculos!AA192*cálculos!AC192)+resultados!$E$3*cálculos!AF192</f>
        <v>2237.0787410633488</v>
      </c>
      <c r="AG193" s="32">
        <f>(1-resultados!$E$3)*(cálculos!AB192*cálculos!AB192)+resultados!$E$3*cálculos!AG192</f>
        <v>3946.7901396969814</v>
      </c>
      <c r="AH193" s="32">
        <f>(1-resultados!$E$3)*(cálculos!AB192*cálculos!AC192)+resultados!$E$3*cálculos!AH192</f>
        <v>-326.78357410751209</v>
      </c>
      <c r="AI193" s="31">
        <f>(1-resultados!$E$3)*(cálculos!AC192*cálculos!AC192)+resultados!$E$3*cálculos!AI192</f>
        <v>6652.626944978887</v>
      </c>
      <c r="AJ193" s="32">
        <f t="shared" si="34"/>
        <v>1</v>
      </c>
      <c r="AK193" s="32">
        <f t="shared" si="35"/>
        <v>6.6269567997011723E-3</v>
      </c>
      <c r="AL193" s="32">
        <f t="shared" si="36"/>
        <v>0.54736399665184343</v>
      </c>
      <c r="AM193" s="32">
        <f t="shared" si="37"/>
        <v>1</v>
      </c>
      <c r="AN193" s="32">
        <f t="shared" si="38"/>
        <v>-6.3773700216653031E-2</v>
      </c>
      <c r="AO193" s="31">
        <f t="shared" si="39"/>
        <v>1</v>
      </c>
      <c r="AP193" s="9">
        <f>H193*U193*(H193*U193*AJ193+I193*V193*AK193+J193*W193*AL193)</f>
        <v>2.6757285973720227E-5</v>
      </c>
      <c r="AQ193" s="9">
        <f>I193*V193*(H193*U193*AK193+I193*V193*AM193+J193*W193*AN193)</f>
        <v>3.9630993483355165E-5</v>
      </c>
      <c r="AR193" s="9">
        <f>J193*W193*(H193*U193*AL193+I193*V193*AN193+J193*W193*AO193)</f>
        <v>9.6255934302941304E-6</v>
      </c>
      <c r="AS193" s="40">
        <f t="shared" si="40"/>
        <v>7.6013872887369514E-5</v>
      </c>
      <c r="AT193" s="32">
        <f t="shared" si="41"/>
        <v>2.0282481489256366E-2</v>
      </c>
      <c r="AU193" s="31">
        <f>IF(N193&lt;-AT192,1,0)</f>
        <v>0</v>
      </c>
      <c r="AV193" s="37">
        <f>(resultados!$E$12^AU193)*(1-resultados!$E$12)^(1-AU193)</f>
        <v>0.97455470737913485</v>
      </c>
      <c r="AW193" s="37">
        <f>((1-resultados!$E$13)^AU193)*((resultados!$E$13)^(1-AU193))</f>
        <v>0.9</v>
      </c>
    </row>
    <row r="194" spans="1:49" s="37" customFormat="1">
      <c r="A194" s="33">
        <v>192</v>
      </c>
      <c r="B194" s="34">
        <v>39681</v>
      </c>
      <c r="C194" s="35">
        <v>4</v>
      </c>
      <c r="D194" s="36">
        <v>14800</v>
      </c>
      <c r="E194" s="32">
        <v>2468.9899999999998</v>
      </c>
      <c r="F194" s="32">
        <v>2100</v>
      </c>
      <c r="G194" s="40">
        <f>(resultados!$B$6*cálculos!D194)+(resultados!$C$6*cálculos!E194)+(resultados!$D$6*cálculos!F194)</f>
        <v>0.99220465273551106</v>
      </c>
      <c r="H194" s="36">
        <f>(resultados!B$6*cálculos!D194)/$G194</f>
        <v>0.28870214639034181</v>
      </c>
      <c r="I194" s="32">
        <f>(resultados!C$6*cálculos!E194)/$G194</f>
        <v>0.41733968090552809</v>
      </c>
      <c r="J194" s="31">
        <f>(resultados!D$6*cálculos!F194)/$G194</f>
        <v>0.29395817270412999</v>
      </c>
      <c r="K194" s="36">
        <f t="shared" ref="K194:K257" si="42">LN(D194)-LN(D193)</f>
        <v>6.7796869853786745E-3</v>
      </c>
      <c r="L194" s="32">
        <f t="shared" ref="L194:L257" si="43">LN(E194)-LN(E193)</f>
        <v>2.0120135442436293E-2</v>
      </c>
      <c r="M194" s="32">
        <f t="shared" ref="M194:N257" si="44">LN(F194)-LN(F193)</f>
        <v>9.5694510161505875E-3</v>
      </c>
      <c r="N194" s="40">
        <f t="shared" si="44"/>
        <v>1.3149388249814922E-2</v>
      </c>
      <c r="O194" s="55">
        <f>AVERAGE(K$4:K194)</f>
        <v>-9.6634176192654628E-4</v>
      </c>
      <c r="P194" s="56">
        <f>AVERAGE(L$4:L194)</f>
        <v>1.0726895601884401E-3</v>
      </c>
      <c r="Q194" s="57">
        <f>AVERAGE(M$4:M194)</f>
        <v>-1.1100632277802671E-4</v>
      </c>
      <c r="R194" s="32">
        <f>resultados!B$7+resultados!B$8*cálculos!K193^2+resultados!B$9*cálculos!R193</f>
        <v>3.2301304569740336E-4</v>
      </c>
      <c r="S194" s="32">
        <f>resultados!C$7+resultados!C$8*cálculos!L193^2+resultados!C$9*cálculos!S193</f>
        <v>1.8056903011415119E-4</v>
      </c>
      <c r="T194" s="31">
        <f>resultados!D$7+resultados!D$8*cálculos!M193^2+resultados!D$9*cálculos!T193</f>
        <v>6.0343530456773438E-5</v>
      </c>
      <c r="U194" s="36">
        <f t="shared" si="31"/>
        <v>1.7972563692957199E-2</v>
      </c>
      <c r="V194" s="32">
        <f t="shared" si="32"/>
        <v>1.3437597631799785E-2</v>
      </c>
      <c r="W194" s="31">
        <f t="shared" si="33"/>
        <v>7.7681098380991912E-3</v>
      </c>
      <c r="X194" s="32">
        <f>-0.5*LN(2*resultados!B$2)-0.5*LN(R194)-0.5*((K194^2)/R194)</f>
        <v>3.0288213199630483</v>
      </c>
      <c r="Y194" s="32">
        <f>-0.5*LN(2*resultados!C$2)-0.5*LN(S194)-0.5*((L194^2)/S194)</f>
        <v>2.2698042441265067</v>
      </c>
      <c r="Z194" s="31">
        <f>-0.5*LN(2*resultados!D$2)-0.5*LN(T194)-0.5*((M194^2)/T194)</f>
        <v>3.1800143107537422</v>
      </c>
      <c r="AA194" s="32">
        <f>K194/R194</f>
        <v>20.988895265022343</v>
      </c>
      <c r="AB194" s="32">
        <f>L194/S194</f>
        <v>111.42628073993005</v>
      </c>
      <c r="AC194" s="31">
        <f>M194/T194</f>
        <v>158.58288276662202</v>
      </c>
      <c r="AD194" s="32">
        <f>(1-resultados!$E$3)*(cálculos!AA193*cálculos!AA193)+resultados!$E$3*cálculos!AD193</f>
        <v>2772.9292593516957</v>
      </c>
      <c r="AE194" s="32">
        <f>(1-resultados!$E$3)*(cálculos!AA193*cálculos!AB193)+resultados!$E$3*cálculos!AE193</f>
        <v>19.609768555603743</v>
      </c>
      <c r="AF194" s="32">
        <f>(1-resultados!$E$3)*(cálculos!AA193*cálculos!AC193)+resultados!$E$3*cálculos!AF193</f>
        <v>1683.07912935381</v>
      </c>
      <c r="AG194" s="32">
        <f>(1-resultados!$E$3)*(cálculos!AB193*cálculos!AB193)+resultados!$E$3*cálculos!AG193</f>
        <v>3709.9827313151623</v>
      </c>
      <c r="AH194" s="32">
        <f>(1-resultados!$E$3)*(cálculos!AB193*cálculos!AC193)+resultados!$E$3*cálculos!AH193</f>
        <v>-307.17655966106133</v>
      </c>
      <c r="AI194" s="31">
        <f>(1-resultados!$E$3)*(cálculos!AC193*cálculos!AC193)+resultados!$E$3*cálculos!AI193</f>
        <v>6680.3874231416357</v>
      </c>
      <c r="AJ194" s="32">
        <f t="shared" si="34"/>
        <v>1</v>
      </c>
      <c r="AK194" s="32">
        <f t="shared" si="35"/>
        <v>6.1138830734200041E-3</v>
      </c>
      <c r="AL194" s="32">
        <f t="shared" si="36"/>
        <v>0.39105182281155576</v>
      </c>
      <c r="AM194" s="32">
        <f t="shared" si="37"/>
        <v>1</v>
      </c>
      <c r="AN194" s="32">
        <f t="shared" si="38"/>
        <v>-6.1702292913602831E-2</v>
      </c>
      <c r="AO194" s="31">
        <f t="shared" si="39"/>
        <v>1</v>
      </c>
      <c r="AP194" s="9">
        <f>H194*U194*(H194*U194*AJ194+I194*V194*AK194+J194*W194*AL194)</f>
        <v>3.173404823021769E-5</v>
      </c>
      <c r="AQ194" s="9">
        <f>I194*V194*(H194*U194*AK194+I194*V194*AM194+J194*W194*AN194)</f>
        <v>3.0837890929106168E-5</v>
      </c>
      <c r="AR194" s="9">
        <f>J194*W194*(H194*U194*AL194+I194*V194*AN194+J194*W194*AO194)</f>
        <v>9.0575637452481845E-6</v>
      </c>
      <c r="AS194" s="40">
        <f t="shared" si="40"/>
        <v>7.1629502904572046E-5</v>
      </c>
      <c r="AT194" s="32">
        <f t="shared" si="41"/>
        <v>1.968886253363672E-2</v>
      </c>
      <c r="AU194" s="31">
        <f>IF(N194&lt;-AT193,1,0)</f>
        <v>0</v>
      </c>
      <c r="AV194" s="37">
        <f>(resultados!$E$12^AU194)*(1-resultados!$E$12)^(1-AU194)</f>
        <v>0.97455470737913485</v>
      </c>
      <c r="AW194" s="37">
        <f>((1-resultados!$E$13)^AU194)*((resultados!$E$13)^(1-AU194))</f>
        <v>0.9</v>
      </c>
    </row>
    <row r="195" spans="1:49" s="37" customFormat="1">
      <c r="A195" s="33">
        <v>193</v>
      </c>
      <c r="B195" s="34">
        <v>39682</v>
      </c>
      <c r="C195" s="35">
        <v>5</v>
      </c>
      <c r="D195" s="36">
        <v>15040</v>
      </c>
      <c r="E195" s="32">
        <v>2464.0700000000002</v>
      </c>
      <c r="F195" s="32">
        <v>2095</v>
      </c>
      <c r="G195" s="40">
        <f>(resultados!$B$6*cálculos!D195)+(resultados!$C$6*cálculos!E195)+(resultados!$D$6*cálculos!F195)</f>
        <v>0.99533021234868468</v>
      </c>
      <c r="H195" s="36">
        <f>(resultados!B$6*cálculos!D195)/$G195</f>
        <v>0.29246251202065504</v>
      </c>
      <c r="I195" s="32">
        <f>(resultados!C$6*cálculos!E195)/$G195</f>
        <v>0.41520011229011117</v>
      </c>
      <c r="J195" s="31">
        <f>(resultados!D$6*cálculos!F195)/$G195</f>
        <v>0.29233737568923374</v>
      </c>
      <c r="K195" s="36">
        <f t="shared" si="42"/>
        <v>1.6086137751624818E-2</v>
      </c>
      <c r="L195" s="32">
        <f t="shared" si="43"/>
        <v>-1.9947057734261975E-3</v>
      </c>
      <c r="M195" s="32">
        <f t="shared" si="44"/>
        <v>-2.3837913552764434E-3</v>
      </c>
      <c r="N195" s="40">
        <f t="shared" si="44"/>
        <v>3.1451646404799605E-3</v>
      </c>
      <c r="O195" s="55">
        <f>AVERAGE(K$4:K195)</f>
        <v>-8.7752676446013289E-4</v>
      </c>
      <c r="P195" s="56">
        <f>AVERAGE(L$4:L195)</f>
        <v>1.0567135428258638E-3</v>
      </c>
      <c r="Q195" s="57">
        <f>AVERAGE(M$4:M195)</f>
        <v>-1.228437448222893E-4</v>
      </c>
      <c r="R195" s="32">
        <f>resultados!B$7+resultados!B$8*cálculos!K194^2+resultados!B$9*cálculos!R194</f>
        <v>2.756152708749356E-4</v>
      </c>
      <c r="S195" s="32">
        <f>resultados!C$7+resultados!C$8*cálculos!L194^2+resultados!C$9*cálculos!S194</f>
        <v>2.8123562499753237E-4</v>
      </c>
      <c r="T195" s="31">
        <f>resultados!D$7+resultados!D$8*cálculos!M194^2+resultados!D$9*cálculos!T194</f>
        <v>8.7877299721261752E-5</v>
      </c>
      <c r="U195" s="36">
        <f t="shared" ref="U195:U258" si="45">SQRT(R195)</f>
        <v>1.6601664701918768E-2</v>
      </c>
      <c r="V195" s="32">
        <f t="shared" ref="V195:V258" si="46">SQRT(S195)</f>
        <v>1.6770081246002728E-2</v>
      </c>
      <c r="W195" s="31">
        <f t="shared" ref="W195:W258" si="47">SQRT(T195)</f>
        <v>9.3742892915282781E-3</v>
      </c>
      <c r="X195" s="32">
        <f>-0.5*LN(2*resultados!B$2)-0.5*LN(R195)-0.5*((K195^2)/R195)</f>
        <v>2.7098843626001035</v>
      </c>
      <c r="Y195" s="32">
        <f>-0.5*LN(2*resultados!C$2)-0.5*LN(S195)-0.5*((L195^2)/S195)</f>
        <v>3.1621464505708077</v>
      </c>
      <c r="Z195" s="31">
        <f>-0.5*LN(2*resultados!D$2)-0.5*LN(T195)-0.5*((M195^2)/T195)</f>
        <v>3.7185141932813828</v>
      </c>
      <c r="AA195" s="32">
        <f>K195/R195</f>
        <v>58.36446471401846</v>
      </c>
      <c r="AB195" s="32">
        <f>L195/S195</f>
        <v>-7.0926497076737682</v>
      </c>
      <c r="AC195" s="31">
        <f>M195/T195</f>
        <v>-27.126360992401882</v>
      </c>
      <c r="AD195" s="32">
        <f>(1-resultados!$E$3)*(cálculos!AA194*cálculos!AA194)+resultados!$E$3*cálculos!AD194</f>
        <v>2632.9855272573586</v>
      </c>
      <c r="AE195" s="32">
        <f>(1-resultados!$E$3)*(cálculos!AA194*cálculos!AB194)+resultados!$E$3*cálculos!AE194</f>
        <v>158.75605461554971</v>
      </c>
      <c r="AF195" s="32">
        <f>(1-resultados!$E$3)*(cálculos!AA194*cálculos!AC194)+resultados!$E$3*cálculos!AF194</f>
        <v>1781.8031526254183</v>
      </c>
      <c r="AG195" s="32">
        <f>(1-resultados!$E$3)*(cálculos!AB194*cálculos!AB194)+resultados!$E$3*cálculos!AG194</f>
        <v>4232.332729808275</v>
      </c>
      <c r="AH195" s="32">
        <f>(1-resultados!$E$3)*(cálculos!AB194*cálculos!AC194)+resultados!$E$3*cálculos!AH194</f>
        <v>771.47208286066575</v>
      </c>
      <c r="AI195" s="31">
        <f>(1-resultados!$E$3)*(cálculos!AC194*cálculos!AC194)+resultados!$E$3*cálculos!AI194</f>
        <v>7788.4760201474692</v>
      </c>
      <c r="AJ195" s="32">
        <f t="shared" ref="AJ195:AJ258" si="48">AD195/SQRT(AD195*AD195)</f>
        <v>1</v>
      </c>
      <c r="AK195" s="32">
        <f t="shared" ref="AK195:AK258" si="49">AE195/SQRT(AD195*AG195)</f>
        <v>4.7557187180773952E-2</v>
      </c>
      <c r="AL195" s="32">
        <f t="shared" ref="AL195:AL258" si="50">AF195/SQRT(AD195*AI195)</f>
        <v>0.39346784209903518</v>
      </c>
      <c r="AM195" s="32">
        <f t="shared" ref="AM195:AM258" si="51">AG195/SQRT(AG195*AG195)</f>
        <v>1</v>
      </c>
      <c r="AN195" s="32">
        <f t="shared" ref="AN195:AN258" si="52">AH195/SQRT(AG195*AI195)</f>
        <v>0.13437054230051171</v>
      </c>
      <c r="AO195" s="31">
        <f t="shared" ref="AO195:AO258" si="53">AI195/SQRT(AI195*AI195)</f>
        <v>1</v>
      </c>
      <c r="AP195" s="9">
        <f>H195*U195*(H195*U195*AJ195+I195*V195*AK195+J195*W195*AL195)</f>
        <v>3.041780707705449E-5</v>
      </c>
      <c r="AQ195" s="9">
        <f>I195*V195*(H195*U195*AK195+I195*V195*AM195+J195*W195*AN195)</f>
        <v>5.2654331062274736E-5</v>
      </c>
      <c r="AR195" s="9">
        <f>J195*W195*(H195*U195*AL195+I195*V195*AN195+J195*W195*AO195)</f>
        <v>1.53095496256627E-5</v>
      </c>
      <c r="AS195" s="40">
        <f t="shared" ref="AS195:AS258" si="54">SUM(AP195:AR195)</f>
        <v>9.8381687764991923E-5</v>
      </c>
      <c r="AT195" s="32">
        <f t="shared" si="41"/>
        <v>2.3074473084625059E-2</v>
      </c>
      <c r="AU195" s="31">
        <f>IF(N195&lt;-AT194,1,0)</f>
        <v>0</v>
      </c>
      <c r="AV195" s="37">
        <f>(resultados!$E$12^AU195)*(1-resultados!$E$12)^(1-AU195)</f>
        <v>0.97455470737913485</v>
      </c>
      <c r="AW195" s="37">
        <f>((1-resultados!$E$13)^AU195)*((resultados!$E$13)^(1-AU195))</f>
        <v>0.9</v>
      </c>
    </row>
    <row r="196" spans="1:49" s="37" customFormat="1">
      <c r="A196" s="33">
        <v>194</v>
      </c>
      <c r="B196" s="34">
        <v>39685</v>
      </c>
      <c r="C196" s="35">
        <v>1</v>
      </c>
      <c r="D196" s="36">
        <v>14800</v>
      </c>
      <c r="E196" s="32">
        <v>2459.15</v>
      </c>
      <c r="F196" s="32">
        <v>2085</v>
      </c>
      <c r="G196" s="40">
        <f>(resultados!$B$6*cálculos!D196)+(resultados!$C$6*cálculos!E196)+(resultados!$D$6*cálculos!F196)</f>
        <v>0.98847100493676887</v>
      </c>
      <c r="H196" s="36">
        <f>(resultados!B$6*cálculos!D196)/$G196</f>
        <v>0.28979263071206596</v>
      </c>
      <c r="I196" s="32">
        <f>(resultados!C$6*cálculos!E196)/$G196</f>
        <v>0.41724649144017401</v>
      </c>
      <c r="J196" s="31">
        <f>(resultados!D$6*cálculos!F196)/$G196</f>
        <v>0.29296087784776004</v>
      </c>
      <c r="K196" s="36">
        <f t="shared" si="42"/>
        <v>-1.6086137751624818E-2</v>
      </c>
      <c r="L196" s="32">
        <f t="shared" si="43"/>
        <v>-1.9986925783754828E-3</v>
      </c>
      <c r="M196" s="32">
        <f t="shared" si="44"/>
        <v>-4.7846981233359287E-3</v>
      </c>
      <c r="N196" s="40">
        <f t="shared" si="44"/>
        <v>-6.9152440137770143E-3</v>
      </c>
      <c r="O196" s="55">
        <f>AVERAGE(K$4:K196)</f>
        <v>-9.5632785765787742E-4</v>
      </c>
      <c r="P196" s="56">
        <f>AVERAGE(L$4:L196)</f>
        <v>1.0408824230268929E-3</v>
      </c>
      <c r="Q196" s="57">
        <f>AVERAGE(M$4:M196)</f>
        <v>-1.469984307213237E-4</v>
      </c>
      <c r="R196" s="32">
        <f>resultados!B$7+resultados!B$8*cálculos!K195^2+resultados!B$9*cálculos!R195</f>
        <v>2.9808998203096867E-4</v>
      </c>
      <c r="S196" s="32">
        <f>resultados!C$7+resultados!C$8*cálculos!L195^2+resultados!C$9*cálculos!S195</f>
        <v>2.1263334025222261E-4</v>
      </c>
      <c r="T196" s="31">
        <f>resultados!D$7+resultados!D$8*cálculos!M195^2+resultados!D$9*cálculos!T195</f>
        <v>7.3497519167102217E-5</v>
      </c>
      <c r="U196" s="36">
        <f t="shared" si="45"/>
        <v>1.7265282564469332E-2</v>
      </c>
      <c r="V196" s="32">
        <f t="shared" si="46"/>
        <v>1.4581952552803847E-2</v>
      </c>
      <c r="W196" s="31">
        <f t="shared" si="47"/>
        <v>8.5730694134074411E-3</v>
      </c>
      <c r="X196" s="32">
        <f>-0.5*LN(2*resultados!B$2)-0.5*LN(R196)-0.5*((K196^2)/R196)</f>
        <v>2.7060826111616132</v>
      </c>
      <c r="Y196" s="32">
        <f>-0.5*LN(2*resultados!C$2)-0.5*LN(S196)-0.5*((L196^2)/S196)</f>
        <v>3.299638538944949</v>
      </c>
      <c r="Z196" s="31">
        <f>-0.5*LN(2*resultados!D$2)-0.5*LN(T196)-0.5*((M196^2)/T196)</f>
        <v>3.6844486821400455</v>
      </c>
      <c r="AA196" s="32">
        <f>K196/R196</f>
        <v>-53.964033417109682</v>
      </c>
      <c r="AB196" s="32">
        <f>L196/S196</f>
        <v>-9.3997139677374317</v>
      </c>
      <c r="AC196" s="31">
        <f>M196/T196</f>
        <v>-65.100130964387418</v>
      </c>
      <c r="AD196" s="32">
        <f>(1-resultados!$E$3)*(cálculos!AA195*cálculos!AA195)+resultados!$E$3*cálculos!AD195</f>
        <v>2679.3910401031517</v>
      </c>
      <c r="AE196" s="32">
        <f>(1-resultados!$E$3)*(cálculos!AA195*cálculos!AB195)+resultados!$E$3*cálculos!AE195</f>
        <v>124.39316912307157</v>
      </c>
      <c r="AF196" s="32">
        <f>(1-resultados!$E$3)*(cálculos!AA195*cálculos!AC195)+resultados!$E$3*cálculos!AF195</f>
        <v>1579.902031130247</v>
      </c>
      <c r="AG196" s="32">
        <f>(1-resultados!$E$3)*(cálculos!AB195*cálculos!AB195)+resultados!$E$3*cálculos!AG195</f>
        <v>3981.4111068123243</v>
      </c>
      <c r="AH196" s="32">
        <f>(1-resultados!$E$3)*(cálculos!AB195*cálculos!AC195)+resultados!$E$3*cálculos!AH195</f>
        <v>736.72762447080652</v>
      </c>
      <c r="AI196" s="31">
        <f>(1-resultados!$E$3)*(cálculos!AC195*cálculos!AC195)+resultados!$E$3*cálculos!AI195</f>
        <v>7365.3178265800261</v>
      </c>
      <c r="AJ196" s="32">
        <f t="shared" si="48"/>
        <v>1</v>
      </c>
      <c r="AK196" s="32">
        <f t="shared" si="49"/>
        <v>3.8085527062011612E-2</v>
      </c>
      <c r="AL196" s="32">
        <f t="shared" si="50"/>
        <v>0.35564471634685407</v>
      </c>
      <c r="AM196" s="32">
        <f t="shared" si="51"/>
        <v>1</v>
      </c>
      <c r="AN196" s="32">
        <f t="shared" si="52"/>
        <v>0.13604816756492652</v>
      </c>
      <c r="AO196" s="31">
        <f t="shared" si="53"/>
        <v>1</v>
      </c>
      <c r="AP196" s="9">
        <f>H196*U196*(H196*U196*AJ196+I196*V196*AK196+J196*W196*AL196)</f>
        <v>3.0662051102888955E-5</v>
      </c>
      <c r="AQ196" s="9">
        <f>I196*V196*(H196*U196*AK196+I196*V196*AM196+J196*W196*AN196)</f>
        <v>4.0256677540159308E-5</v>
      </c>
      <c r="AR196" s="9">
        <f>J196*W196*(H196*U196*AL196+I196*V196*AN196+J196*W196*AO196)</f>
        <v>1.2856101799425496E-5</v>
      </c>
      <c r="AS196" s="40">
        <f t="shared" si="54"/>
        <v>8.3774830442473767E-5</v>
      </c>
      <c r="AT196" s="32">
        <f t="shared" si="41"/>
        <v>2.1292734402470363E-2</v>
      </c>
      <c r="AU196" s="31">
        <f>IF(N196&lt;-AT195,1,0)</f>
        <v>0</v>
      </c>
      <c r="AV196" s="37">
        <f>(resultados!$E$12^AU196)*(1-resultados!$E$12)^(1-AU196)</f>
        <v>0.97455470737913485</v>
      </c>
      <c r="AW196" s="37">
        <f>((1-resultados!$E$13)^AU196)*((resultados!$E$13)^(1-AU196))</f>
        <v>0.9</v>
      </c>
    </row>
    <row r="197" spans="1:49" s="37" customFormat="1">
      <c r="A197" s="33">
        <v>195</v>
      </c>
      <c r="B197" s="34">
        <v>39686</v>
      </c>
      <c r="C197" s="35">
        <v>2</v>
      </c>
      <c r="D197" s="36">
        <v>14920</v>
      </c>
      <c r="E197" s="32">
        <v>2459.15</v>
      </c>
      <c r="F197" s="32">
        <v>2090</v>
      </c>
      <c r="G197" s="40">
        <f>(resultados!$B$6*cálculos!D197)+(resultados!$C$6*cálculos!E197)+(resultados!$D$6*cálculos!F197)</f>
        <v>0.99148803002637464</v>
      </c>
      <c r="H197" s="36">
        <f>(resultados!B$6*cálculos!D197)/$G197</f>
        <v>0.29125333317509178</v>
      </c>
      <c r="I197" s="32">
        <f>(resultados!C$6*cálculos!E197)/$G197</f>
        <v>0.41597684108121658</v>
      </c>
      <c r="J197" s="31">
        <f>(resultados!D$6*cálculos!F197)/$G197</f>
        <v>0.29276982574369165</v>
      </c>
      <c r="K197" s="36">
        <f t="shared" si="42"/>
        <v>8.0754140055461221E-3</v>
      </c>
      <c r="L197" s="32">
        <f t="shared" si="43"/>
        <v>0</v>
      </c>
      <c r="M197" s="32">
        <f t="shared" si="44"/>
        <v>2.3952107259548328E-3</v>
      </c>
      <c r="N197" s="40">
        <f t="shared" si="44"/>
        <v>3.0475655015280417E-3</v>
      </c>
      <c r="O197" s="55">
        <f>AVERAGE(K$4:K197)</f>
        <v>-9.0977248722899087E-4</v>
      </c>
      <c r="P197" s="56">
        <f>AVERAGE(L$4:L197)</f>
        <v>1.0355170497123214E-3</v>
      </c>
      <c r="Q197" s="57">
        <f>AVERAGE(M$4:M197)</f>
        <v>-1.3389425981062184E-4</v>
      </c>
      <c r="R197" s="32">
        <f>resultados!B$7+resultados!B$8*cálculos!K196^2+resultados!B$9*cálculos!R196</f>
        <v>3.1452941089192565E-4</v>
      </c>
      <c r="S197" s="32">
        <f>resultados!C$7+resultados!C$8*cálculos!L196^2+resultados!C$9*cálculos!S196</f>
        <v>1.6719656014078523E-4</v>
      </c>
      <c r="T197" s="31">
        <f>resultados!D$7+resultados!D$8*cálculos!M196^2+resultados!D$9*cálculos!T196</f>
        <v>7.0791923783513613E-5</v>
      </c>
      <c r="U197" s="36">
        <f t="shared" si="45"/>
        <v>1.7734977047967265E-2</v>
      </c>
      <c r="V197" s="32">
        <f t="shared" si="46"/>
        <v>1.2930450886987089E-2</v>
      </c>
      <c r="W197" s="31">
        <f t="shared" si="47"/>
        <v>8.4137936618099689E-3</v>
      </c>
      <c r="X197" s="32">
        <f>-0.5*LN(2*resultados!B$2)-0.5*LN(R197)-0.5*((K197^2)/R197)</f>
        <v>3.0096114755438972</v>
      </c>
      <c r="Y197" s="32">
        <f>-0.5*LN(2*resultados!C$2)-0.5*LN(S197)-0.5*((L197^2)/S197)</f>
        <v>3.4292316822183122</v>
      </c>
      <c r="Z197" s="31">
        <f>-0.5*LN(2*resultados!D$2)-0.5*LN(T197)-0.5*((M197^2)/T197)</f>
        <v>3.8184238820967322</v>
      </c>
      <c r="AA197" s="32">
        <f>K197/R197</f>
        <v>25.674591074476297</v>
      </c>
      <c r="AB197" s="32">
        <f>L197/S197</f>
        <v>0</v>
      </c>
      <c r="AC197" s="31">
        <f>M197/T197</f>
        <v>33.834519503659003</v>
      </c>
      <c r="AD197" s="32">
        <f>(1-resultados!$E$3)*(cálculos!AA196*cálculos!AA196)+resultados!$E$3*cálculos!AD196</f>
        <v>2693.3545918555383</v>
      </c>
      <c r="AE197" s="32">
        <f>(1-resultados!$E$3)*(cálculos!AA196*cálculos!AB196)+resultados!$E$3*cálculos!AE196</f>
        <v>147.36436769566262</v>
      </c>
      <c r="AF197" s="32">
        <f>(1-resultados!$E$3)*(cálculos!AA196*cálculos!AC196)+resultados!$E$3*cálculos!AF196</f>
        <v>1695.8918478316573</v>
      </c>
      <c r="AG197" s="32">
        <f>(1-resultados!$E$3)*(cálculos!AB196*cálculos!AB196)+resultados!$E$3*cálculos!AG196</f>
        <v>3747.8277177641016</v>
      </c>
      <c r="AH197" s="32">
        <f>(1-resultados!$E$3)*(cálculos!AB196*cálculos!AC196)+resultados!$E$3*cálculos!AH196</f>
        <v>729.23932362220739</v>
      </c>
      <c r="AI197" s="31">
        <f>(1-resultados!$E$3)*(cálculos!AC196*cálculos!AC196)+resultados!$E$3*cálculos!AI196</f>
        <v>7177.6803800800481</v>
      </c>
      <c r="AJ197" s="32">
        <f t="shared" si="48"/>
        <v>1</v>
      </c>
      <c r="AK197" s="32">
        <f t="shared" si="49"/>
        <v>4.6382687474517924E-2</v>
      </c>
      <c r="AL197" s="32">
        <f t="shared" si="50"/>
        <v>0.38570860494791637</v>
      </c>
      <c r="AM197" s="32">
        <f t="shared" si="51"/>
        <v>1</v>
      </c>
      <c r="AN197" s="32">
        <f t="shared" si="52"/>
        <v>0.14060093620221964</v>
      </c>
      <c r="AO197" s="31">
        <f t="shared" si="53"/>
        <v>1</v>
      </c>
      <c r="AP197" s="9">
        <f>H197*U197*(H197*U197*AJ197+I197*V197*AK197+J197*W197*AL197)</f>
        <v>3.2877436713053067E-5</v>
      </c>
      <c r="AQ197" s="9">
        <f>I197*V197*(H197*U197*AK197+I197*V197*AM197+J197*W197*AN197)</f>
        <v>3.2082710663570677E-5</v>
      </c>
      <c r="AR197" s="9">
        <f>J197*W197*(H197*U197*AL197+I197*V197*AN197+J197*W197*AO197)</f>
        <v>1.2838481212968473E-5</v>
      </c>
      <c r="AS197" s="40">
        <f t="shared" si="54"/>
        <v>7.7798628589592205E-5</v>
      </c>
      <c r="AT197" s="32">
        <f t="shared" ref="AT197:AT260" si="55">NORMSINV($AU$2)*SQRT(AS197)</f>
        <v>2.0519209653582633E-2</v>
      </c>
      <c r="AU197" s="31">
        <f>IF(N197&lt;-AT196,1,0)</f>
        <v>0</v>
      </c>
      <c r="AV197" s="37">
        <f>(resultados!$E$12^AU197)*(1-resultados!$E$12)^(1-AU197)</f>
        <v>0.97455470737913485</v>
      </c>
      <c r="AW197" s="37">
        <f>((1-resultados!$E$13)^AU197)*((resultados!$E$13)^(1-AU197))</f>
        <v>0.9</v>
      </c>
    </row>
    <row r="198" spans="1:49" s="37" customFormat="1">
      <c r="A198" s="33">
        <v>196</v>
      </c>
      <c r="B198" s="34">
        <v>39687</v>
      </c>
      <c r="C198" s="35">
        <v>3</v>
      </c>
      <c r="D198" s="36">
        <v>15000</v>
      </c>
      <c r="E198" s="32">
        <v>2483.75</v>
      </c>
      <c r="F198" s="32">
        <v>2090</v>
      </c>
      <c r="G198" s="40">
        <f>(resultados!$B$6*cálculos!D198)+(resultados!$C$6*cálculos!E198)+(resultados!$D$6*cálculos!F198)</f>
        <v>0.99716220328667071</v>
      </c>
      <c r="H198" s="36">
        <f>(resultados!B$6*cálculos!D198)/$G198</f>
        <v>0.29114880175787955</v>
      </c>
      <c r="I198" s="32">
        <f>(resultados!C$6*cálculos!E198)/$G198</f>
        <v>0.41774732685488258</v>
      </c>
      <c r="J198" s="31">
        <f>(resultados!D$6*cálculos!F198)/$G198</f>
        <v>0.29110387138723792</v>
      </c>
      <c r="K198" s="36">
        <f t="shared" si="42"/>
        <v>5.3476063265947005E-3</v>
      </c>
      <c r="L198" s="32">
        <f t="shared" si="43"/>
        <v>9.9537531036135718E-3</v>
      </c>
      <c r="M198" s="32">
        <f t="shared" si="44"/>
        <v>0</v>
      </c>
      <c r="N198" s="40">
        <f t="shared" si="44"/>
        <v>5.7065727934565774E-3</v>
      </c>
      <c r="O198" s="55">
        <f>AVERAGE(K$4:K198)</f>
        <v>-8.7768336510681802E-4</v>
      </c>
      <c r="P198" s="56">
        <f>AVERAGE(L$4:L198)</f>
        <v>1.0812515935784816E-3</v>
      </c>
      <c r="Q198" s="57">
        <f>AVERAGE(M$4:M198)</f>
        <v>-1.332076225808238E-4</v>
      </c>
      <c r="R198" s="32">
        <f>resultados!B$7+resultados!B$8*cálculos!K197^2+resultados!B$9*cálculos!R197</f>
        <v>2.7457863209114845E-4</v>
      </c>
      <c r="S198" s="32">
        <f>resultados!C$7+resultados!C$8*cálculos!L197^2+resultados!C$9*cálculos!S197</f>
        <v>1.3575100143725614E-4</v>
      </c>
      <c r="T198" s="31">
        <f>resultados!D$7+resultados!D$8*cálculos!M197^2+resultados!D$9*cálculos!T197</f>
        <v>6.2747062971955871E-5</v>
      </c>
      <c r="U198" s="36">
        <f t="shared" si="45"/>
        <v>1.6570414360876692E-2</v>
      </c>
      <c r="V198" s="32">
        <f t="shared" si="46"/>
        <v>1.1651223173437891E-2</v>
      </c>
      <c r="W198" s="31">
        <f t="shared" si="47"/>
        <v>7.9213043731418287E-3</v>
      </c>
      <c r="X198" s="32">
        <f>-0.5*LN(2*resultados!B$2)-0.5*LN(R198)-0.5*((K198^2)/R198)</f>
        <v>3.1291237658348234</v>
      </c>
      <c r="Y198" s="32">
        <f>-0.5*LN(2*resultados!C$2)-0.5*LN(S198)-0.5*((L198^2)/S198)</f>
        <v>3.168483036583325</v>
      </c>
      <c r="Z198" s="31">
        <f>-0.5*LN(2*resultados!D$2)-0.5*LN(T198)-0.5*((M198^2)/T198)</f>
        <v>3.9192608599331149</v>
      </c>
      <c r="AA198" s="32">
        <f>K198/R198</f>
        <v>19.475682742929255</v>
      </c>
      <c r="AB198" s="32">
        <f>L198/S198</f>
        <v>73.323607179532871</v>
      </c>
      <c r="AC198" s="31">
        <f>M198/T198</f>
        <v>0</v>
      </c>
      <c r="AD198" s="32">
        <f>(1-resultados!$E$3)*(cálculos!AA197*cálculos!AA197)+resultados!$E$3*cálculos!AD197</f>
        <v>2571.3043939547006</v>
      </c>
      <c r="AE198" s="32">
        <f>(1-resultados!$E$3)*(cálculos!AA197*cálculos!AB197)+resultados!$E$3*cálculos!AE197</f>
        <v>138.52250563392286</v>
      </c>
      <c r="AF198" s="32">
        <f>(1-resultados!$E$3)*(cálculos!AA197*cálculos!AC197)+resultados!$E$3*cálculos!AF197</f>
        <v>1646.2595841092279</v>
      </c>
      <c r="AG198" s="32">
        <f>(1-resultados!$E$3)*(cálculos!AB197*cálculos!AB197)+resultados!$E$3*cálculos!AG197</f>
        <v>3522.9580546982552</v>
      </c>
      <c r="AH198" s="32">
        <f>(1-resultados!$E$3)*(cálculos!AB197*cálculos!AC197)+resultados!$E$3*cálculos!AH197</f>
        <v>685.48496420487493</v>
      </c>
      <c r="AI198" s="31">
        <f>(1-resultados!$E$3)*(cálculos!AC197*cálculos!AC197)+resultados!$E$3*cálculos!AI197</f>
        <v>6815.7060398778531</v>
      </c>
      <c r="AJ198" s="32">
        <f t="shared" si="48"/>
        <v>1</v>
      </c>
      <c r="AK198" s="32">
        <f t="shared" si="49"/>
        <v>4.602458237395806E-2</v>
      </c>
      <c r="AL198" s="32">
        <f t="shared" si="50"/>
        <v>0.39324765794551131</v>
      </c>
      <c r="AM198" s="32">
        <f t="shared" si="51"/>
        <v>1</v>
      </c>
      <c r="AN198" s="32">
        <f t="shared" si="52"/>
        <v>0.13989067683382655</v>
      </c>
      <c r="AO198" s="31">
        <f t="shared" si="53"/>
        <v>1</v>
      </c>
      <c r="AP198" s="9">
        <f>H198*U198*(H198*U198*AJ198+I198*V198*AK198+J198*W198*AL198)</f>
        <v>2.8730934012214485E-5</v>
      </c>
      <c r="AQ198" s="9">
        <f>I198*V198*(H198*U198*AK198+I198*V198*AM198+J198*W198*AN198)</f>
        <v>2.6341105499799974E-5</v>
      </c>
      <c r="AR198" s="9">
        <f>J198*W198*(H198*U198*AL198+I198*V198*AN198+J198*W198*AO198)</f>
        <v>1.126215673544328E-5</v>
      </c>
      <c r="AS198" s="40">
        <f t="shared" si="54"/>
        <v>6.6334196247457743E-5</v>
      </c>
      <c r="AT198" s="32">
        <f t="shared" si="55"/>
        <v>1.8947128206144644E-2</v>
      </c>
      <c r="AU198" s="31">
        <f>IF(N198&lt;-AT197,1,0)</f>
        <v>0</v>
      </c>
      <c r="AV198" s="37">
        <f>(resultados!$E$12^AU198)*(1-resultados!$E$12)^(1-AU198)</f>
        <v>0.97455470737913485</v>
      </c>
      <c r="AW198" s="37">
        <f>((1-resultados!$E$13)^AU198)*((resultados!$E$13)^(1-AU198))</f>
        <v>0.9</v>
      </c>
    </row>
    <row r="199" spans="1:49" s="37" customFormat="1">
      <c r="A199" s="33">
        <v>197</v>
      </c>
      <c r="B199" s="34">
        <v>39688</v>
      </c>
      <c r="C199" s="35">
        <v>4</v>
      </c>
      <c r="D199" s="36">
        <v>15200</v>
      </c>
      <c r="E199" s="32">
        <v>2518.17</v>
      </c>
      <c r="F199" s="32">
        <v>2100</v>
      </c>
      <c r="G199" s="40">
        <f>(resultados!$B$6*cálculos!D199)+(resultados!$C$6*cálculos!E199)+(resultados!$D$6*cálculos!F199)</f>
        <v>1.008194806248732</v>
      </c>
      <c r="H199" s="36">
        <f>(resultados!B$6*cálculos!D199)/$G199</f>
        <v>0.29180228519697032</v>
      </c>
      <c r="I199" s="32">
        <f>(resultados!C$6*cálculos!E199)/$G199</f>
        <v>0.41890177233344561</v>
      </c>
      <c r="J199" s="31">
        <f>(resultados!D$6*cálculos!F199)/$G199</f>
        <v>0.28929594246958412</v>
      </c>
      <c r="K199" s="36">
        <f t="shared" si="42"/>
        <v>1.3245226750020933E-2</v>
      </c>
      <c r="L199" s="32">
        <f t="shared" si="43"/>
        <v>1.3762932359225211E-2</v>
      </c>
      <c r="M199" s="32">
        <f t="shared" si="44"/>
        <v>4.7732787526575393E-3</v>
      </c>
      <c r="N199" s="40">
        <f t="shared" si="44"/>
        <v>1.1003242036579281E-2</v>
      </c>
      <c r="O199" s="55">
        <f>AVERAGE(K$4:K199)</f>
        <v>-8.0562770125412546E-4</v>
      </c>
      <c r="P199" s="56">
        <f>AVERAGE(L$4:L199)</f>
        <v>1.1459540464644343E-3</v>
      </c>
      <c r="Q199" s="57">
        <f>AVERAGE(M$4:M199)</f>
        <v>-1.0817452882960765E-4</v>
      </c>
      <c r="R199" s="32">
        <f>resultados!B$7+resultados!B$8*cálculos!K198^2+resultados!B$9*cálculos!R198</f>
        <v>2.3552352818138216E-4</v>
      </c>
      <c r="S199" s="32">
        <f>resultados!C$7+resultados!C$8*cálculos!L198^2+resultados!C$9*cálculos!S198</f>
        <v>1.4836001863813614E-4</v>
      </c>
      <c r="T199" s="31">
        <f>resultados!D$7+resultados!D$8*cálculos!M198^2+resultados!D$9*cálculos!T198</f>
        <v>5.5555748497520982E-5</v>
      </c>
      <c r="U199" s="36">
        <f t="shared" si="45"/>
        <v>1.5346775823650457E-2</v>
      </c>
      <c r="V199" s="32">
        <f t="shared" si="46"/>
        <v>1.2180312747960791E-2</v>
      </c>
      <c r="W199" s="31">
        <f t="shared" si="47"/>
        <v>7.453572867928574E-3</v>
      </c>
      <c r="X199" s="32">
        <f>-0.5*LN(2*resultados!B$2)-0.5*LN(R199)-0.5*((K199^2)/R199)</f>
        <v>2.8854728961252589</v>
      </c>
      <c r="Y199" s="32">
        <f>-0.5*LN(2*resultados!C$2)-0.5*LN(S199)-0.5*((L199^2)/S199)</f>
        <v>2.8506219749987642</v>
      </c>
      <c r="Z199" s="31">
        <f>-0.5*LN(2*resultados!D$2)-0.5*LN(T199)-0.5*((M199^2)/T199)</f>
        <v>3.7750662504584627</v>
      </c>
      <c r="AA199" s="32">
        <f>K199/R199</f>
        <v>56.237382533690962</v>
      </c>
      <c r="AB199" s="32">
        <f>L199/S199</f>
        <v>92.767124765562883</v>
      </c>
      <c r="AC199" s="31">
        <f>M199/T199</f>
        <v>85.918719155957973</v>
      </c>
      <c r="AD199" s="32">
        <f>(1-resultados!$E$3)*(cálculos!AA198*cálculos!AA198)+resultados!$E$3*cálculos!AD198</f>
        <v>2439.7842634156123</v>
      </c>
      <c r="AE199" s="32">
        <f>(1-resultados!$E$3)*(cálculos!AA198*cálculos!AB198)+resultados!$E$3*cálculos!AE198</f>
        <v>215.8927939556327</v>
      </c>
      <c r="AF199" s="32">
        <f>(1-resultados!$E$3)*(cálculos!AA198*cálculos!AC198)+resultados!$E$3*cálculos!AF198</f>
        <v>1547.4840090626742</v>
      </c>
      <c r="AG199" s="32">
        <f>(1-resultados!$E$3)*(cálculos!AB198*cálculos!AB198)+resultados!$E$3*cálculos!AG198</f>
        <v>3634.1616536054667</v>
      </c>
      <c r="AH199" s="32">
        <f>(1-resultados!$E$3)*(cálculos!AB198*cálculos!AC198)+resultados!$E$3*cálculos!AH198</f>
        <v>644.35586635258244</v>
      </c>
      <c r="AI199" s="31">
        <f>(1-resultados!$E$3)*(cálculos!AC198*cálculos!AC198)+resultados!$E$3*cálculos!AI198</f>
        <v>6406.7636774851817</v>
      </c>
      <c r="AJ199" s="32">
        <f t="shared" si="48"/>
        <v>1</v>
      </c>
      <c r="AK199" s="32">
        <f t="shared" si="49"/>
        <v>7.2503723886493773E-2</v>
      </c>
      <c r="AL199" s="32">
        <f t="shared" si="50"/>
        <v>0.39140926779552482</v>
      </c>
      <c r="AM199" s="32">
        <f t="shared" si="51"/>
        <v>1</v>
      </c>
      <c r="AN199" s="32">
        <f t="shared" si="52"/>
        <v>0.13353782969548214</v>
      </c>
      <c r="AO199" s="31">
        <f t="shared" si="53"/>
        <v>1</v>
      </c>
      <c r="AP199" s="9">
        <f>H199*U199*(H199*U199*AJ199+I199*V199*AK199+J199*W199*AL199)</f>
        <v>2.5490747589859696E-5</v>
      </c>
      <c r="AQ199" s="9">
        <f>I199*V199*(H199*U199*AK199+I199*V199*AM199+J199*W199*AN199)</f>
        <v>2.915989837998207E-5</v>
      </c>
      <c r="AR199" s="9">
        <f>J199*W199*(H199*U199*AL199+I199*V199*AN199+J199*W199*AO199)</f>
        <v>9.8983646995974656E-6</v>
      </c>
      <c r="AS199" s="40">
        <f t="shared" si="54"/>
        <v>6.4549010669439231E-5</v>
      </c>
      <c r="AT199" s="32">
        <f t="shared" si="55"/>
        <v>1.869043689623132E-2</v>
      </c>
      <c r="AU199" s="31">
        <f>IF(N199&lt;-AT198,1,0)</f>
        <v>0</v>
      </c>
      <c r="AV199" s="37">
        <f>(resultados!$E$12^AU199)*(1-resultados!$E$12)^(1-AU199)</f>
        <v>0.97455470737913485</v>
      </c>
      <c r="AW199" s="37">
        <f>((1-resultados!$E$13)^AU199)*((resultados!$E$13)^(1-AU199))</f>
        <v>0.9</v>
      </c>
    </row>
    <row r="200" spans="1:49" s="37" customFormat="1">
      <c r="A200" s="33">
        <v>198</v>
      </c>
      <c r="B200" s="34">
        <v>39689</v>
      </c>
      <c r="C200" s="35">
        <v>5</v>
      </c>
      <c r="D200" s="36">
        <v>15500</v>
      </c>
      <c r="E200" s="32">
        <v>2572.27</v>
      </c>
      <c r="F200" s="32">
        <v>2085</v>
      </c>
      <c r="G200" s="40">
        <f>(resultados!$B$6*cálculos!D200)+(resultados!$C$6*cálculos!E200)+(resultados!$D$6*cálculos!F200)</f>
        <v>1.0209912997903565</v>
      </c>
      <c r="H200" s="36">
        <f>(resultados!B$6*cálculos!D200)/$G200</f>
        <v>0.29383208266475919</v>
      </c>
      <c r="I200" s="32">
        <f>(resultados!C$6*cálculos!E200)/$G200</f>
        <v>0.42253833754078562</v>
      </c>
      <c r="J200" s="31">
        <f>(resultados!D$6*cálculos!F200)/$G200</f>
        <v>0.28362957979445508</v>
      </c>
      <c r="K200" s="36">
        <f t="shared" si="42"/>
        <v>1.9544596072970322E-2</v>
      </c>
      <c r="L200" s="32">
        <f t="shared" si="43"/>
        <v>2.1256330294443515E-2</v>
      </c>
      <c r="M200" s="32">
        <f t="shared" si="44"/>
        <v>-7.1684894786123721E-3</v>
      </c>
      <c r="N200" s="40">
        <f t="shared" si="44"/>
        <v>1.2612606738875013E-2</v>
      </c>
      <c r="O200" s="55">
        <f>AVERAGE(K$4:K200)</f>
        <v>-7.0232707295856984E-4</v>
      </c>
      <c r="P200" s="56">
        <f>AVERAGE(L$4:L200)</f>
        <v>1.2480371746267647E-3</v>
      </c>
      <c r="Q200" s="57">
        <f>AVERAGE(M$4:M200)</f>
        <v>-1.4401369101124604E-4</v>
      </c>
      <c r="R200" s="32">
        <f>resultados!B$7+resultados!B$8*cálculos!K199^2+resultados!B$9*cálculos!R199</f>
        <v>2.463877962380277E-4</v>
      </c>
      <c r="S200" s="32">
        <f>resultados!C$7+resultados!C$8*cálculos!L199^2+resultados!C$9*cálculos!S199</f>
        <v>1.8720235500045671E-4</v>
      </c>
      <c r="T200" s="31">
        <f>resultados!D$7+resultados!D$8*cálculos!M199^2+resultados!D$9*cálculos!T199</f>
        <v>5.9441102076523546E-5</v>
      </c>
      <c r="U200" s="36">
        <f t="shared" si="45"/>
        <v>1.5696744765652134E-2</v>
      </c>
      <c r="V200" s="32">
        <f t="shared" si="46"/>
        <v>1.3682191162253826E-2</v>
      </c>
      <c r="W200" s="31">
        <f t="shared" si="47"/>
        <v>7.7098055796838063E-3</v>
      </c>
      <c r="X200" s="32">
        <f>-0.5*LN(2*resultados!B$2)-0.5*LN(R200)-0.5*((K200^2)/R200)</f>
        <v>2.4601804483574954</v>
      </c>
      <c r="Y200" s="32">
        <f>-0.5*LN(2*resultados!C$2)-0.5*LN(S200)-0.5*((L200^2)/S200)</f>
        <v>2.1659217443557419</v>
      </c>
      <c r="Z200" s="31">
        <f>-0.5*LN(2*resultados!D$2)-0.5*LN(T200)-0.5*((M200^2)/T200)</f>
        <v>3.5140703376441147</v>
      </c>
      <c r="AA200" s="32">
        <f>K200/R200</f>
        <v>79.324529751014481</v>
      </c>
      <c r="AB200" s="32">
        <f>L200/S200</f>
        <v>113.54734449997521</v>
      </c>
      <c r="AC200" s="31">
        <f>M200/T200</f>
        <v>-120.59819263417711</v>
      </c>
      <c r="AD200" s="32">
        <f>(1-resultados!$E$3)*(cálculos!AA199*cálculos!AA199)+resultados!$E$3*cálculos!AD199</f>
        <v>2483.1557992651169</v>
      </c>
      <c r="AE200" s="32">
        <f>(1-resultados!$E$3)*(cálculos!AA199*cálculos!AB199)+resultados!$E$3*cálculos!AE199</f>
        <v>515.95804323779078</v>
      </c>
      <c r="AF200" s="32">
        <f>(1-resultados!$E$3)*(cálculos!AA199*cálculos!AC199)+resultados!$E$3*cálculos!AF199</f>
        <v>1744.5456010776161</v>
      </c>
      <c r="AG200" s="32">
        <f>(1-resultados!$E$3)*(cálculos!AB199*cálculos!AB199)+resultados!$E$3*cálculos!AG199</f>
        <v>3932.4563206253097</v>
      </c>
      <c r="AH200" s="32">
        <f>(1-resultados!$E$3)*(cálculos!AB199*cálculos!AC199)+resultados!$E$3*cálculos!AH199</f>
        <v>1083.9204667497145</v>
      </c>
      <c r="AI200" s="31">
        <f>(1-resultados!$E$3)*(cálculos!AC199*cálculos!AC199)+resultados!$E$3*cálculos!AI199</f>
        <v>6465.279434920094</v>
      </c>
      <c r="AJ200" s="32">
        <f t="shared" si="48"/>
        <v>1</v>
      </c>
      <c r="AK200" s="32">
        <f t="shared" si="49"/>
        <v>0.16511268840942764</v>
      </c>
      <c r="AL200" s="32">
        <f t="shared" si="50"/>
        <v>0.43539826228736084</v>
      </c>
      <c r="AM200" s="32">
        <f t="shared" si="51"/>
        <v>1</v>
      </c>
      <c r="AN200" s="32">
        <f t="shared" si="52"/>
        <v>0.21496700856930523</v>
      </c>
      <c r="AO200" s="31">
        <f t="shared" si="53"/>
        <v>1</v>
      </c>
      <c r="AP200" s="9">
        <f>H200*U200*(H200*U200*AJ200+I200*V200*AK200+J200*W200*AL200)</f>
        <v>3.0066346700886648E-5</v>
      </c>
      <c r="AQ200" s="9">
        <f>I200*V200*(H200*U200*AK200+I200*V200*AM200+J200*W200*AN200)</f>
        <v>4.0543092167790172E-5</v>
      </c>
      <c r="AR200" s="9">
        <f>J200*W200*(H200*U200*AL200+I200*V200*AN200+J200*W200*AO200)</f>
        <v>1.1890675250191494E-5</v>
      </c>
      <c r="AS200" s="40">
        <f t="shared" si="54"/>
        <v>8.2500114118868312E-5</v>
      </c>
      <c r="AT200" s="32">
        <f t="shared" si="55"/>
        <v>2.1130118507979332E-2</v>
      </c>
      <c r="AU200" s="31">
        <f>IF(N200&lt;-AT199,1,0)</f>
        <v>0</v>
      </c>
      <c r="AV200" s="37">
        <f>(resultados!$E$12^AU200)*(1-resultados!$E$12)^(1-AU200)</f>
        <v>0.97455470737913485</v>
      </c>
      <c r="AW200" s="37">
        <f>((1-resultados!$E$13)^AU200)*((resultados!$E$13)^(1-AU200))</f>
        <v>0.9</v>
      </c>
    </row>
    <row r="201" spans="1:49" s="37" customFormat="1">
      <c r="A201" s="33">
        <v>199</v>
      </c>
      <c r="B201" s="34">
        <v>39692</v>
      </c>
      <c r="C201" s="35">
        <v>1</v>
      </c>
      <c r="D201" s="36">
        <v>16100</v>
      </c>
      <c r="E201" s="32">
        <v>2685.4</v>
      </c>
      <c r="F201" s="32">
        <v>2100</v>
      </c>
      <c r="G201" s="40">
        <f>(resultados!$B$6*cálculos!D201)+(resultados!$C$6*cálculos!E201)+(resultados!$D$6*cálculos!F201)</f>
        <v>1.0536611212551565</v>
      </c>
      <c r="H201" s="36">
        <f>(resultados!B$6*cálculos!D201)/$G201</f>
        <v>0.29574300212823895</v>
      </c>
      <c r="I201" s="32">
        <f>(resultados!C$6*cálculos!E201)/$G201</f>
        <v>0.4274444053000398</v>
      </c>
      <c r="J201" s="31">
        <f>(resultados!D$6*cálculos!F201)/$G201</f>
        <v>0.27681259257172131</v>
      </c>
      <c r="K201" s="36">
        <f t="shared" si="42"/>
        <v>3.7979248065216353E-2</v>
      </c>
      <c r="L201" s="32">
        <f t="shared" si="43"/>
        <v>4.3040915118912615E-2</v>
      </c>
      <c r="M201" s="32">
        <f t="shared" si="44"/>
        <v>7.1684894786123721E-3</v>
      </c>
      <c r="N201" s="40">
        <f t="shared" si="44"/>
        <v>3.1496863702732164E-2</v>
      </c>
      <c r="O201" s="55">
        <f>AVERAGE(K$4:K201)</f>
        <v>-5.0696558236172683E-4</v>
      </c>
      <c r="P201" s="56">
        <f>AVERAGE(L$4:L201)</f>
        <v>1.4591123157595217E-3</v>
      </c>
      <c r="Q201" s="57">
        <f>AVERAGE(M$4:M201)</f>
        <v>-1.0708185682122778E-4</v>
      </c>
      <c r="R201" s="32">
        <f>resultados!B$7+resultados!B$8*cálculos!K200^2+resultados!B$9*cálculos!R200</f>
        <v>3.0980219321150981E-4</v>
      </c>
      <c r="S201" s="32">
        <f>resultados!C$7+resultados!C$8*cálculos!L200^2+resultados!C$9*cálculos!S200</f>
        <v>3.0149599738773857E-4</v>
      </c>
      <c r="T201" s="31">
        <f>resultados!D$7+resultados!D$8*cálculos!M200^2+resultados!D$9*cálculos!T200</f>
        <v>7.2459256448179185E-5</v>
      </c>
      <c r="U201" s="36">
        <f t="shared" si="45"/>
        <v>1.7601198629965797E-2</v>
      </c>
      <c r="V201" s="32">
        <f t="shared" si="46"/>
        <v>1.7363640096124389E-2</v>
      </c>
      <c r="W201" s="31">
        <f t="shared" si="47"/>
        <v>8.5123003029838641E-3</v>
      </c>
      <c r="X201" s="32">
        <f>-0.5*LN(2*resultados!B$2)-0.5*LN(R201)-0.5*((K201^2)/R201)</f>
        <v>0.79287512600567078</v>
      </c>
      <c r="Y201" s="32">
        <f>-0.5*LN(2*resultados!C$2)-0.5*LN(S201)-0.5*((L201^2)/S201)</f>
        <v>6.2224498230360581E-2</v>
      </c>
      <c r="Z201" s="31">
        <f>-0.5*LN(2*resultados!D$2)-0.5*LN(T201)-0.5*((M201^2)/T201)</f>
        <v>3.4927104907652708</v>
      </c>
      <c r="AA201" s="32">
        <f>K201/R201</f>
        <v>122.59192767975971</v>
      </c>
      <c r="AB201" s="32">
        <f>L201/S201</f>
        <v>142.7578325809742</v>
      </c>
      <c r="AC201" s="31">
        <f>M201/T201</f>
        <v>98.931314368911217</v>
      </c>
      <c r="AD201" s="32">
        <f>(1-resultados!$E$3)*(cálculos!AA200*cálculos!AA200)+resultados!$E$3*cálculos!AD200</f>
        <v>2711.7093125223846</v>
      </c>
      <c r="AE201" s="32">
        <f>(1-resultados!$E$3)*(cálculos!AA200*cálculos!AB200)+resultados!$E$3*cálculos!AE200</f>
        <v>1025.4259430597424</v>
      </c>
      <c r="AF201" s="32">
        <f>(1-resultados!$E$3)*(cálculos!AA200*cálculos!AC200)+resultados!$E$3*cálculos!AF200</f>
        <v>1065.8891698412572</v>
      </c>
      <c r="AG201" s="32">
        <f>(1-resultados!$E$3)*(cálculos!AB200*cálculos!AB200)+resultados!$E$3*cálculos!AG200</f>
        <v>4470.0889079675544</v>
      </c>
      <c r="AH201" s="32">
        <f>(1-resultados!$E$3)*(cálculos!AB200*cálculos!AC200)+resultados!$E$3*cálculos!AH200</f>
        <v>197.26896723829395</v>
      </c>
      <c r="AI201" s="31">
        <f>(1-resultados!$E$3)*(cálculos!AC200*cálculos!AC200)+resultados!$E$3*cálculos!AI200</f>
        <v>6949.9981128226937</v>
      </c>
      <c r="AJ201" s="32">
        <f t="shared" si="48"/>
        <v>1</v>
      </c>
      <c r="AK201" s="32">
        <f t="shared" si="49"/>
        <v>0.29452668816527433</v>
      </c>
      <c r="AL201" s="32">
        <f t="shared" si="50"/>
        <v>0.24552636823117935</v>
      </c>
      <c r="AM201" s="32">
        <f t="shared" si="51"/>
        <v>1</v>
      </c>
      <c r="AN201" s="32">
        <f t="shared" si="52"/>
        <v>3.5392264180160359E-2</v>
      </c>
      <c r="AO201" s="31">
        <f t="shared" si="53"/>
        <v>1</v>
      </c>
      <c r="AP201" s="9">
        <f>H201*U201*(H201*U201*AJ201+I201*V201*AK201+J201*W201*AL201)</f>
        <v>4.1486987845555223E-5</v>
      </c>
      <c r="AQ201" s="9">
        <f>I201*V201*(H201*U201*AK201+I201*V201*AM201+J201*W201*AN201)</f>
        <v>6.7083845645796831E-5</v>
      </c>
      <c r="AR201" s="9">
        <f>J201*W201*(H201*U201*AL201+I201*V201*AN201+J201*W201*AO201)</f>
        <v>9.1826974515154928E-6</v>
      </c>
      <c r="AS201" s="40">
        <f t="shared" si="54"/>
        <v>1.1775353094286755E-4</v>
      </c>
      <c r="AT201" s="32">
        <f t="shared" si="55"/>
        <v>2.5244200885484361E-2</v>
      </c>
      <c r="AU201" s="31">
        <f>IF(N201&lt;-AT200,1,0)</f>
        <v>0</v>
      </c>
      <c r="AV201" s="37">
        <f>(resultados!$E$12^AU201)*(1-resultados!$E$12)^(1-AU201)</f>
        <v>0.97455470737913485</v>
      </c>
      <c r="AW201" s="37">
        <f>((1-resultados!$E$13)^AU201)*((resultados!$E$13)^(1-AU201))</f>
        <v>0.9</v>
      </c>
    </row>
    <row r="202" spans="1:49" s="37" customFormat="1">
      <c r="A202" s="33">
        <v>200</v>
      </c>
      <c r="B202" s="34">
        <v>39693</v>
      </c>
      <c r="C202" s="35">
        <v>2</v>
      </c>
      <c r="D202" s="36">
        <v>16220</v>
      </c>
      <c r="E202" s="32">
        <v>2631.29</v>
      </c>
      <c r="F202" s="32">
        <v>2110</v>
      </c>
      <c r="G202" s="40">
        <f>(resultados!$B$6*cálculos!D202)+(resultados!$C$6*cálculos!E202)+(resultados!$D$6*cálculos!F202)</f>
        <v>1.0482975383783053</v>
      </c>
      <c r="H202" s="36">
        <f>(resultados!B$6*cálculos!D202)/$G202</f>
        <v>0.29947173619869355</v>
      </c>
      <c r="I202" s="32">
        <f>(resultados!C$6*cálculos!E202)/$G202</f>
        <v>0.42097446840758024</v>
      </c>
      <c r="J202" s="31">
        <f>(resultados!D$6*cálculos!F202)/$G202</f>
        <v>0.27955379539372616</v>
      </c>
      <c r="K202" s="36">
        <f t="shared" si="42"/>
        <v>7.4257766968486294E-3</v>
      </c>
      <c r="L202" s="32">
        <f t="shared" si="43"/>
        <v>-2.0355472423227106E-2</v>
      </c>
      <c r="M202" s="32">
        <f t="shared" si="44"/>
        <v>4.7506027585981769E-3</v>
      </c>
      <c r="N202" s="40">
        <f t="shared" si="44"/>
        <v>-5.1034253156708453E-3</v>
      </c>
      <c r="O202" s="55">
        <f>AVERAGE(K$4:K202)</f>
        <v>-4.6710255583303157E-4</v>
      </c>
      <c r="P202" s="56">
        <f>AVERAGE(L$4:L202)</f>
        <v>1.3494912869203928E-3</v>
      </c>
      <c r="Q202" s="57">
        <f>AVERAGE(M$4:M202)</f>
        <v>-8.2671381366858905E-5</v>
      </c>
      <c r="R202" s="32">
        <f>resultados!B$7+resultados!B$8*cálculos!K201^2+resultados!B$9*cálculos!R201</f>
        <v>6.4095206538653427E-4</v>
      </c>
      <c r="S202" s="32">
        <f>resultados!C$7+resultados!C$8*cálculos!L201^2+resultados!C$9*cálculos!S201</f>
        <v>8.499365749869242E-4</v>
      </c>
      <c r="T202" s="31">
        <f>resultados!D$7+resultados!D$8*cálculos!M201^2+resultados!D$9*cálculos!T201</f>
        <v>8.0665900964070887E-5</v>
      </c>
      <c r="U202" s="36">
        <f t="shared" si="45"/>
        <v>2.5317031132945551E-2</v>
      </c>
      <c r="V202" s="32">
        <f t="shared" si="46"/>
        <v>2.9153671723934262E-2</v>
      </c>
      <c r="W202" s="31">
        <f t="shared" si="47"/>
        <v>8.9814197632707756E-3</v>
      </c>
      <c r="X202" s="32">
        <f>-0.5*LN(2*resultados!B$2)-0.5*LN(R202)-0.5*((K202^2)/R202)</f>
        <v>2.7143235874893756</v>
      </c>
      <c r="Y202" s="32">
        <f>-0.5*LN(2*resultados!C$2)-0.5*LN(S202)-0.5*((L202^2)/S202)</f>
        <v>2.3724851886970608</v>
      </c>
      <c r="Z202" s="31">
        <f>-0.5*LN(2*resultados!D$2)-0.5*LN(T202)-0.5*((M202^2)/T202)</f>
        <v>3.6537717434330053</v>
      </c>
      <c r="AA202" s="32">
        <f>K202/R202</f>
        <v>11.585541412321405</v>
      </c>
      <c r="AB202" s="32">
        <f>L202/S202</f>
        <v>-23.949401663930349</v>
      </c>
      <c r="AC202" s="31">
        <f>M202/T202</f>
        <v>58.892328751328591</v>
      </c>
      <c r="AD202" s="32">
        <f>(1-resultados!$E$3)*(cálculos!AA201*cálculos!AA201)+resultados!$E$3*cálculos!AD201</f>
        <v>3450.7335977054086</v>
      </c>
      <c r="AE202" s="32">
        <f>(1-resultados!$E$3)*(cálculos!AA201*cálculos!AB201)+resultados!$E$3*cálculos!AE201</f>
        <v>2013.9578597253205</v>
      </c>
      <c r="AF202" s="32">
        <f>(1-resultados!$E$3)*(cálculos!AA201*cálculos!AC201)+resultados!$E$3*cálculos!AF201</f>
        <v>1729.6266518334105</v>
      </c>
      <c r="AG202" s="32">
        <f>(1-resultados!$E$3)*(cálculos!AB201*cálculos!AB201)+resultados!$E$3*cálculos!AG201</f>
        <v>5424.6714992825491</v>
      </c>
      <c r="AH202" s="32">
        <f>(1-resultados!$E$3)*(cálculos!AB201*cálculos!AC201)+resultados!$E$3*cálculos!AH201</f>
        <v>1032.8260300255624</v>
      </c>
      <c r="AI202" s="31">
        <f>(1-resultados!$E$3)*(cálculos!AC201*cálculos!AC201)+resultados!$E$3*cálculos!AI201</f>
        <v>7120.2425238189526</v>
      </c>
      <c r="AJ202" s="32">
        <f t="shared" si="48"/>
        <v>1</v>
      </c>
      <c r="AK202" s="32">
        <f t="shared" si="49"/>
        <v>0.46548741198442856</v>
      </c>
      <c r="AL202" s="32">
        <f t="shared" si="50"/>
        <v>0.34893879687257273</v>
      </c>
      <c r="AM202" s="32">
        <f t="shared" si="51"/>
        <v>1</v>
      </c>
      <c r="AN202" s="32">
        <f t="shared" si="52"/>
        <v>0.16618547381204282</v>
      </c>
      <c r="AO202" s="31">
        <f t="shared" si="53"/>
        <v>1</v>
      </c>
      <c r="AP202" s="9">
        <f>H202*U202*(H202*U202*AJ202+I202*V202*AK202+J202*W202*AL202)</f>
        <v>1.0743888806508476E-4</v>
      </c>
      <c r="AQ202" s="9">
        <f>I202*V202*(H202*U202*AK202+I202*V202*AM202+J202*W202*AN202)</f>
        <v>1.9906003903468099E-4</v>
      </c>
      <c r="AR202" s="9">
        <f>J202*W202*(H202*U202*AL202+I202*V202*AN202+J202*W202*AO202)</f>
        <v>1.806748859199482E-5</v>
      </c>
      <c r="AS202" s="40">
        <f t="shared" si="54"/>
        <v>3.2456641569176056E-4</v>
      </c>
      <c r="AT202" s="32">
        <f t="shared" si="55"/>
        <v>4.1910847970298877E-2</v>
      </c>
      <c r="AU202" s="31">
        <f>IF(N202&lt;-AT201,1,0)</f>
        <v>0</v>
      </c>
      <c r="AV202" s="37">
        <f>(resultados!$E$12^AU202)*(1-resultados!$E$12)^(1-AU202)</f>
        <v>0.97455470737913485</v>
      </c>
      <c r="AW202" s="37">
        <f>((1-resultados!$E$13)^AU202)*((resultados!$E$13)^(1-AU202))</f>
        <v>0.9</v>
      </c>
    </row>
    <row r="203" spans="1:49" s="37" customFormat="1">
      <c r="A203" s="33">
        <v>201</v>
      </c>
      <c r="B203" s="34">
        <v>39694</v>
      </c>
      <c r="C203" s="35">
        <v>3</v>
      </c>
      <c r="D203" s="36">
        <v>16540</v>
      </c>
      <c r="E203" s="32">
        <v>2616.54</v>
      </c>
      <c r="F203" s="32">
        <v>2090</v>
      </c>
      <c r="G203" s="40">
        <f>(resultados!$B$6*cálculos!D203)+(resultados!$C$6*cálculos!E203)+(resultados!$D$6*cálculos!F203)</f>
        <v>1.0492395144383582</v>
      </c>
      <c r="H203" s="36">
        <f>(resultados!B$6*cálculos!D203)/$G203</f>
        <v>0.30510577218341289</v>
      </c>
      <c r="I203" s="32">
        <f>(resultados!C$6*cálculos!E203)/$G203</f>
        <v>0.41823882761164993</v>
      </c>
      <c r="J203" s="31">
        <f>(resultados!D$6*cálculos!F203)/$G203</f>
        <v>0.27665540020493706</v>
      </c>
      <c r="K203" s="36">
        <f t="shared" si="42"/>
        <v>1.9536640908278002E-2</v>
      </c>
      <c r="L203" s="32">
        <f t="shared" si="43"/>
        <v>-5.6213859220362039E-3</v>
      </c>
      <c r="M203" s="32">
        <f t="shared" si="44"/>
        <v>-9.5238815112557162E-3</v>
      </c>
      <c r="N203" s="40">
        <f t="shared" si="44"/>
        <v>8.9817352414681834E-4</v>
      </c>
      <c r="O203" s="55">
        <f>AVERAGE(K$4:K203)</f>
        <v>-3.6708383851247639E-4</v>
      </c>
      <c r="P203" s="56">
        <f>AVERAGE(L$4:L203)</f>
        <v>1.3146369008756099E-3</v>
      </c>
      <c r="Q203" s="57">
        <f>AVERAGE(M$4:M203)</f>
        <v>-1.2987743201630319E-4</v>
      </c>
      <c r="R203" s="32">
        <f>resultados!B$7+resultados!B$8*cálculos!K202^2+resultados!B$9*cálculos!R202</f>
        <v>5.106406581475236E-4</v>
      </c>
      <c r="S203" s="32">
        <f>resultados!C$7+resultados!C$8*cálculos!L202^2+resultados!C$9*cálculos!S202</f>
        <v>7.2783951170214483E-4</v>
      </c>
      <c r="T203" s="31">
        <f>resultados!D$7+resultados!D$8*cálculos!M202^2+resultados!D$9*cálculos!T202</f>
        <v>7.5190743685365504E-5</v>
      </c>
      <c r="U203" s="36">
        <f t="shared" si="45"/>
        <v>2.259735953928077E-2</v>
      </c>
      <c r="V203" s="32">
        <f t="shared" si="46"/>
        <v>2.6978500916510259E-2</v>
      </c>
      <c r="W203" s="31">
        <f t="shared" si="47"/>
        <v>8.6712596366021414E-3</v>
      </c>
      <c r="X203" s="32">
        <f>-0.5*LN(2*resultados!B$2)-0.5*LN(R203)-0.5*((K203^2)/R203)</f>
        <v>2.4972567440416324</v>
      </c>
      <c r="Y203" s="32">
        <f>-0.5*LN(2*resultados!C$2)-0.5*LN(S203)-0.5*((L203^2)/S203)</f>
        <v>2.67206839099507</v>
      </c>
      <c r="Z203" s="31">
        <f>-0.5*LN(2*resultados!D$2)-0.5*LN(T203)-0.5*((M203^2)/T203)</f>
        <v>3.2256412083529513</v>
      </c>
      <c r="AA203" s="32">
        <f>K203/R203</f>
        <v>38.259078270719847</v>
      </c>
      <c r="AB203" s="32">
        <f>L203/S203</f>
        <v>-7.7233865868175817</v>
      </c>
      <c r="AC203" s="31">
        <f>M203/T203</f>
        <v>-126.66295137481616</v>
      </c>
      <c r="AD203" s="32">
        <f>(1-resultados!$E$3)*(cálculos!AA202*cálculos!AA202)+resultados!$E$3*cálculos!AD202</f>
        <v>3251.7430680320808</v>
      </c>
      <c r="AE203" s="32">
        <f>(1-resultados!$E$3)*(cálculos!AA202*cálculos!AB202)+resultados!$E$3*cálculos!AE202</f>
        <v>1876.4723810551341</v>
      </c>
      <c r="AF203" s="32">
        <f>(1-resultados!$E$3)*(cálculos!AA202*cálculos!AC202)+resultados!$E$3*cálculos!AF202</f>
        <v>1666.7870235403996</v>
      </c>
      <c r="AG203" s="32">
        <f>(1-resultados!$E$3)*(cálculos!AB202*cálculos!AB202)+resultados!$E$3*cálculos!AG202</f>
        <v>5133.6056397292123</v>
      </c>
      <c r="AH203" s="32">
        <f>(1-resultados!$E$3)*(cálculos!AB202*cálculos!AC202)+resultados!$E$3*cálculos!AH202</f>
        <v>886.23030605264046</v>
      </c>
      <c r="AI203" s="31">
        <f>(1-resultados!$E$3)*(cálculos!AC202*cálculos!AC202)+resultados!$E$3*cálculos!AI202</f>
        <v>6901.1263555350888</v>
      </c>
      <c r="AJ203" s="32">
        <f t="shared" si="48"/>
        <v>1</v>
      </c>
      <c r="AK203" s="32">
        <f t="shared" si="49"/>
        <v>0.45927500795598325</v>
      </c>
      <c r="AL203" s="32">
        <f t="shared" si="50"/>
        <v>0.3518536086443963</v>
      </c>
      <c r="AM203" s="32">
        <f t="shared" si="51"/>
        <v>1</v>
      </c>
      <c r="AN203" s="32">
        <f t="shared" si="52"/>
        <v>0.14889336875495271</v>
      </c>
      <c r="AO203" s="31">
        <f t="shared" si="53"/>
        <v>1</v>
      </c>
      <c r="AP203" s="9">
        <f>H203*U203*(H203*U203*AJ203+I203*V203*AK203+J203*W203*AL203)</f>
        <v>8.9084061520057714E-5</v>
      </c>
      <c r="AQ203" s="9">
        <f>I203*V203*(H203*U203*AK203+I203*V203*AM203+J203*W203*AN203)</f>
        <v>1.670758903202382E-4</v>
      </c>
      <c r="AR203" s="9">
        <f>J203*W203*(H203*U203*AL203+I203*V203*AN203+J203*W203*AO203)</f>
        <v>1.5604856458001966E-5</v>
      </c>
      <c r="AS203" s="40">
        <f t="shared" si="54"/>
        <v>2.7176480829829789E-4</v>
      </c>
      <c r="AT203" s="32">
        <f t="shared" si="55"/>
        <v>3.8350520890675102E-2</v>
      </c>
      <c r="AU203" s="31">
        <f>IF(N203&lt;-AT202,1,0)</f>
        <v>0</v>
      </c>
      <c r="AV203" s="37">
        <f>(resultados!$E$12^AU203)*(1-resultados!$E$12)^(1-AU203)</f>
        <v>0.97455470737913485</v>
      </c>
      <c r="AW203" s="37">
        <f>((1-resultados!$E$13)^AU203)*((resultados!$E$13)^(1-AU203))</f>
        <v>0.9</v>
      </c>
    </row>
    <row r="204" spans="1:49" s="37" customFormat="1">
      <c r="A204" s="33">
        <v>202</v>
      </c>
      <c r="B204" s="34">
        <v>39695</v>
      </c>
      <c r="C204" s="35">
        <v>4</v>
      </c>
      <c r="D204" s="36">
        <v>16380</v>
      </c>
      <c r="E204" s="32">
        <v>2572.27</v>
      </c>
      <c r="F204" s="32">
        <v>2085</v>
      </c>
      <c r="G204" s="40">
        <f>(resultados!$B$6*cálculos!D204)+(resultados!$C$6*cálculos!E204)+(resultados!$D$6*cálculos!F204)</f>
        <v>1.0380235578548724</v>
      </c>
      <c r="H204" s="36">
        <f>(resultados!B$6*cálculos!D204)/$G204</f>
        <v>0.30541913588134656</v>
      </c>
      <c r="I204" s="32">
        <f>(resultados!C$6*cálculos!E204)/$G204</f>
        <v>0.41560517889261517</v>
      </c>
      <c r="J204" s="31">
        <f>(resultados!D$6*cálculos!F204)/$G204</f>
        <v>0.27897568522603838</v>
      </c>
      <c r="K204" s="36">
        <f t="shared" si="42"/>
        <v>-9.720611170621396E-3</v>
      </c>
      <c r="L204" s="32">
        <f t="shared" si="43"/>
        <v>-1.7064056773649305E-2</v>
      </c>
      <c r="M204" s="32">
        <f t="shared" si="44"/>
        <v>-2.3952107259548328E-3</v>
      </c>
      <c r="N204" s="40">
        <f t="shared" si="44"/>
        <v>-1.0747149879566757E-2</v>
      </c>
      <c r="O204" s="55">
        <f>AVERAGE(K$4:K204)</f>
        <v>-4.1361880036376456E-4</v>
      </c>
      <c r="P204" s="56">
        <f>AVERAGE(L$4:L204)</f>
        <v>1.2232006139376748E-3</v>
      </c>
      <c r="Q204" s="57">
        <f>AVERAGE(M$4:M204)</f>
        <v>-1.4114774691151977E-4</v>
      </c>
      <c r="R204" s="32">
        <f>resultados!B$7+resultados!B$8*cálculos!K203^2+resultados!B$9*cálculos!R203</f>
        <v>5.0301000535600245E-4</v>
      </c>
      <c r="S204" s="32">
        <f>resultados!C$7+resultados!C$8*cálculos!L203^2+resultados!C$9*cálculos!S203</f>
        <v>5.1778588569500832E-4</v>
      </c>
      <c r="T204" s="31">
        <f>resultados!D$7+resultados!D$8*cálculos!M203^2+resultados!D$9*cálculos!T203</f>
        <v>9.691549070469643E-5</v>
      </c>
      <c r="U204" s="36">
        <f t="shared" si="45"/>
        <v>2.2427884549283787E-2</v>
      </c>
      <c r="V204" s="32">
        <f t="shared" si="46"/>
        <v>2.2754909046071976E-2</v>
      </c>
      <c r="W204" s="31">
        <f t="shared" si="47"/>
        <v>9.844566557482174E-3</v>
      </c>
      <c r="X204" s="32">
        <f>-0.5*LN(2*resultados!B$2)-0.5*LN(R204)-0.5*((K204^2)/R204)</f>
        <v>2.7845868622348298</v>
      </c>
      <c r="Y204" s="32">
        <f>-0.5*LN(2*resultados!C$2)-0.5*LN(S204)-0.5*((L204^2)/S204)</f>
        <v>2.5828558772437846</v>
      </c>
      <c r="Z204" s="31">
        <f>-0.5*LN(2*resultados!D$2)-0.5*LN(T204)-0.5*((M204^2)/T204)</f>
        <v>3.6722989321670441</v>
      </c>
      <c r="AA204" s="32">
        <f>K204/R204</f>
        <v>-19.324886318596565</v>
      </c>
      <c r="AB204" s="32">
        <f>L204/S204</f>
        <v>-32.95581676728159</v>
      </c>
      <c r="AC204" s="31">
        <f>M204/T204</f>
        <v>-24.714426027652184</v>
      </c>
      <c r="AD204" s="32">
        <f>(1-resultados!$E$3)*(cálculos!AA203*cálculos!AA203)+resultados!$E$3*cálculos!AD203</f>
        <v>3144.4639081576597</v>
      </c>
      <c r="AE204" s="32">
        <f>(1-resultados!$E$3)*(cálculos!AA203*cálculos!AB203)+resultados!$E$3*cálculos!AE203</f>
        <v>1746.154659075421</v>
      </c>
      <c r="AF204" s="32">
        <f>(1-resultados!$E$3)*(cálculos!AA203*cálculos!AC203)+resultados!$E$3*cálculos!AF203</f>
        <v>1276.0193358890067</v>
      </c>
      <c r="AG204" s="32">
        <f>(1-resultados!$E$3)*(cálculos!AB203*cálculos!AB203)+resultados!$E$3*cálculos!AG203</f>
        <v>4829.1683433676244</v>
      </c>
      <c r="AH204" s="32">
        <f>(1-resultados!$E$3)*(cálculos!AB203*cálculos!AC203)+resultados!$E$3*cálculos!AH203</f>
        <v>891.75250407118097</v>
      </c>
      <c r="AI204" s="31">
        <f>(1-resultados!$E$3)*(cálculos!AC203*cálculos!AC203)+resultados!$E$3*cálculos!AI203</f>
        <v>7449.6689692617265</v>
      </c>
      <c r="AJ204" s="32">
        <f t="shared" si="48"/>
        <v>1</v>
      </c>
      <c r="AK204" s="32">
        <f t="shared" si="49"/>
        <v>0.448098228924808</v>
      </c>
      <c r="AL204" s="32">
        <f t="shared" si="50"/>
        <v>0.26364252401331639</v>
      </c>
      <c r="AM204" s="32">
        <f t="shared" si="51"/>
        <v>1</v>
      </c>
      <c r="AN204" s="32">
        <f t="shared" si="52"/>
        <v>0.14867559235355801</v>
      </c>
      <c r="AO204" s="31">
        <f t="shared" si="53"/>
        <v>1</v>
      </c>
      <c r="AP204" s="9">
        <f>H204*U204*(H204*U204*AJ204+I204*V204*AK204+J204*W204*AL204)</f>
        <v>8.0908767489768033E-5</v>
      </c>
      <c r="AQ204" s="9">
        <f>I204*V204*(H204*U204*AK204+I204*V204*AM204+J204*W204*AN204)</f>
        <v>1.2232525138721479E-4</v>
      </c>
      <c r="AR204" s="9">
        <f>J204*W204*(H204*U204*AL204+I204*V204*AN204+J204*W204*AO204)</f>
        <v>1.6363993727725109E-5</v>
      </c>
      <c r="AS204" s="40">
        <f t="shared" si="54"/>
        <v>2.1959801260470793E-4</v>
      </c>
      <c r="AT204" s="32">
        <f t="shared" si="55"/>
        <v>3.4473776432036259E-2</v>
      </c>
      <c r="AU204" s="31">
        <f>IF(N204&lt;-AT203,1,0)</f>
        <v>0</v>
      </c>
      <c r="AV204" s="37">
        <f>(resultados!$E$12^AU204)*(1-resultados!$E$12)^(1-AU204)</f>
        <v>0.97455470737913485</v>
      </c>
      <c r="AW204" s="37">
        <f>((1-resultados!$E$13)^AU204)*((resultados!$E$13)^(1-AU204))</f>
        <v>0.9</v>
      </c>
    </row>
    <row r="205" spans="1:49" s="37" customFormat="1">
      <c r="A205" s="33">
        <v>203</v>
      </c>
      <c r="B205" s="34">
        <v>39696</v>
      </c>
      <c r="C205" s="35">
        <v>5</v>
      </c>
      <c r="D205" s="36">
        <v>16180</v>
      </c>
      <c r="E205" s="32">
        <v>2557.52</v>
      </c>
      <c r="F205" s="32">
        <v>2080</v>
      </c>
      <c r="G205" s="40">
        <f>(resultados!$B$6*cálculos!D205)+(resultados!$C$6*cálculos!E205)+(resultados!$D$6*cálculos!F205)</f>
        <v>1.0309843511192263</v>
      </c>
      <c r="H205" s="36">
        <f>(resultados!B$6*cálculos!D205)/$G205</f>
        <v>0.30374979987098333</v>
      </c>
      <c r="I205" s="32">
        <f>(resultados!C$6*cálculos!E205)/$G205</f>
        <v>0.41604333901102397</v>
      </c>
      <c r="J205" s="31">
        <f>(resultados!D$6*cálculos!F205)/$G205</f>
        <v>0.2802068611179927</v>
      </c>
      <c r="K205" s="36">
        <f t="shared" si="42"/>
        <v>-1.2285166794576696E-2</v>
      </c>
      <c r="L205" s="32">
        <f t="shared" si="43"/>
        <v>-5.7507385876389705E-3</v>
      </c>
      <c r="M205" s="32">
        <f t="shared" si="44"/>
        <v>-2.4009615375382154E-3</v>
      </c>
      <c r="N205" s="40">
        <f t="shared" si="44"/>
        <v>-6.8044533469810882E-3</v>
      </c>
      <c r="O205" s="55">
        <f>AVERAGE(K$4:K205)</f>
        <v>-4.723888399390761E-4</v>
      </c>
      <c r="P205" s="56">
        <f>AVERAGE(L$4:L205)</f>
        <v>1.1886761624447211E-3</v>
      </c>
      <c r="Q205" s="57">
        <f>AVERAGE(M$4:M205)</f>
        <v>-1.5233494389482022E-4</v>
      </c>
      <c r="R205" s="32">
        <f>resultados!B$7+resultados!B$8*cálculos!K204^2+resultados!B$9*cálculos!R204</f>
        <v>4.2030748994488092E-4</v>
      </c>
      <c r="S205" s="32">
        <f>resultados!C$7+resultados!C$8*cálculos!L204^2+resultados!C$9*cálculos!S204</f>
        <v>4.6625530701570881E-4</v>
      </c>
      <c r="T205" s="31">
        <f>resultados!D$7+resultados!D$8*cálculos!M204^2+resultados!D$9*cálculos!T204</f>
        <v>7.9215359559069523E-5</v>
      </c>
      <c r="U205" s="36">
        <f t="shared" si="45"/>
        <v>2.0501402145826048E-2</v>
      </c>
      <c r="V205" s="32">
        <f t="shared" si="46"/>
        <v>2.1592945769757975E-2</v>
      </c>
      <c r="W205" s="31">
        <f t="shared" si="47"/>
        <v>8.9003010937310154E-3</v>
      </c>
      <c r="X205" s="32">
        <f>-0.5*LN(2*resultados!B$2)-0.5*LN(R205)-0.5*((K205^2)/R205)</f>
        <v>2.7887819066111295</v>
      </c>
      <c r="Y205" s="32">
        <f>-0.5*LN(2*resultados!C$2)-0.5*LN(S205)-0.5*((L205^2)/S205)</f>
        <v>2.8809855995822358</v>
      </c>
      <c r="Z205" s="31">
        <f>-0.5*LN(2*resultados!D$2)-0.5*LN(T205)-0.5*((M205^2)/T205)</f>
        <v>3.7663459155762458</v>
      </c>
      <c r="AA205" s="32">
        <f>K205/R205</f>
        <v>-29.228998027581596</v>
      </c>
      <c r="AB205" s="32">
        <f>L205/S205</f>
        <v>-12.333883392012995</v>
      </c>
      <c r="AC205" s="31">
        <f>M205/T205</f>
        <v>-30.309292931352029</v>
      </c>
      <c r="AD205" s="32">
        <f>(1-resultados!$E$3)*(cálculos!AA204*cálculos!AA204)+resultados!$E$3*cálculos!AD204</f>
        <v>2978.2031475418007</v>
      </c>
      <c r="AE205" s="32">
        <f>(1-resultados!$E$3)*(cálculos!AA204*cálculos!AB204)+resultados!$E$3*cálculos!AE204</f>
        <v>1679.5974242847487</v>
      </c>
      <c r="AF205" s="32">
        <f>(1-resultados!$E$3)*(cálculos!AA204*cálculos!AC204)+resultados!$E$3*cálculos!AF204</f>
        <v>1228.1143841404908</v>
      </c>
      <c r="AG205" s="32">
        <f>(1-resultados!$E$3)*(cálculos!AB204*cálculos!AB204)+resultados!$E$3*cálculos!AG204</f>
        <v>4604.5833942934851</v>
      </c>
      <c r="AH205" s="32">
        <f>(1-resultados!$E$3)*(cálculos!AB204*cálculos!AC204)+resultados!$E$3*cálculos!AH204</f>
        <v>887.11639956746058</v>
      </c>
      <c r="AI205" s="31">
        <f>(1-resultados!$E$3)*(cálculos!AC204*cálculos!AC204)+resultados!$E$3*cálculos!AI204</f>
        <v>7039.3370023386005</v>
      </c>
      <c r="AJ205" s="32">
        <f t="shared" si="48"/>
        <v>1</v>
      </c>
      <c r="AK205" s="32">
        <f t="shared" si="49"/>
        <v>0.45355803945187978</v>
      </c>
      <c r="AL205" s="32">
        <f t="shared" si="50"/>
        <v>0.2682228546265269</v>
      </c>
      <c r="AM205" s="32">
        <f t="shared" si="51"/>
        <v>1</v>
      </c>
      <c r="AN205" s="32">
        <f t="shared" si="52"/>
        <v>0.15581869321474004</v>
      </c>
      <c r="AO205" s="31">
        <f t="shared" si="53"/>
        <v>1</v>
      </c>
      <c r="AP205" s="9">
        <f>H205*U205*(H205*U205*AJ205+I205*V205*AK205+J205*W205*AL205)</f>
        <v>6.8318484831558966E-5</v>
      </c>
      <c r="AQ205" s="9">
        <f>I205*V205*(H205*U205*AK205+I205*V205*AM205+J205*W205*AN205)</f>
        <v>1.0956976827984386E-4</v>
      </c>
      <c r="AR205" s="9">
        <f>J205*W205*(H205*U205*AL205+I205*V205*AN205+J205*W205*AO205)</f>
        <v>1.3876305264431916E-5</v>
      </c>
      <c r="AS205" s="40">
        <f t="shared" si="54"/>
        <v>1.9176455837583475E-4</v>
      </c>
      <c r="AT205" s="32">
        <f t="shared" si="55"/>
        <v>3.2215051537251557E-2</v>
      </c>
      <c r="AU205" s="31">
        <f>IF(N205&lt;-AT204,1,0)</f>
        <v>0</v>
      </c>
      <c r="AV205" s="37">
        <f>(resultados!$E$12^AU205)*(1-resultados!$E$12)^(1-AU205)</f>
        <v>0.97455470737913485</v>
      </c>
      <c r="AW205" s="37">
        <f>((1-resultados!$E$13)^AU205)*((resultados!$E$13)^(1-AU205))</f>
        <v>0.9</v>
      </c>
    </row>
    <row r="206" spans="1:49" s="37" customFormat="1">
      <c r="A206" s="33">
        <v>204</v>
      </c>
      <c r="B206" s="34">
        <v>39699</v>
      </c>
      <c r="C206" s="35">
        <v>1</v>
      </c>
      <c r="D206" s="36">
        <v>16380</v>
      </c>
      <c r="E206" s="32">
        <v>2587.0300000000002</v>
      </c>
      <c r="F206" s="32">
        <v>2090</v>
      </c>
      <c r="G206" s="40">
        <f>(resultados!$B$6*cálculos!D206)+(resultados!$C$6*cálculos!E206)+(resultados!$D$6*cálculos!F206)</f>
        <v>1.0411934739974302</v>
      </c>
      <c r="H206" s="36">
        <f>(resultados!B$6*cálculos!D206)/$G206</f>
        <v>0.3044892865562645</v>
      </c>
      <c r="I206" s="32">
        <f>(resultados!C$6*cálculos!E206)/$G206</f>
        <v>0.41671740074333891</v>
      </c>
      <c r="J206" s="31">
        <f>(resultados!D$6*cálculos!F206)/$G206</f>
        <v>0.27879331270039659</v>
      </c>
      <c r="K206" s="36">
        <f t="shared" si="42"/>
        <v>1.2285166794576696E-2</v>
      </c>
      <c r="L206" s="32">
        <f t="shared" si="43"/>
        <v>1.1472460630491454E-2</v>
      </c>
      <c r="M206" s="32">
        <f t="shared" si="44"/>
        <v>4.7961722634930481E-3</v>
      </c>
      <c r="N206" s="40">
        <f t="shared" si="44"/>
        <v>9.8535997804379445E-3</v>
      </c>
      <c r="O206" s="55">
        <f>AVERAGE(K$4:K206)</f>
        <v>-4.0954373829121517E-4</v>
      </c>
      <c r="P206" s="56">
        <f>AVERAGE(L$4:L206)</f>
        <v>1.2393351992331287E-3</v>
      </c>
      <c r="Q206" s="57">
        <f>AVERAGE(M$4:M206)</f>
        <v>-1.2795806109980611E-4</v>
      </c>
      <c r="R206" s="32">
        <f>resultados!B$7+resultados!B$8*cálculos!K205^2+resultados!B$9*cálculos!R205</f>
        <v>3.7496848660874651E-4</v>
      </c>
      <c r="S206" s="32">
        <f>resultados!C$7+resultados!C$8*cálculos!L205^2+resultados!C$9*cálculos!S205</f>
        <v>3.4500897594458947E-4</v>
      </c>
      <c r="T206" s="31">
        <f>resultados!D$7+resultados!D$8*cálculos!M205^2+resultados!D$9*cálculos!T205</f>
        <v>6.8067388390638062E-5</v>
      </c>
      <c r="U206" s="36">
        <f t="shared" si="45"/>
        <v>1.9364103041678602E-2</v>
      </c>
      <c r="V206" s="32">
        <f t="shared" si="46"/>
        <v>1.8574417243741172E-2</v>
      </c>
      <c r="W206" s="31">
        <f t="shared" si="47"/>
        <v>8.250296260779855E-3</v>
      </c>
      <c r="X206" s="32">
        <f>-0.5*LN(2*resultados!B$2)-0.5*LN(R206)-0.5*((K206^2)/R206)</f>
        <v>2.8241450759419493</v>
      </c>
      <c r="Y206" s="32">
        <f>-0.5*LN(2*resultados!C$2)-0.5*LN(S206)-0.5*((L206^2)/S206)</f>
        <v>2.8762867046298162</v>
      </c>
      <c r="Z206" s="31">
        <f>-0.5*LN(2*resultados!D$2)-0.5*LN(T206)-0.5*((M206^2)/T206)</f>
        <v>3.7095934108328095</v>
      </c>
      <c r="AA206" s="32">
        <f>K206/R206</f>
        <v>32.76319806414935</v>
      </c>
      <c r="AB206" s="32">
        <f>L206/S206</f>
        <v>33.2526439321799</v>
      </c>
      <c r="AC206" s="31">
        <f>M206/T206</f>
        <v>70.462116688947475</v>
      </c>
      <c r="AD206" s="32">
        <f>(1-resultados!$E$3)*(cálculos!AA205*cálculos!AA205)+resultados!$E$3*cálculos!AD205</f>
        <v>2850.7710182310748</v>
      </c>
      <c r="AE206" s="32">
        <f>(1-resultados!$E$3)*(cálculos!AA205*cálculos!AB205)+resultados!$E$3*cálculos!AE205</f>
        <v>1600.4520020279178</v>
      </c>
      <c r="AF206" s="32">
        <f>(1-resultados!$E$3)*(cálculos!AA205*cálculos!AC205)+resultados!$E$3*cálculos!AF205</f>
        <v>1207.582136890534</v>
      </c>
      <c r="AG206" s="32">
        <f>(1-resultados!$E$3)*(cálculos!AB205*cálculos!AB205)+resultados!$E$3*cálculos!AG205</f>
        <v>4337.4358714075424</v>
      </c>
      <c r="AH206" s="32">
        <f>(1-resultados!$E$3)*(cálculos!AB205*cálculos!AC205)+resultados!$E$3*cálculos!AH205</f>
        <v>856.31929267599253</v>
      </c>
      <c r="AI206" s="31">
        <f>(1-resultados!$E$3)*(cálculos!AC205*cálculos!AC205)+resultados!$E$3*cálculos!AI205</f>
        <v>6672.0959764781946</v>
      </c>
      <c r="AJ206" s="32">
        <f t="shared" si="48"/>
        <v>1</v>
      </c>
      <c r="AK206" s="32">
        <f t="shared" si="49"/>
        <v>0.45513994548718861</v>
      </c>
      <c r="AL206" s="32">
        <f t="shared" si="50"/>
        <v>0.27688815035812225</v>
      </c>
      <c r="AM206" s="32">
        <f t="shared" si="51"/>
        <v>1</v>
      </c>
      <c r="AN206" s="32">
        <f t="shared" si="52"/>
        <v>0.1591798359622521</v>
      </c>
      <c r="AO206" s="31">
        <f t="shared" si="53"/>
        <v>1</v>
      </c>
      <c r="AP206" s="9">
        <f>H206*U206*(H206*U206*AJ206+I206*V206*AK206+J206*W206*AL206)</f>
        <v>5.92915205068734E-5</v>
      </c>
      <c r="AQ206" s="9">
        <f>I206*V206*(H206*U206*AK206+I206*V206*AM206+J206*W206*AN206)</f>
        <v>8.3517618117674836E-5</v>
      </c>
      <c r="AR206" s="9">
        <f>J206*W206*(H206*U206*AL206+I206*V206*AN206+J206*W206*AO206)</f>
        <v>1.187970215542549E-5</v>
      </c>
      <c r="AS206" s="40">
        <f t="shared" si="54"/>
        <v>1.5468884077997374E-4</v>
      </c>
      <c r="AT206" s="32">
        <f t="shared" si="55"/>
        <v>2.8933711755725199E-2</v>
      </c>
      <c r="AU206" s="31">
        <f>IF(N206&lt;-AT205,1,0)</f>
        <v>0</v>
      </c>
      <c r="AV206" s="37">
        <f>(resultados!$E$12^AU206)*(1-resultados!$E$12)^(1-AU206)</f>
        <v>0.97455470737913485</v>
      </c>
      <c r="AW206" s="37">
        <f>((1-resultados!$E$13)^AU206)*((resultados!$E$13)^(1-AU206))</f>
        <v>0.9</v>
      </c>
    </row>
    <row r="207" spans="1:49" s="37" customFormat="1">
      <c r="A207" s="33">
        <v>205</v>
      </c>
      <c r="B207" s="34">
        <v>39700</v>
      </c>
      <c r="C207" s="35">
        <v>2</v>
      </c>
      <c r="D207" s="36">
        <v>16740</v>
      </c>
      <c r="E207" s="32">
        <v>2557.52</v>
      </c>
      <c r="F207" s="32">
        <v>2080</v>
      </c>
      <c r="G207" s="40">
        <f>(resultados!$B$6*cálculos!D207)+(resultados!$C$6*cálculos!E207)+(resultados!$D$6*cálculos!F207)</f>
        <v>1.0418230607966457</v>
      </c>
      <c r="H207" s="36">
        <f>(resultados!B$6*cálculos!D207)/$G207</f>
        <v>0.31099330797328339</v>
      </c>
      <c r="I207" s="32">
        <f>(resultados!C$6*cálculos!E207)/$G207</f>
        <v>0.41171499081597013</v>
      </c>
      <c r="J207" s="31">
        <f>(resultados!D$6*cálculos!F207)/$G207</f>
        <v>0.27729170121074653</v>
      </c>
      <c r="K207" s="36">
        <f t="shared" si="42"/>
        <v>2.1739986636406528E-2</v>
      </c>
      <c r="L207" s="32">
        <f t="shared" si="43"/>
        <v>-1.1472460630491454E-2</v>
      </c>
      <c r="M207" s="32">
        <f t="shared" si="44"/>
        <v>-4.7961722634930481E-3</v>
      </c>
      <c r="N207" s="40">
        <f t="shared" si="44"/>
        <v>6.044952671960882E-4</v>
      </c>
      <c r="O207" s="55">
        <f>AVERAGE(K$4:K207)</f>
        <v>-3.0096760900348113E-4</v>
      </c>
      <c r="P207" s="56">
        <f>AVERAGE(L$4:L207)</f>
        <v>1.1770224745776161E-3</v>
      </c>
      <c r="Q207" s="57">
        <f>AVERAGE(M$4:M207)</f>
        <v>-1.5084146405271414E-4</v>
      </c>
      <c r="R207" s="32">
        <f>resultados!B$7+resultados!B$8*cálculos!K206^2+resultados!B$9*cálculos!R206</f>
        <v>3.4180466462249622E-4</v>
      </c>
      <c r="S207" s="32">
        <f>resultados!C$7+resultados!C$8*cálculos!L206^2+resultados!C$9*cálculos!S206</f>
        <v>2.9795480227558062E-4</v>
      </c>
      <c r="T207" s="31">
        <f>resultados!D$7+resultados!D$8*cálculos!M206^2+resultados!D$9*cálculos!T206</f>
        <v>6.7409389308274682E-5</v>
      </c>
      <c r="U207" s="36">
        <f t="shared" si="45"/>
        <v>1.8487959990829063E-2</v>
      </c>
      <c r="V207" s="32">
        <f t="shared" si="46"/>
        <v>1.7261367335051434E-2</v>
      </c>
      <c r="W207" s="31">
        <f t="shared" si="47"/>
        <v>8.210322119641511E-3</v>
      </c>
      <c r="X207" s="32">
        <f>-0.5*LN(2*resultados!B$2)-0.5*LN(R207)-0.5*((K207^2)/R207)</f>
        <v>2.38032698275798</v>
      </c>
      <c r="Y207" s="32">
        <f>-0.5*LN(2*resultados!C$2)-0.5*LN(S207)-0.5*((L207^2)/S207)</f>
        <v>2.9194778595274959</v>
      </c>
      <c r="Z207" s="31">
        <f>-0.5*LN(2*resultados!D$2)-0.5*LN(T207)-0.5*((M207^2)/T207)</f>
        <v>3.7128009656027849</v>
      </c>
      <c r="AA207" s="32">
        <f>K207/R207</f>
        <v>63.603539935351975</v>
      </c>
      <c r="AB207" s="32">
        <f>L207/S207</f>
        <v>-38.504029949752208</v>
      </c>
      <c r="AC207" s="31">
        <f>M207/T207</f>
        <v>-71.149914169364905</v>
      </c>
      <c r="AD207" s="32">
        <f>(1-resultados!$E$3)*(cálculos!AA206*cálculos!AA206)+resultados!$E$3*cálculos!AD206</f>
        <v>2744.1303859806508</v>
      </c>
      <c r="AE207" s="32">
        <f>(1-resultados!$E$3)*(cálculos!AA206*cálculos!AB206)+resultados!$E$3*cálculos!AE206</f>
        <v>1569.7926594646415</v>
      </c>
      <c r="AF207" s="32">
        <f>(1-resultados!$E$3)*(cálculos!AA206*cálculos!AC206)+resultados!$E$3*cálculos!AF206</f>
        <v>1273.6410657830534</v>
      </c>
      <c r="AG207" s="32">
        <f>(1-resultados!$E$3)*(cálculos!AB206*cálculos!AB206)+resultados!$E$3*cálculos!AG206</f>
        <v>4143.5340188319105</v>
      </c>
      <c r="AH207" s="32">
        <f>(1-resultados!$E$3)*(cálculos!AB206*cálculos!AC206)+resultados!$E$3*cálculos!AH206</f>
        <v>945.52323573334991</v>
      </c>
      <c r="AI207" s="31">
        <f>(1-resultados!$E$3)*(cálculos!AC206*cálculos!AC206)+resultados!$E$3*cálculos!AI206</f>
        <v>6569.6648111867135</v>
      </c>
      <c r="AJ207" s="32">
        <f t="shared" si="48"/>
        <v>1</v>
      </c>
      <c r="AK207" s="32">
        <f t="shared" si="49"/>
        <v>0.46553728357525515</v>
      </c>
      <c r="AL207" s="32">
        <f t="shared" si="50"/>
        <v>0.29996672118850226</v>
      </c>
      <c r="AM207" s="32">
        <f t="shared" si="51"/>
        <v>1</v>
      </c>
      <c r="AN207" s="32">
        <f t="shared" si="52"/>
        <v>0.18122376358005471</v>
      </c>
      <c r="AO207" s="31">
        <f t="shared" si="53"/>
        <v>1</v>
      </c>
      <c r="AP207" s="9">
        <f>H207*U207*(H207*U207*AJ207+I207*V207*AK207+J207*W207*AL207)</f>
        <v>5.6007254506994487E-5</v>
      </c>
      <c r="AQ207" s="9">
        <f>I207*V207*(H207*U207*AK207+I207*V207*AM207+J207*W207*AN207)</f>
        <v>7.2460672921155871E-5</v>
      </c>
      <c r="AR207" s="9">
        <f>J207*W207*(H207*U207*AL207+I207*V207*AN207+J207*W207*AO207)</f>
        <v>1.2041831551153346E-5</v>
      </c>
      <c r="AS207" s="40">
        <f t="shared" si="54"/>
        <v>1.405097589793037E-4</v>
      </c>
      <c r="AT207" s="32">
        <f t="shared" si="55"/>
        <v>2.7575786156134891E-2</v>
      </c>
      <c r="AU207" s="31">
        <f>IF(N207&lt;-AT206,1,0)</f>
        <v>0</v>
      </c>
      <c r="AV207" s="37">
        <f>(resultados!$E$12^AU207)*(1-resultados!$E$12)^(1-AU207)</f>
        <v>0.97455470737913485</v>
      </c>
      <c r="AW207" s="37">
        <f>((1-resultados!$E$13)^AU207)*((resultados!$E$13)^(1-AU207))</f>
        <v>0.9</v>
      </c>
    </row>
    <row r="208" spans="1:49" s="37" customFormat="1">
      <c r="A208" s="33">
        <v>206</v>
      </c>
      <c r="B208" s="34">
        <v>39701</v>
      </c>
      <c r="C208" s="35">
        <v>3</v>
      </c>
      <c r="D208" s="36">
        <v>16640</v>
      </c>
      <c r="E208" s="32">
        <v>2552.6</v>
      </c>
      <c r="F208" s="32">
        <v>2070</v>
      </c>
      <c r="G208" s="40">
        <f>(resultados!$B$6*cálculos!D208)+(resultados!$C$6*cálculos!E208)+(resultados!$D$6*cálculos!F208)</f>
        <v>1.0376735308040845</v>
      </c>
      <c r="H208" s="36">
        <f>(resultados!B$6*cálculos!D208)/$G208</f>
        <v>0.3103717176629408</v>
      </c>
      <c r="I208" s="32">
        <f>(resultados!C$6*cálculos!E208)/$G208</f>
        <v>0.41256618962161862</v>
      </c>
      <c r="J208" s="31">
        <f>(resultados!D$6*cálculos!F208)/$G208</f>
        <v>0.27706209271544069</v>
      </c>
      <c r="K208" s="36">
        <f t="shared" si="42"/>
        <v>-5.9916296682676062E-3</v>
      </c>
      <c r="L208" s="32">
        <f t="shared" si="43"/>
        <v>-1.9255913834665961E-3</v>
      </c>
      <c r="M208" s="32">
        <f t="shared" si="44"/>
        <v>-4.8192864359490883E-3</v>
      </c>
      <c r="N208" s="40">
        <f t="shared" si="44"/>
        <v>-3.9909038724969953E-3</v>
      </c>
      <c r="O208" s="55">
        <f>AVERAGE(K$4:K208)</f>
        <v>-3.2872693612184269E-4</v>
      </c>
      <c r="P208" s="56">
        <f>AVERAGE(L$4:L208)</f>
        <v>1.161887772831059E-3</v>
      </c>
      <c r="Q208" s="57">
        <f>AVERAGE(M$4:M208)</f>
        <v>-1.7361436635464768E-4</v>
      </c>
      <c r="R208" s="32">
        <f>resultados!B$7+resultados!B$8*cálculos!K207^2+resultados!B$9*cálculos!R207</f>
        <v>4.0393514437283911E-4</v>
      </c>
      <c r="S208" s="32">
        <f>resultados!C$7+resultados!C$8*cálculos!L207^2+resultados!C$9*cálculos!S207</f>
        <v>2.6678611763722914E-4</v>
      </c>
      <c r="T208" s="31">
        <f>resultados!D$7+resultados!D$8*cálculos!M207^2+resultados!D$9*cálculos!T207</f>
        <v>6.6994586686752825E-5</v>
      </c>
      <c r="U208" s="36">
        <f t="shared" si="45"/>
        <v>2.0098137833462062E-2</v>
      </c>
      <c r="V208" s="32">
        <f t="shared" si="46"/>
        <v>1.6333588633158029E-2</v>
      </c>
      <c r="W208" s="31">
        <f t="shared" si="47"/>
        <v>8.1850220944572182E-3</v>
      </c>
      <c r="X208" s="32">
        <f>-0.5*LN(2*resultados!B$2)-0.5*LN(R208)-0.5*((K208^2)/R208)</f>
        <v>2.9437522161107372</v>
      </c>
      <c r="Y208" s="32">
        <f>-0.5*LN(2*resultados!C$2)-0.5*LN(S208)-0.5*((L208^2)/S208)</f>
        <v>3.188643902109686</v>
      </c>
      <c r="Z208" s="31">
        <f>-0.5*LN(2*resultados!D$2)-0.5*LN(T208)-0.5*((M208^2)/T208)</f>
        <v>3.7131720413494467</v>
      </c>
      <c r="AA208" s="32">
        <f>K208/R208</f>
        <v>-14.833147726153852</v>
      </c>
      <c r="AB208" s="32">
        <f>L208/S208</f>
        <v>-7.2177345677520588</v>
      </c>
      <c r="AC208" s="31">
        <f>M208/T208</f>
        <v>-71.935460375069823</v>
      </c>
      <c r="AD208" s="32">
        <f>(1-resultados!$E$3)*(cálculos!AA207*cálculos!AA207)+resultados!$E$3*cálculos!AD207</f>
        <v>2822.2071803602862</v>
      </c>
      <c r="AE208" s="32">
        <f>(1-resultados!$E$3)*(cálculos!AA207*cálculos!AB207)+resultados!$E$3*cálculos!AE207</f>
        <v>1328.6655435018995</v>
      </c>
      <c r="AF208" s="32">
        <f>(1-resultados!$E$3)*(cálculos!AA207*cálculos!AC207)+resultados!$E$3*cálculos!AF207</f>
        <v>925.6994173999858</v>
      </c>
      <c r="AG208" s="32">
        <f>(1-resultados!$E$3)*(cálculos!AB207*cálculos!AB207)+resultados!$E$3*cálculos!AG207</f>
        <v>3983.8755970442808</v>
      </c>
      <c r="AH208" s="32">
        <f>(1-resultados!$E$3)*(cálculos!AB207*cálculos!AC207)+resultados!$E$3*cálculos!AH207</f>
        <v>1053.1653471553204</v>
      </c>
      <c r="AI208" s="31">
        <f>(1-resultados!$E$3)*(cálculos!AC207*cálculos!AC207)+resultados!$E$3*cálculos!AI207</f>
        <v>6479.2235396939905</v>
      </c>
      <c r="AJ208" s="32">
        <f t="shared" si="48"/>
        <v>1</v>
      </c>
      <c r="AK208" s="32">
        <f t="shared" si="49"/>
        <v>0.39624914859583499</v>
      </c>
      <c r="AL208" s="32">
        <f t="shared" si="50"/>
        <v>0.21647814722422734</v>
      </c>
      <c r="AM208" s="32">
        <f t="shared" si="51"/>
        <v>1</v>
      </c>
      <c r="AN208" s="32">
        <f t="shared" si="52"/>
        <v>0.20729183438074544</v>
      </c>
      <c r="AO208" s="31">
        <f t="shared" si="53"/>
        <v>1</v>
      </c>
      <c r="AP208" s="9">
        <f>H208*U208*(H208*U208*AJ208+I208*V208*AK208+J208*W208*AL208)</f>
        <v>5.8630040568262392E-5</v>
      </c>
      <c r="AQ208" s="9">
        <f>I208*V208*(H208*U208*AK208+I208*V208*AM208+J208*W208*AN208)</f>
        <v>6.5234085976434921E-5</v>
      </c>
      <c r="AR208" s="9">
        <f>J208*W208*(H208*U208*AL208+I208*V208*AN208+J208*W208*AO208)</f>
        <v>1.1372816910256985E-5</v>
      </c>
      <c r="AS208" s="40">
        <f t="shared" si="54"/>
        <v>1.352369434549543E-4</v>
      </c>
      <c r="AT208" s="32">
        <f t="shared" si="55"/>
        <v>2.7053429748493577E-2</v>
      </c>
      <c r="AU208" s="31">
        <f>IF(N208&lt;-AT207,1,0)</f>
        <v>0</v>
      </c>
      <c r="AV208" s="37">
        <f>(resultados!$E$12^AU208)*(1-resultados!$E$12)^(1-AU208)</f>
        <v>0.97455470737913485</v>
      </c>
      <c r="AW208" s="37">
        <f>((1-resultados!$E$13)^AU208)*((resultados!$E$13)^(1-AU208))</f>
        <v>0.9</v>
      </c>
    </row>
    <row r="209" spans="1:49" s="37" customFormat="1">
      <c r="A209" s="33">
        <v>207</v>
      </c>
      <c r="B209" s="34">
        <v>39702</v>
      </c>
      <c r="C209" s="35">
        <v>4</v>
      </c>
      <c r="D209" s="36">
        <v>17180</v>
      </c>
      <c r="E209" s="32">
        <v>2591.9499999999998</v>
      </c>
      <c r="F209" s="32">
        <v>2100</v>
      </c>
      <c r="G209" s="40">
        <f>(resultados!$B$6*cálculos!D209)+(resultados!$C$6*cálculos!E209)+(resultados!$D$6*cálculos!F209)</f>
        <v>1.0588913910867654</v>
      </c>
      <c r="H209" s="36">
        <f>(resultados!B$6*cálculos!D209)/$G209</f>
        <v>0.3140228845292517</v>
      </c>
      <c r="I209" s="32">
        <f>(resultados!C$6*cálculos!E209)/$G209</f>
        <v>0.41053180623339369</v>
      </c>
      <c r="J209" s="31">
        <f>(resultados!D$6*cálculos!F209)/$G209</f>
        <v>0.27544530923735461</v>
      </c>
      <c r="K209" s="36">
        <f t="shared" si="42"/>
        <v>3.1936481163047148E-2</v>
      </c>
      <c r="L209" s="32">
        <f t="shared" si="43"/>
        <v>1.5298040614061925E-2</v>
      </c>
      <c r="M209" s="32">
        <f t="shared" si="44"/>
        <v>1.4388737452099676E-2</v>
      </c>
      <c r="N209" s="40">
        <f t="shared" si="44"/>
        <v>2.0241285625214399E-2</v>
      </c>
      <c r="O209" s="55">
        <f>AVERAGE(K$4:K209)</f>
        <v>-1.7209971233946895E-4</v>
      </c>
      <c r="P209" s="56">
        <f>AVERAGE(L$4:L209)</f>
        <v>1.2305098740020826E-3</v>
      </c>
      <c r="Q209" s="57">
        <f>AVERAGE(M$4:M209)</f>
        <v>-1.0292333810972379E-4</v>
      </c>
      <c r="R209" s="32">
        <f>resultados!B$7+resultados!B$8*cálculos!K208^2+resultados!B$9*cálculos!R208</f>
        <v>3.3210413299923088E-4</v>
      </c>
      <c r="S209" s="32">
        <f>resultados!C$7+resultados!C$8*cálculos!L208^2+resultados!C$9*cálculos!S208</f>
        <v>2.0297054130732786E-4</v>
      </c>
      <c r="T209" s="31">
        <f>resultados!D$7+resultados!D$8*cálculos!M208^2+resultados!D$9*cálculos!T208</f>
        <v>6.6815217734590574E-5</v>
      </c>
      <c r="U209" s="36">
        <f t="shared" si="45"/>
        <v>1.8223724454656105E-2</v>
      </c>
      <c r="V209" s="32">
        <f t="shared" si="46"/>
        <v>1.4246773013820633E-2</v>
      </c>
      <c r="W209" s="31">
        <f t="shared" si="47"/>
        <v>8.1740576052894663E-3</v>
      </c>
      <c r="X209" s="32">
        <f>-0.5*LN(2*resultados!B$2)-0.5*LN(R209)-0.5*((K209^2)/R209)</f>
        <v>1.5505216430056037</v>
      </c>
      <c r="Y209" s="32">
        <f>-0.5*LN(2*resultados!C$2)-0.5*LN(S209)-0.5*((L209^2)/S209)</f>
        <v>2.7557739720218679</v>
      </c>
      <c r="Z209" s="31">
        <f>-0.5*LN(2*resultados!D$2)-0.5*LN(T209)-0.5*((M209^2)/T209)</f>
        <v>2.3385353603789625</v>
      </c>
      <c r="AA209" s="32">
        <f>K209/R209</f>
        <v>96.164058166421881</v>
      </c>
      <c r="AB209" s="32">
        <f>L209/S209</f>
        <v>75.370743535133983</v>
      </c>
      <c r="AC209" s="31">
        <f>M209/T209</f>
        <v>215.35120201592269</v>
      </c>
      <c r="AD209" s="32">
        <f>(1-resultados!$E$3)*(cálculos!AA208*cálculos!AA208)+resultados!$E$3*cálculos!AD208</f>
        <v>2666.0760858266231</v>
      </c>
      <c r="AE209" s="32">
        <f>(1-resultados!$E$3)*(cálculos!AA208*cálculos!AB208)+resultados!$E$3*cálculos!AE208</f>
        <v>1255.3693142772836</v>
      </c>
      <c r="AF209" s="32">
        <f>(1-resultados!$E$3)*(cálculos!AA208*cálculos!AC208)+resultados!$E$3*cálculos!AF208</f>
        <v>934.17921098552449</v>
      </c>
      <c r="AG209" s="32">
        <f>(1-resultados!$E$3)*(cálculos!AB208*cálculos!AB208)+resultados!$E$3*cálculos!AG208</f>
        <v>3747.9688027590551</v>
      </c>
      <c r="AH209" s="32">
        <f>(1-resultados!$E$3)*(cálculos!AB208*cálculos!AC208)+resultados!$E$3*cálculos!AH208</f>
        <v>1021.1280898657792</v>
      </c>
      <c r="AI209" s="31">
        <f>(1-resultados!$E$3)*(cálculos!AC208*cálculos!AC208)+resultados!$E$3*cálculos!AI208</f>
        <v>6400.9527548747456</v>
      </c>
      <c r="AJ209" s="32">
        <f t="shared" si="48"/>
        <v>1</v>
      </c>
      <c r="AK209" s="32">
        <f t="shared" si="49"/>
        <v>0.39713416946675834</v>
      </c>
      <c r="AL209" s="32">
        <f t="shared" si="50"/>
        <v>0.22613699554221289</v>
      </c>
      <c r="AM209" s="32">
        <f t="shared" si="51"/>
        <v>1</v>
      </c>
      <c r="AN209" s="32">
        <f t="shared" si="52"/>
        <v>0.20847785439474326</v>
      </c>
      <c r="AO209" s="31">
        <f t="shared" si="53"/>
        <v>1</v>
      </c>
      <c r="AP209" s="9">
        <f>H209*U209*(H209*U209*AJ209+I209*V209*AK209+J209*W209*AL209)</f>
        <v>4.8954866236310478E-5</v>
      </c>
      <c r="AQ209" s="9">
        <f>I209*V209*(H209*U209*AK209+I209*V209*AM209+J209*W209*AN209)</f>
        <v>5.024552371713842E-5</v>
      </c>
      <c r="AR209" s="9">
        <f>J209*W209*(H209*U209*AL209+I209*V209*AN209+J209*W209*AO209)</f>
        <v>1.0728308199547409E-5</v>
      </c>
      <c r="AS209" s="40">
        <f t="shared" si="54"/>
        <v>1.0992869815299631E-4</v>
      </c>
      <c r="AT209" s="32">
        <f t="shared" si="55"/>
        <v>2.4391033380061079E-2</v>
      </c>
      <c r="AU209" s="31">
        <f>IF(N209&lt;-AT208,1,0)</f>
        <v>0</v>
      </c>
      <c r="AV209" s="37">
        <f>(resultados!$E$12^AU209)*(1-resultados!$E$12)^(1-AU209)</f>
        <v>0.97455470737913485</v>
      </c>
      <c r="AW209" s="37">
        <f>((1-resultados!$E$13)^AU209)*((resultados!$E$13)^(1-AU209))</f>
        <v>0.9</v>
      </c>
    </row>
    <row r="210" spans="1:49" s="37" customFormat="1">
      <c r="A210" s="33">
        <v>208</v>
      </c>
      <c r="B210" s="34">
        <v>39703</v>
      </c>
      <c r="C210" s="35">
        <v>5</v>
      </c>
      <c r="D210" s="36">
        <v>16900</v>
      </c>
      <c r="E210" s="32">
        <v>2631.29</v>
      </c>
      <c r="F210" s="32">
        <v>2085</v>
      </c>
      <c r="G210" s="40">
        <f>(resultados!$B$6*cálculos!D210)+(resultados!$C$6*cálculos!E210)+(resultados!$D$6*cálculos!F210)</f>
        <v>1.0579866064786638</v>
      </c>
      <c r="H210" s="36">
        <f>(resultados!B$6*cálculos!D210)/$G210</f>
        <v>0.30916910685876897</v>
      </c>
      <c r="I210" s="32">
        <f>(resultados!C$6*cálculos!E210)/$G210</f>
        <v>0.41711917357876471</v>
      </c>
      <c r="J210" s="31">
        <f>(resultados!D$6*cálculos!F210)/$G210</f>
        <v>0.27371171956246626</v>
      </c>
      <c r="K210" s="36">
        <f t="shared" si="42"/>
        <v>-1.6432294627081845E-2</v>
      </c>
      <c r="L210" s="32">
        <f t="shared" si="43"/>
        <v>1.5063732052729151E-2</v>
      </c>
      <c r="M210" s="32">
        <f t="shared" si="44"/>
        <v>-7.1684894786123721E-3</v>
      </c>
      <c r="N210" s="40">
        <f t="shared" si="44"/>
        <v>-8.5482929506426608E-4</v>
      </c>
      <c r="O210" s="55">
        <f>AVERAGE(K$4:K210)</f>
        <v>-2.5065137859426305E-4</v>
      </c>
      <c r="P210" s="56">
        <f>AVERAGE(L$4:L210)</f>
        <v>1.2973370342857882E-3</v>
      </c>
      <c r="Q210" s="57">
        <f>AVERAGE(M$4:M210)</f>
        <v>-1.3705650787060615E-4</v>
      </c>
      <c r="R210" s="32">
        <f>resultados!B$7+resultados!B$8*cálculos!K209^2+resultados!B$9*cálculos!R209</f>
        <v>5.4381268116195048E-4</v>
      </c>
      <c r="S210" s="32">
        <f>resultados!C$7+resultados!C$8*cálculos!L209^2+resultados!C$9*cálculos!S209</f>
        <v>2.3843282729942624E-4</v>
      </c>
      <c r="T210" s="31">
        <f>resultados!D$7+resultados!D$8*cálculos!M209^2+resultados!D$9*cálculos!T209</f>
        <v>1.3462002859937185E-4</v>
      </c>
      <c r="U210" s="36">
        <f t="shared" si="45"/>
        <v>2.3319791619179416E-2</v>
      </c>
      <c r="V210" s="32">
        <f t="shared" si="46"/>
        <v>1.5441270261847833E-2</v>
      </c>
      <c r="W210" s="31">
        <f t="shared" si="47"/>
        <v>1.1602587151121592E-2</v>
      </c>
      <c r="X210" s="32">
        <f>-0.5*LN(2*resultados!B$2)-0.5*LN(R210)-0.5*((K210^2)/R210)</f>
        <v>2.5912484041682164</v>
      </c>
      <c r="Y210" s="32">
        <f>-0.5*LN(2*resultados!C$2)-0.5*LN(S210)-0.5*((L210^2)/S210)</f>
        <v>2.7759239788453041</v>
      </c>
      <c r="Z210" s="31">
        <f>-0.5*LN(2*resultados!D$2)-0.5*LN(T210)-0.5*((M210^2)/T210)</f>
        <v>3.3467283299474238</v>
      </c>
      <c r="AA210" s="32">
        <f>K210/R210</f>
        <v>-30.216828691768249</v>
      </c>
      <c r="AB210" s="32">
        <f>L210/S210</f>
        <v>63.178096000228905</v>
      </c>
      <c r="AC210" s="31">
        <f>M210/T210</f>
        <v>-53.249799106385133</v>
      </c>
      <c r="AD210" s="32">
        <f>(1-resultados!$E$3)*(cálculos!AA209*cálculos!AA209)+resultados!$E$3*cálculos!AD209</f>
        <v>3060.9630856591243</v>
      </c>
      <c r="AE210" s="32">
        <f>(1-resultados!$E$3)*(cálculos!AA209*cálculos!AB209)+resultados!$E$3*cálculos!AE209</f>
        <v>1614.9245493421922</v>
      </c>
      <c r="AF210" s="32">
        <f>(1-resultados!$E$3)*(cálculos!AA209*cálculos!AC209)+resultados!$E$3*cálculos!AF209</f>
        <v>2120.6711893384777</v>
      </c>
      <c r="AG210" s="32">
        <f>(1-resultados!$E$3)*(cálculos!AB209*cálculos!AB209)+resultados!$E$3*cálculos!AG209</f>
        <v>3863.9356134558484</v>
      </c>
      <c r="AH210" s="32">
        <f>(1-resultados!$E$3)*(cálculos!AB209*cálculos!AC209)+resultados!$E$3*cálculos!AH209</f>
        <v>1933.7312175013296</v>
      </c>
      <c r="AI210" s="31">
        <f>(1-resultados!$E$3)*(cálculos!AC209*cálculos!AC209)+resultados!$E$3*cálculos!AI209</f>
        <v>8799.4640021644263</v>
      </c>
      <c r="AJ210" s="32">
        <f t="shared" si="48"/>
        <v>1</v>
      </c>
      <c r="AK210" s="32">
        <f t="shared" si="49"/>
        <v>0.46957854949235256</v>
      </c>
      <c r="AL210" s="32">
        <f t="shared" si="50"/>
        <v>0.40861676453484741</v>
      </c>
      <c r="AM210" s="32">
        <f t="shared" si="51"/>
        <v>1</v>
      </c>
      <c r="AN210" s="32">
        <f t="shared" si="52"/>
        <v>0.33162942539414525</v>
      </c>
      <c r="AO210" s="31">
        <f t="shared" si="53"/>
        <v>1</v>
      </c>
      <c r="AP210" s="9">
        <f>H210*U210*(H210*U210*AJ210+I210*V210*AK210+J210*W210*AL210)</f>
        <v>8.314232633524863E-5</v>
      </c>
      <c r="AQ210" s="9">
        <f>I210*V210*(H210*U210*AK210+I210*V210*AM210+J210*W210*AN210)</f>
        <v>7.0073709128643641E-5</v>
      </c>
      <c r="AR210" s="9">
        <f>J210*W210*(H210*U210*AL210+I210*V210*AN210+J210*W210*AO210)</f>
        <v>2.6224722632829933E-5</v>
      </c>
      <c r="AS210" s="40">
        <f t="shared" si="54"/>
        <v>1.794407580967222E-4</v>
      </c>
      <c r="AT210" s="32">
        <f t="shared" si="55"/>
        <v>3.1162709115990207E-2</v>
      </c>
      <c r="AU210" s="31">
        <f>IF(N210&lt;-AT209,1,0)</f>
        <v>0</v>
      </c>
      <c r="AV210" s="37">
        <f>(resultados!$E$12^AU210)*(1-resultados!$E$12)^(1-AU210)</f>
        <v>0.97455470737913485</v>
      </c>
      <c r="AW210" s="37">
        <f>((1-resultados!$E$13)^AU210)*((resultados!$E$13)^(1-AU210))</f>
        <v>0.9</v>
      </c>
    </row>
    <row r="211" spans="1:49" s="37" customFormat="1">
      <c r="A211" s="33">
        <v>209</v>
      </c>
      <c r="B211" s="34">
        <v>39706</v>
      </c>
      <c r="C211" s="35">
        <v>1</v>
      </c>
      <c r="D211" s="36">
        <v>16700</v>
      </c>
      <c r="E211" s="32">
        <v>2582.11</v>
      </c>
      <c r="F211" s="32">
        <v>2065</v>
      </c>
      <c r="G211" s="40">
        <f>(resultados!$B$6*cálculos!D211)+(resultados!$C$6*cálculos!E211)+(resultados!$D$6*cálculos!F211)</f>
        <v>1.0430896429296004</v>
      </c>
      <c r="H211" s="36">
        <f>(resultados!B$6*cálculos!D211)/$G211</f>
        <v>0.30987346930586657</v>
      </c>
      <c r="I211" s="32">
        <f>(resultados!C$6*cálculos!E211)/$G211</f>
        <v>0.41516880534462336</v>
      </c>
      <c r="J211" s="31">
        <f>(resultados!D$6*cálculos!F211)/$G211</f>
        <v>0.27495772534951002</v>
      </c>
      <c r="K211" s="36">
        <f t="shared" si="42"/>
        <v>-1.1904902506318038E-2</v>
      </c>
      <c r="L211" s="32">
        <f t="shared" si="43"/>
        <v>-1.8867326082641966E-2</v>
      </c>
      <c r="M211" s="32">
        <f t="shared" si="44"/>
        <v>-9.6386288377692253E-3</v>
      </c>
      <c r="N211" s="40">
        <f t="shared" si="44"/>
        <v>-1.4180554547665022E-2</v>
      </c>
      <c r="O211" s="55">
        <f>AVERAGE(K$4:K211)</f>
        <v>-3.0668143209293505E-4</v>
      </c>
      <c r="P211" s="56">
        <f>AVERAGE(L$4:L211)</f>
        <v>1.2003915385313279E-3</v>
      </c>
      <c r="Q211" s="57">
        <f>AVERAGE(M$4:M211)</f>
        <v>-1.8273714407204182E-4</v>
      </c>
      <c r="R211" s="32">
        <f>resultados!B$7+resultados!B$8*cálculos!K210^2+resultados!B$9*cálculos!R210</f>
        <v>4.9728934818425816E-4</v>
      </c>
      <c r="S211" s="32">
        <f>resultados!C$7+resultados!C$8*cálculos!L210^2+resultados!C$9*cálculos!S210</f>
        <v>2.5952206268593157E-4</v>
      </c>
      <c r="T211" s="31">
        <f>resultados!D$7+resultados!D$8*cálculos!M210^2+resultados!D$9*cálculos!T210</f>
        <v>1.1985205172818274E-4</v>
      </c>
      <c r="U211" s="36">
        <f t="shared" si="45"/>
        <v>2.229998538529248E-2</v>
      </c>
      <c r="V211" s="32">
        <f t="shared" si="46"/>
        <v>1.610968847265308E-2</v>
      </c>
      <c r="W211" s="31">
        <f t="shared" si="47"/>
        <v>1.0947696183589621E-2</v>
      </c>
      <c r="X211" s="32">
        <f>-0.5*LN(2*resultados!B$2)-0.5*LN(R211)-0.5*((K211^2)/R211)</f>
        <v>2.7417314873728662</v>
      </c>
      <c r="Y211" s="32">
        <f>-0.5*LN(2*resultados!C$2)-0.5*LN(S211)-0.5*((L211^2)/S211)</f>
        <v>2.5235659614178987</v>
      </c>
      <c r="Z211" s="31">
        <f>-0.5*LN(2*resultados!D$2)-0.5*LN(T211)-0.5*((M211^2)/T211)</f>
        <v>3.2081133400623436</v>
      </c>
      <c r="AA211" s="32">
        <f>K211/R211</f>
        <v>-23.939588792291953</v>
      </c>
      <c r="AB211" s="32">
        <f>L211/S211</f>
        <v>-72.700277916158626</v>
      </c>
      <c r="AC211" s="31">
        <f>M211/T211</f>
        <v>-80.421058286336702</v>
      </c>
      <c r="AD211" s="32">
        <f>(1-resultados!$E$3)*(cálculos!AA210*cálculos!AA210)+resultados!$E$3*cálculos!AD210</f>
        <v>2932.0887046908369</v>
      </c>
      <c r="AE211" s="32">
        <f>(1-resultados!$E$3)*(cálculos!AA210*cálculos!AB210)+resultados!$E$3*cálculos!AE210</f>
        <v>1403.4865741470003</v>
      </c>
      <c r="AF211" s="32">
        <f>(1-resultados!$E$3)*(cálculos!AA210*cálculos!AC210)+resultados!$E$3*cálculos!AF210</f>
        <v>2089.9733214262919</v>
      </c>
      <c r="AG211" s="32">
        <f>(1-resultados!$E$3)*(cálculos!AB210*cálculos!AB210)+resultados!$E$3*cálculos!AG210</f>
        <v>3871.5877855013459</v>
      </c>
      <c r="AH211" s="32">
        <f>(1-resultados!$E$3)*(cálculos!AB210*cálculos!AC210)+resultados!$E$3*cálculos!AH210</f>
        <v>1615.8540892550834</v>
      </c>
      <c r="AI211" s="31">
        <f>(1-resultados!$E$3)*(cálculos!AC210*cálculos!AC210)+resultados!$E$3*cálculos!AI210</f>
        <v>8441.6286283267837</v>
      </c>
      <c r="AJ211" s="32">
        <f t="shared" si="48"/>
        <v>1</v>
      </c>
      <c r="AK211" s="32">
        <f t="shared" si="49"/>
        <v>0.41655768828543421</v>
      </c>
      <c r="AL211" s="32">
        <f t="shared" si="50"/>
        <v>0.42008683231478999</v>
      </c>
      <c r="AM211" s="32">
        <f t="shared" si="51"/>
        <v>1</v>
      </c>
      <c r="AN211" s="32">
        <f t="shared" si="52"/>
        <v>0.28264705513253535</v>
      </c>
      <c r="AO211" s="31">
        <f t="shared" si="53"/>
        <v>1</v>
      </c>
      <c r="AP211" s="9">
        <f>H211*U211*(H211*U211*AJ211+I211*V211*AK211+J211*W211*AL211)</f>
        <v>7.5740602102544868E-5</v>
      </c>
      <c r="AQ211" s="9">
        <f>I211*V211*(H211*U211*AK211+I211*V211*AM211+J211*W211*AN211)</f>
        <v>6.9674990353713314E-5</v>
      </c>
      <c r="AR211" s="9">
        <f>J211*W211*(H211*U211*AL211+I211*V211*AN211+J211*W211*AO211)</f>
        <v>2.3489547459061945E-5</v>
      </c>
      <c r="AS211" s="40">
        <f t="shared" si="54"/>
        <v>1.6890513991532012E-4</v>
      </c>
      <c r="AT211" s="32">
        <f t="shared" si="55"/>
        <v>3.0234033572849227E-2</v>
      </c>
      <c r="AU211" s="31">
        <f>IF(N211&lt;-AT210,1,0)</f>
        <v>0</v>
      </c>
      <c r="AV211" s="37">
        <f>(resultados!$E$12^AU211)*(1-resultados!$E$12)^(1-AU211)</f>
        <v>0.97455470737913485</v>
      </c>
      <c r="AW211" s="37">
        <f>((1-resultados!$E$13)^AU211)*((resultados!$E$13)^(1-AU211))</f>
        <v>0.9</v>
      </c>
    </row>
    <row r="212" spans="1:49" s="37" customFormat="1">
      <c r="A212" s="33">
        <v>210</v>
      </c>
      <c r="B212" s="34">
        <v>39707</v>
      </c>
      <c r="C212" s="35">
        <v>2</v>
      </c>
      <c r="D212" s="36">
        <v>15800</v>
      </c>
      <c r="E212" s="32">
        <v>2488.66</v>
      </c>
      <c r="F212" s="32">
        <v>2010</v>
      </c>
      <c r="G212" s="40">
        <f>(resultados!$B$6*cálculos!D212)+(resultados!$C$6*cálculos!E212)+(resultados!$D$6*cálculos!F212)</f>
        <v>1.0023584432271591</v>
      </c>
      <c r="H212" s="36">
        <f>(resultados!B$6*cálculos!D212)/$G212</f>
        <v>0.30508692142936333</v>
      </c>
      <c r="I212" s="32">
        <f>(resultados!C$6*cálculos!E212)/$G212</f>
        <v>0.41640326149574752</v>
      </c>
      <c r="J212" s="31">
        <f>(resultados!D$6*cálculos!F212)/$G212</f>
        <v>0.27850981707488909</v>
      </c>
      <c r="K212" s="36">
        <f t="shared" si="42"/>
        <v>-5.5398779389788544E-2</v>
      </c>
      <c r="L212" s="32">
        <f t="shared" si="43"/>
        <v>-3.6862481140516046E-2</v>
      </c>
      <c r="M212" s="32">
        <f t="shared" si="44"/>
        <v>-2.6995504342011145E-2</v>
      </c>
      <c r="N212" s="40">
        <f t="shared" si="44"/>
        <v>-3.9831453060421906E-2</v>
      </c>
      <c r="O212" s="55">
        <f>AVERAGE(K$4:K212)</f>
        <v>-5.7027998691444517E-4</v>
      </c>
      <c r="P212" s="56">
        <f>AVERAGE(L$4:L212)</f>
        <v>1.0182725304976085E-3</v>
      </c>
      <c r="Q212" s="57">
        <f>AVERAGE(M$4:M212)</f>
        <v>-3.1102789621529112E-4</v>
      </c>
      <c r="R212" s="32">
        <f>resultados!B$7+resultados!B$8*cálculos!K211^2+resultados!B$9*cálculos!R211</f>
        <v>4.2880773536015977E-4</v>
      </c>
      <c r="S212" s="32">
        <f>resultados!C$7+resultados!C$8*cálculos!L211^2+resultados!C$9*cálculos!S211</f>
        <v>3.1704931213236143E-4</v>
      </c>
      <c r="T212" s="31">
        <f>resultados!D$7+resultados!D$8*cálculos!M211^2+resultados!D$9*cálculos!T211</f>
        <v>1.2588245319925255E-4</v>
      </c>
      <c r="U212" s="36">
        <f t="shared" si="45"/>
        <v>2.0707673344926025E-2</v>
      </c>
      <c r="V212" s="32">
        <f t="shared" si="46"/>
        <v>1.7805878583556652E-2</v>
      </c>
      <c r="W212" s="31">
        <f t="shared" si="47"/>
        <v>1.1219734987924293E-2</v>
      </c>
      <c r="X212" s="32">
        <f>-0.5*LN(2*resultados!B$2)-0.5*LN(R212)-0.5*((K212^2)/R212)</f>
        <v>-0.62024330995669086</v>
      </c>
      <c r="Y212" s="32">
        <f>-0.5*LN(2*resultados!C$2)-0.5*LN(S212)-0.5*((L212^2)/S212)</f>
        <v>0.96633671510230901</v>
      </c>
      <c r="Z212" s="31">
        <f>-0.5*LN(2*resultados!D$2)-0.5*LN(T212)-0.5*((M212^2)/T212)</f>
        <v>0.67654819862952564</v>
      </c>
      <c r="AA212" s="32">
        <f>K212/R212</f>
        <v>-129.19258404529148</v>
      </c>
      <c r="AB212" s="32">
        <f>L212/S212</f>
        <v>-116.26734305963967</v>
      </c>
      <c r="AC212" s="31">
        <f>M212/T212</f>
        <v>-214.45009734026564</v>
      </c>
      <c r="AD212" s="32">
        <f>(1-resultados!$E$3)*(cálculos!AA211*cálculos!AA211)+resultados!$E$3*cálculos!AD211</f>
        <v>2790.5496171020282</v>
      </c>
      <c r="AE212" s="32">
        <f>(1-resultados!$E$3)*(cálculos!AA211*cálculos!AB211)+resultados!$E$3*cálculos!AE211</f>
        <v>1423.702265202071</v>
      </c>
      <c r="AF212" s="32">
        <f>(1-resultados!$E$3)*(cálculos!AA211*cálculos!AC211)+resultados!$E$3*cálculos!AF211</f>
        <v>2080.089746077665</v>
      </c>
      <c r="AG212" s="32">
        <f>(1-resultados!$E$3)*(cálculos!AB211*cálculos!AB211)+resultados!$E$3*cálculos!AG211</f>
        <v>3956.4123429164674</v>
      </c>
      <c r="AH212" s="32">
        <f>(1-resultados!$E$3)*(cálculos!AB211*cálculos!AC211)+resultados!$E$3*cálculos!AH211</f>
        <v>1869.7008411634749</v>
      </c>
      <c r="AI212" s="31">
        <f>(1-resultados!$E$3)*(cálculos!AC211*cálculos!AC211)+resultados!$E$3*cálculos!AI211</f>
        <v>8323.183707580838</v>
      </c>
      <c r="AJ212" s="32">
        <f t="shared" si="48"/>
        <v>1</v>
      </c>
      <c r="AK212" s="32">
        <f t="shared" si="49"/>
        <v>0.42847306638053356</v>
      </c>
      <c r="AL212" s="32">
        <f t="shared" si="50"/>
        <v>0.43161095424575846</v>
      </c>
      <c r="AM212" s="32">
        <f t="shared" si="51"/>
        <v>1</v>
      </c>
      <c r="AN212" s="32">
        <f t="shared" si="52"/>
        <v>0.32581915212591439</v>
      </c>
      <c r="AO212" s="31">
        <f t="shared" si="53"/>
        <v>1</v>
      </c>
      <c r="AP212" s="9">
        <f>H212*U212*(H212*U212*AJ212+I212*V212*AK212+J212*W212*AL212)</f>
        <v>6.8503581234400987E-5</v>
      </c>
      <c r="AQ212" s="9">
        <f>I212*V212*(H212*U212*AK212+I212*V212*AM212+J212*W212*AN212)</f>
        <v>8.2592896537853733E-5</v>
      </c>
      <c r="AR212" s="9">
        <f>J212*W212*(H212*U212*AL212+I212*V212*AN212+J212*W212*AO212)</f>
        <v>2.583380852784099E-5</v>
      </c>
      <c r="AS212" s="40">
        <f t="shared" si="54"/>
        <v>1.7693028630009572E-4</v>
      </c>
      <c r="AT212" s="32">
        <f t="shared" si="55"/>
        <v>3.0943949830497357E-2</v>
      </c>
      <c r="AU212" s="31">
        <f>IF(N212&lt;-AT211,1,0)</f>
        <v>1</v>
      </c>
      <c r="AV212" s="37">
        <f>(resultados!$E$12^AU212)*(1-resultados!$E$12)^(1-AU212)</f>
        <v>2.5445292620865138E-2</v>
      </c>
      <c r="AW212" s="37">
        <f>((1-resultados!$E$13)^AU212)*((resultados!$E$13)^(1-AU212))</f>
        <v>9.9999999999999978E-2</v>
      </c>
    </row>
    <row r="213" spans="1:49" s="37" customFormat="1">
      <c r="A213" s="33">
        <v>211</v>
      </c>
      <c r="B213" s="34">
        <v>39708</v>
      </c>
      <c r="C213" s="35">
        <v>3</v>
      </c>
      <c r="D213" s="36">
        <v>15380</v>
      </c>
      <c r="E213" s="32">
        <v>2439.48</v>
      </c>
      <c r="F213" s="32">
        <v>2010</v>
      </c>
      <c r="G213" s="40">
        <f>(resultados!$B$6*cálculos!D213)+(resultados!$C$6*cálculos!E213)+(resultados!$D$6*cálculos!F213)</f>
        <v>0.9859811929397444</v>
      </c>
      <c r="H213" s="36">
        <f>(resultados!B$6*cálculos!D213)/$G213</f>
        <v>0.30190983508245317</v>
      </c>
      <c r="I213" s="32">
        <f>(resultados!C$6*cálculos!E213)/$G213</f>
        <v>0.41495427077912062</v>
      </c>
      <c r="J213" s="31">
        <f>(resultados!D$6*cálculos!F213)/$G213</f>
        <v>0.28313589413842621</v>
      </c>
      <c r="K213" s="36">
        <f t="shared" si="42"/>
        <v>-2.6941975955422137E-2</v>
      </c>
      <c r="L213" s="32">
        <f t="shared" si="43"/>
        <v>-1.9959511171250277E-2</v>
      </c>
      <c r="M213" s="32">
        <f t="shared" si="44"/>
        <v>0</v>
      </c>
      <c r="N213" s="40">
        <f t="shared" si="44"/>
        <v>-1.6473665124001731E-2</v>
      </c>
      <c r="O213" s="55">
        <f>AVERAGE(K$4:K213)</f>
        <v>-6.9585949152638649E-4</v>
      </c>
      <c r="P213" s="56">
        <f>AVERAGE(L$4:L213)</f>
        <v>9.1837832239404697E-4</v>
      </c>
      <c r="Q213" s="57">
        <f>AVERAGE(M$4:M213)</f>
        <v>-3.0954681099521831E-4</v>
      </c>
      <c r="R213" s="32">
        <f>resultados!B$7+resultados!B$8*cálculos!K212^2+resultados!B$9*cálculos!R212</f>
        <v>1.1648019025024582E-3</v>
      </c>
      <c r="S213" s="32">
        <f>resultados!C$7+resultados!C$8*cálculos!L212^2+resultados!C$9*cálculos!S212</f>
        <v>6.936228134507554E-4</v>
      </c>
      <c r="T213" s="31">
        <f>resultados!D$7+resultados!D$8*cálculos!M212^2+resultados!D$9*cálculos!T212</f>
        <v>3.6463210410089976E-4</v>
      </c>
      <c r="U213" s="36">
        <f t="shared" si="45"/>
        <v>3.4129194284402004E-2</v>
      </c>
      <c r="V213" s="32">
        <f t="shared" si="46"/>
        <v>2.6336719868859056E-2</v>
      </c>
      <c r="W213" s="31">
        <f t="shared" si="47"/>
        <v>1.909534247142218E-2</v>
      </c>
      <c r="X213" s="32">
        <f>-0.5*LN(2*resultados!B$2)-0.5*LN(R213)-0.5*((K213^2)/R213)</f>
        <v>2.1470783900146029</v>
      </c>
      <c r="Y213" s="32">
        <f>-0.5*LN(2*resultados!C$2)-0.5*LN(S213)-0.5*((L213^2)/S213)</f>
        <v>2.4306777150142982</v>
      </c>
      <c r="Z213" s="31">
        <f>-0.5*LN(2*resultados!D$2)-0.5*LN(T213)-0.5*((M213^2)/T213)</f>
        <v>3.0393722901248039</v>
      </c>
      <c r="AA213" s="32">
        <f>K213/R213</f>
        <v>-23.130092677166861</v>
      </c>
      <c r="AB213" s="32">
        <f>L213/S213</f>
        <v>-28.775742066429778</v>
      </c>
      <c r="AC213" s="31">
        <f>M213/T213</f>
        <v>0</v>
      </c>
      <c r="AD213" s="32">
        <f>(1-resultados!$E$3)*(cálculos!AA212*cálculos!AA212)+resultados!$E$3*cálculos!AD212</f>
        <v>3624.5600664138892</v>
      </c>
      <c r="AE213" s="32">
        <f>(1-resultados!$E$3)*(cálculos!AA212*cálculos!AB212)+resultados!$E$3*cálculos!AE212</f>
        <v>2239.5328386872616</v>
      </c>
      <c r="AF213" s="32">
        <f>(1-resultados!$E$3)*(cálculos!AA212*cálculos!AC212)+resultados!$E$3*cálculos!AF212</f>
        <v>3617.6060947621991</v>
      </c>
      <c r="AG213" s="32">
        <f>(1-resultados!$E$3)*(cálculos!AB212*cálculos!AB212)+resultados!$E$3*cálculos!AG212</f>
        <v>4530.113306070356</v>
      </c>
      <c r="AH213" s="32">
        <f>(1-resultados!$E$3)*(cálculos!AB212*cálculos!AC212)+resultados!$E$3*cálculos!AH212</f>
        <v>3253.5313728916944</v>
      </c>
      <c r="AI213" s="31">
        <f>(1-resultados!$E$3)*(cálculos!AC212*cálculos!AC212)+resultados!$E$3*cálculos!AI212</f>
        <v>10583.123340080954</v>
      </c>
      <c r="AJ213" s="32">
        <f t="shared" si="48"/>
        <v>1</v>
      </c>
      <c r="AK213" s="32">
        <f t="shared" si="49"/>
        <v>0.55268191282690493</v>
      </c>
      <c r="AL213" s="32">
        <f t="shared" si="50"/>
        <v>0.58409931541001359</v>
      </c>
      <c r="AM213" s="32">
        <f t="shared" si="51"/>
        <v>1</v>
      </c>
      <c r="AN213" s="32">
        <f t="shared" si="52"/>
        <v>0.46988711670134908</v>
      </c>
      <c r="AO213" s="31">
        <f t="shared" si="53"/>
        <v>1</v>
      </c>
      <c r="AP213" s="9">
        <f>H213*U213*(H213*U213*AJ213+I213*V213*AK213+J213*W213*AL213)</f>
        <v>2.0094660791164081E-4</v>
      </c>
      <c r="AQ213" s="9">
        <f>I213*V213*(H213*U213*AK213+I213*V213*AM213+J213*W213*AN213)</f>
        <v>2.0943242378909679E-4</v>
      </c>
      <c r="AR213" s="9">
        <f>J213*W213*(H213*U213*AL213+I213*V213*AN213+J213*W213*AO213)</f>
        <v>8.9534417731512548E-5</v>
      </c>
      <c r="AS213" s="40">
        <f t="shared" si="54"/>
        <v>4.9991344943225015E-4</v>
      </c>
      <c r="AT213" s="32">
        <f t="shared" si="55"/>
        <v>5.2014217412084146E-2</v>
      </c>
      <c r="AU213" s="31">
        <f>IF(N213&lt;-AT212,1,0)</f>
        <v>0</v>
      </c>
      <c r="AV213" s="37">
        <f>(resultados!$E$12^AU213)*(1-resultados!$E$12)^(1-AU213)</f>
        <v>0.97455470737913485</v>
      </c>
      <c r="AW213" s="37">
        <f>((1-resultados!$E$13)^AU213)*((resultados!$E$13)^(1-AU213))</f>
        <v>0.9</v>
      </c>
    </row>
    <row r="214" spans="1:49" s="37" customFormat="1">
      <c r="A214" s="33">
        <v>212</v>
      </c>
      <c r="B214" s="34">
        <v>39709</v>
      </c>
      <c r="C214" s="35">
        <v>4</v>
      </c>
      <c r="D214" s="36">
        <v>15140</v>
      </c>
      <c r="E214" s="32">
        <v>2449.3200000000002</v>
      </c>
      <c r="F214" s="32">
        <v>1990</v>
      </c>
      <c r="G214" s="40">
        <f>(resultados!$B$6*cálculos!D214)+(resultados!$C$6*cálculos!E214)+(resultados!$D$6*cálculos!F214)</f>
        <v>0.98020856833705283</v>
      </c>
      <c r="H214" s="36">
        <f>(resultados!B$6*cálculos!D214)/$G214</f>
        <v>0.29894888448246509</v>
      </c>
      <c r="I214" s="32">
        <f>(resultados!C$6*cálculos!E214)/$G214</f>
        <v>0.41908164716470342</v>
      </c>
      <c r="J214" s="31">
        <f>(resultados!D$6*cálculos!F214)/$G214</f>
        <v>0.28196946835283154</v>
      </c>
      <c r="K214" s="36">
        <f t="shared" si="42"/>
        <v>-1.5727716068196784E-2</v>
      </c>
      <c r="L214" s="32">
        <f t="shared" si="43"/>
        <v>4.0255331729790456E-3</v>
      </c>
      <c r="M214" s="32">
        <f t="shared" si="44"/>
        <v>-1.0000083334583465E-2</v>
      </c>
      <c r="N214" s="40">
        <f t="shared" si="44"/>
        <v>-5.871906468747386E-3</v>
      </c>
      <c r="O214" s="55">
        <f>AVERAGE(K$4:K214)</f>
        <v>-7.6710051795610406E-4</v>
      </c>
      <c r="P214" s="56">
        <f>AVERAGE(L$4:L214)</f>
        <v>9.3310417476648777E-4</v>
      </c>
      <c r="Q214" s="57">
        <f>AVERAGE(M$4:M214)</f>
        <v>-3.5547352437715311E-4</v>
      </c>
      <c r="R214" s="32">
        <f>resultados!B$7+resultados!B$8*cálculos!K213^2+resultados!B$9*cálculos!R213</f>
        <v>1.0739324768494652E-3</v>
      </c>
      <c r="S214" s="32">
        <f>resultados!C$7+resultados!C$8*cálculos!L213^2+resultados!C$9*cálculos!S213</f>
        <v>6.1890970572068215E-4</v>
      </c>
      <c r="T214" s="31">
        <f>resultados!D$7+resultados!D$8*cálculos!M213^2+resultados!D$9*cálculos!T213</f>
        <v>2.4586407842520718E-4</v>
      </c>
      <c r="U214" s="36">
        <f t="shared" si="45"/>
        <v>3.2770909002489773E-2</v>
      </c>
      <c r="V214" s="32">
        <f t="shared" si="46"/>
        <v>2.4877895926317447E-2</v>
      </c>
      <c r="W214" s="31">
        <f t="shared" si="47"/>
        <v>1.5680053521120622E-2</v>
      </c>
      <c r="X214" s="32">
        <f>-0.5*LN(2*resultados!B$2)-0.5*LN(R214)-0.5*((K214^2)/R214)</f>
        <v>2.3841095271475092</v>
      </c>
      <c r="Y214" s="32">
        <f>-0.5*LN(2*resultados!C$2)-0.5*LN(S214)-0.5*((L214^2)/S214)</f>
        <v>2.7617455467236152</v>
      </c>
      <c r="Z214" s="31">
        <f>-0.5*LN(2*resultados!D$2)-0.5*LN(T214)-0.5*((M214^2)/T214)</f>
        <v>3.0330595312678428</v>
      </c>
      <c r="AA214" s="32">
        <f>K214/R214</f>
        <v>-14.644976669609893</v>
      </c>
      <c r="AB214" s="32">
        <f>L214/S214</f>
        <v>6.5042333894110786</v>
      </c>
      <c r="AC214" s="31">
        <f>M214/T214</f>
        <v>-40.673218302711632</v>
      </c>
      <c r="AD214" s="32">
        <f>(1-resultados!$E$3)*(cálculos!AA213*cálculos!AA213)+resultados!$E$3*cálculos!AD213</f>
        <v>3439.1865336643154</v>
      </c>
      <c r="AE214" s="32">
        <f>(1-resultados!$E$3)*(cálculos!AA213*cálculos!AB213)+resultados!$E$3*cálculos!AE213</f>
        <v>2145.0960032170719</v>
      </c>
      <c r="AF214" s="32">
        <f>(1-resultados!$E$3)*(cálculos!AA213*cálculos!AC213)+resultados!$E$3*cálculos!AF213</f>
        <v>3400.549729076467</v>
      </c>
      <c r="AG214" s="32">
        <f>(1-resultados!$E$3)*(cálculos!AB213*cálculos!AB213)+resultados!$E$3*cálculos!AG213</f>
        <v>4307.9891075945561</v>
      </c>
      <c r="AH214" s="32">
        <f>(1-resultados!$E$3)*(cálculos!AB213*cálculos!AC213)+resultados!$E$3*cálculos!AH213</f>
        <v>3058.3194905181927</v>
      </c>
      <c r="AI214" s="31">
        <f>(1-resultados!$E$3)*(cálculos!AC213*cálculos!AC213)+resultados!$E$3*cálculos!AI213</f>
        <v>9948.1359396760963</v>
      </c>
      <c r="AJ214" s="32">
        <f t="shared" si="48"/>
        <v>1</v>
      </c>
      <c r="AK214" s="32">
        <f t="shared" si="49"/>
        <v>0.55729040993387924</v>
      </c>
      <c r="AL214" s="32">
        <f t="shared" si="50"/>
        <v>0.58136704350240764</v>
      </c>
      <c r="AM214" s="32">
        <f t="shared" si="51"/>
        <v>1</v>
      </c>
      <c r="AN214" s="32">
        <f t="shared" si="52"/>
        <v>0.46716973370584369</v>
      </c>
      <c r="AO214" s="31">
        <f t="shared" si="53"/>
        <v>1</v>
      </c>
      <c r="AP214" s="9">
        <f>H214*U214*(H214*U214*AJ214+I214*V214*AK214+J214*W214*AL214)</f>
        <v>1.7808142356616312E-4</v>
      </c>
      <c r="AQ214" s="9">
        <f>I214*V214*(H214*U214*AK214+I214*V214*AM214+J214*W214*AN214)</f>
        <v>1.8715523361083816E-4</v>
      </c>
      <c r="AR214" s="9">
        <f>J214*W214*(H214*U214*AL214+I214*V214*AN214+J214*W214*AO214)</f>
        <v>6.6264175803441941E-5</v>
      </c>
      <c r="AS214" s="40">
        <f t="shared" si="54"/>
        <v>4.3150083298044322E-4</v>
      </c>
      <c r="AT214" s="32">
        <f t="shared" si="55"/>
        <v>4.8324289492988587E-2</v>
      </c>
      <c r="AU214" s="31">
        <f>IF(N214&lt;-AT213,1,0)</f>
        <v>0</v>
      </c>
      <c r="AV214" s="37">
        <f>(resultados!$E$12^AU214)*(1-resultados!$E$12)^(1-AU214)</f>
        <v>0.97455470737913485</v>
      </c>
      <c r="AW214" s="37">
        <f>((1-resultados!$E$13)^AU214)*((resultados!$E$13)^(1-AU214))</f>
        <v>0.9</v>
      </c>
    </row>
    <row r="215" spans="1:49" s="37" customFormat="1">
      <c r="A215" s="33">
        <v>213</v>
      </c>
      <c r="B215" s="34">
        <v>39710</v>
      </c>
      <c r="C215" s="35">
        <v>5</v>
      </c>
      <c r="D215" s="36">
        <v>16040</v>
      </c>
      <c r="E215" s="32">
        <v>2537.85</v>
      </c>
      <c r="F215" s="32">
        <v>2040</v>
      </c>
      <c r="G215" s="40">
        <f>(resultados!$B$6*cálculos!D215)+(resultados!$C$6*cálculos!E215)+(resultados!$D$6*cálculos!F215)</f>
        <v>1.0194201663623454</v>
      </c>
      <c r="H215" s="36">
        <f>(resultados!B$6*cálculos!D215)/$G215</f>
        <v>0.30453744505666175</v>
      </c>
      <c r="I215" s="32">
        <f>(resultados!C$6*cálculos!E215)/$G215</f>
        <v>0.41752678058607023</v>
      </c>
      <c r="J215" s="31">
        <f>(resultados!D$6*cálculos!F215)/$G215</f>
        <v>0.27793577435726785</v>
      </c>
      <c r="K215" s="36">
        <f t="shared" si="42"/>
        <v>5.7745354429066253E-2</v>
      </c>
      <c r="L215" s="32">
        <f t="shared" si="43"/>
        <v>3.5506830878962781E-2</v>
      </c>
      <c r="M215" s="32">
        <f t="shared" si="44"/>
        <v>2.4815169119723812E-2</v>
      </c>
      <c r="N215" s="40">
        <f t="shared" si="44"/>
        <v>3.9223906436203743E-2</v>
      </c>
      <c r="O215" s="55">
        <f>AVERAGE(K$4:K215)</f>
        <v>-4.9109837197958345E-4</v>
      </c>
      <c r="P215" s="56">
        <f>AVERAGE(L$4:L215)</f>
        <v>1.0961877912957156E-3</v>
      </c>
      <c r="Q215" s="57">
        <f>AVERAGE(M$4:M215)</f>
        <v>-2.3674407794271459E-4</v>
      </c>
      <c r="R215" s="32">
        <f>resultados!B$7+resultados!B$8*cálculos!K214^2+resultados!B$9*cálculos!R214</f>
        <v>8.7896774808237917E-4</v>
      </c>
      <c r="S215" s="32">
        <f>resultados!C$7+resultados!C$8*cálculos!L214^2+resultados!C$9*cálculos!S214</f>
        <v>4.404349486671596E-4</v>
      </c>
      <c r="T215" s="31">
        <f>resultados!D$7+resultados!D$8*cálculos!M214^2+resultados!D$9*cálculos!T214</f>
        <v>2.0794333088438845E-4</v>
      </c>
      <c r="U215" s="36">
        <f t="shared" si="45"/>
        <v>2.9647390240666701E-2</v>
      </c>
      <c r="V215" s="32">
        <f t="shared" si="46"/>
        <v>2.0986542084563613E-2</v>
      </c>
      <c r="W215" s="31">
        <f t="shared" si="47"/>
        <v>1.4420240319924922E-2</v>
      </c>
      <c r="X215" s="32">
        <f>-0.5*LN(2*resultados!B$2)-0.5*LN(R215)-0.5*((K215^2)/R215)</f>
        <v>0.7026005999975693</v>
      </c>
      <c r="Y215" s="32">
        <f>-0.5*LN(2*resultados!C$2)-0.5*LN(S215)-0.5*((L215^2)/S215)</f>
        <v>1.5136967207127947</v>
      </c>
      <c r="Z215" s="31">
        <f>-0.5*LN(2*resultados!D$2)-0.5*LN(T215)-0.5*((M215^2)/T215)</f>
        <v>1.8395098247008799</v>
      </c>
      <c r="AA215" s="32">
        <f>K215/R215</f>
        <v>65.696784159655209</v>
      </c>
      <c r="AB215" s="32">
        <f>L215/S215</f>
        <v>80.617650770932784</v>
      </c>
      <c r="AC215" s="31">
        <f>M215/T215</f>
        <v>119.33621056363889</v>
      </c>
      <c r="AD215" s="32">
        <f>(1-resultados!$E$3)*(cálculos!AA214*cálculos!AA214)+resultados!$E$3*cálculos!AD214</f>
        <v>3245.7038621436618</v>
      </c>
      <c r="AE215" s="32">
        <f>(1-resultados!$E$3)*(cálculos!AA214*cálculos!AB214)+resultados!$E$3*cálculos!AE214</f>
        <v>2010.6749822495501</v>
      </c>
      <c r="AF215" s="32">
        <f>(1-resultados!$E$3)*(cálculos!AA214*cálculos!AC214)+resultados!$E$3*cálculos!AF214</f>
        <v>3232.2562453191485</v>
      </c>
      <c r="AG215" s="32">
        <f>(1-resultados!$E$3)*(cálculos!AB214*cálculos!AB214)+resultados!$E$3*cálculos!AG214</f>
        <v>4052.0480642579182</v>
      </c>
      <c r="AH215" s="32">
        <f>(1-resultados!$E$3)*(cálculos!AB214*cálculos!AC214)+resultados!$E$3*cálculos!AH214</f>
        <v>2858.9474348147428</v>
      </c>
      <c r="AI215" s="31">
        <f>(1-resultados!$E$3)*(cálculos!AC214*cálculos!AC214)+resultados!$E$3*cálculos!AI214</f>
        <v>9450.5064245215326</v>
      </c>
      <c r="AJ215" s="32">
        <f t="shared" si="48"/>
        <v>1</v>
      </c>
      <c r="AK215" s="32">
        <f t="shared" si="49"/>
        <v>0.55443435619515269</v>
      </c>
      <c r="AL215" s="32">
        <f t="shared" si="50"/>
        <v>0.58361143986144959</v>
      </c>
      <c r="AM215" s="32">
        <f t="shared" si="51"/>
        <v>1</v>
      </c>
      <c r="AN215" s="32">
        <f t="shared" si="52"/>
        <v>0.46199931907543562</v>
      </c>
      <c r="AO215" s="31">
        <f t="shared" si="53"/>
        <v>1</v>
      </c>
      <c r="AP215" s="9">
        <f>H215*U215*(H215*U215*AJ215+I215*V215*AK215+J215*W215*AL215)</f>
        <v>1.465003139894154E-4</v>
      </c>
      <c r="AQ215" s="9">
        <f>I215*V215*(H215*U215*AK215+I215*V215*AM215+J215*W215*AN215)</f>
        <v>1.368687924591209E-4</v>
      </c>
      <c r="AR215" s="9">
        <f>J215*W215*(H215*U215*AL215+I215*V215*AN215+J215*W215*AO215)</f>
        <v>5.3406958613341243E-5</v>
      </c>
      <c r="AS215" s="40">
        <f t="shared" si="54"/>
        <v>3.3677606506187755E-4</v>
      </c>
      <c r="AT215" s="32">
        <f t="shared" si="55"/>
        <v>4.2691878747845795E-2</v>
      </c>
      <c r="AU215" s="31">
        <f>IF(N215&lt;-AT214,1,0)</f>
        <v>0</v>
      </c>
      <c r="AV215" s="37">
        <f>(resultados!$E$12^AU215)*(1-resultados!$E$12)^(1-AU215)</f>
        <v>0.97455470737913485</v>
      </c>
      <c r="AW215" s="37">
        <f>((1-resultados!$E$13)^AU215)*((resultados!$E$13)^(1-AU215))</f>
        <v>0.9</v>
      </c>
    </row>
    <row r="216" spans="1:49" s="37" customFormat="1">
      <c r="A216" s="33">
        <v>214</v>
      </c>
      <c r="B216" s="34">
        <v>39713</v>
      </c>
      <c r="C216" s="35">
        <v>1</v>
      </c>
      <c r="D216" s="36">
        <v>15580</v>
      </c>
      <c r="E216" s="32">
        <v>2572.27</v>
      </c>
      <c r="F216" s="32">
        <v>2050</v>
      </c>
      <c r="G216" s="40">
        <f>(resultados!$B$6*cálculos!D216)+(resultados!$C$6*cálculos!E216)+(resultados!$D$6*cálculos!F216)</f>
        <v>1.0176785757760194</v>
      </c>
      <c r="H216" s="36">
        <f>(resultados!B$6*cálculos!D216)/$G216</f>
        <v>0.29631004746939066</v>
      </c>
      <c r="I216" s="32">
        <f>(resultados!C$6*cálculos!E216)/$G216</f>
        <v>0.42391377466903812</v>
      </c>
      <c r="J216" s="31">
        <f>(resultados!D$6*cálculos!F216)/$G216</f>
        <v>0.27977617786157133</v>
      </c>
      <c r="K216" s="36">
        <f t="shared" si="42"/>
        <v>-2.9097561995765631E-2</v>
      </c>
      <c r="L216" s="32">
        <f t="shared" si="43"/>
        <v>1.3471511646780954E-2</v>
      </c>
      <c r="M216" s="32">
        <f t="shared" si="44"/>
        <v>4.8899852941914901E-3</v>
      </c>
      <c r="N216" s="40">
        <f t="shared" si="44"/>
        <v>-1.7098739247341371E-3</v>
      </c>
      <c r="O216" s="55">
        <f>AVERAGE(K$4:K216)</f>
        <v>-6.2540101810064472E-4</v>
      </c>
      <c r="P216" s="56">
        <f>AVERAGE(L$4:L216)</f>
        <v>1.1542879032932988E-3</v>
      </c>
      <c r="Q216" s="57">
        <f>AVERAGE(M$4:M216)</f>
        <v>-2.1267492596086388E-4</v>
      </c>
      <c r="R216" s="32">
        <f>resultados!B$7+resultados!B$8*cálculos!K215^2+resultados!B$9*cálculos!R215</f>
        <v>1.5653742060818521E-3</v>
      </c>
      <c r="S216" s="32">
        <f>resultados!C$7+resultados!C$8*cálculos!L215^2+resultados!C$9*cálculos!S215</f>
        <v>7.422421856823284E-4</v>
      </c>
      <c r="T216" s="31">
        <f>resultados!D$7+resultados!D$8*cálculos!M215^2+resultados!D$9*cálculos!T215</f>
        <v>3.7462284830328116E-4</v>
      </c>
      <c r="U216" s="36">
        <f t="shared" si="45"/>
        <v>3.9564810198986826E-2</v>
      </c>
      <c r="V216" s="32">
        <f t="shared" si="46"/>
        <v>2.724412203911751E-2</v>
      </c>
      <c r="W216" s="31">
        <f t="shared" si="47"/>
        <v>1.9355176266396573E-2</v>
      </c>
      <c r="X216" s="32">
        <f>-0.5*LN(2*resultados!B$2)-0.5*LN(R216)-0.5*((K216^2)/R216)</f>
        <v>2.0404403228498764</v>
      </c>
      <c r="Y216" s="32">
        <f>-0.5*LN(2*resultados!C$2)-0.5*LN(S216)-0.5*((L216^2)/S216)</f>
        <v>2.5617266547169733</v>
      </c>
      <c r="Z216" s="31">
        <f>-0.5*LN(2*resultados!D$2)-0.5*LN(T216)-0.5*((M216^2)/T216)</f>
        <v>2.9939421487033986</v>
      </c>
      <c r="AA216" s="32">
        <f>K216/R216</f>
        <v>-18.588246748103209</v>
      </c>
      <c r="AB216" s="32">
        <f>L216/S216</f>
        <v>18.149752071012863</v>
      </c>
      <c r="AC216" s="31">
        <f>M216/T216</f>
        <v>13.053088770049429</v>
      </c>
      <c r="AD216" s="32">
        <f>(1-resultados!$E$3)*(cálculos!AA215*cálculos!AA215)+resultados!$E$3*cálculos!AD215</f>
        <v>3309.9256773502616</v>
      </c>
      <c r="AE216" s="32">
        <f>(1-resultados!$E$3)*(cálculos!AA215*cálculos!AB215)+resultados!$E$3*cálculos!AE215</f>
        <v>2207.8137074439633</v>
      </c>
      <c r="AF216" s="32">
        <f>(1-resultados!$E$3)*(cálculos!AA215*cálculos!AC215)+resultados!$E$3*cálculos!AF215</f>
        <v>3508.7211866698331</v>
      </c>
      <c r="AG216" s="32">
        <f>(1-resultados!$E$3)*(cálculos!AB215*cálculos!AB215)+resultados!$E$3*cálculos!AG215</f>
        <v>4198.8775173518879</v>
      </c>
      <c r="AH216" s="32">
        <f>(1-resultados!$E$3)*(cálculos!AB215*cálculos!AC215)+resultados!$E$3*cálculos!AH215</f>
        <v>3264.6468855786147</v>
      </c>
      <c r="AI216" s="31">
        <f>(1-resultados!$E$3)*(cálculos!AC215*cálculos!AC215)+resultados!$E$3*cálculos!AI215</f>
        <v>9737.9439081515902</v>
      </c>
      <c r="AJ216" s="32">
        <f t="shared" si="48"/>
        <v>1</v>
      </c>
      <c r="AK216" s="32">
        <f t="shared" si="49"/>
        <v>0.59222495172447109</v>
      </c>
      <c r="AL216" s="32">
        <f t="shared" si="50"/>
        <v>0.61802508632185826</v>
      </c>
      <c r="AM216" s="32">
        <f t="shared" si="51"/>
        <v>1</v>
      </c>
      <c r="AN216" s="32">
        <f t="shared" si="52"/>
        <v>0.51054729088036588</v>
      </c>
      <c r="AO216" s="31">
        <f t="shared" si="53"/>
        <v>1</v>
      </c>
      <c r="AP216" s="9">
        <f>H216*U216*(H216*U216*AJ216+I216*V216*AK216+J216*W216*AL216)</f>
        <v>2.5685880191079412E-4</v>
      </c>
      <c r="AQ216" s="9">
        <f>I216*V216*(H216*U216*AK216+I216*V216*AM216+J216*W216*AN216)</f>
        <v>2.4549760183444676E-4</v>
      </c>
      <c r="AR216" s="9">
        <f>J216*W216*(H216*U216*AL216+I216*V216*AN216+J216*W216*AO216)</f>
        <v>1.0048776504518522E-4</v>
      </c>
      <c r="AS216" s="40">
        <f t="shared" si="54"/>
        <v>6.0284416879042603E-4</v>
      </c>
      <c r="AT216" s="32">
        <f t="shared" si="55"/>
        <v>5.7118552151384984E-2</v>
      </c>
      <c r="AU216" s="31">
        <f>IF(N216&lt;-AT215,1,0)</f>
        <v>0</v>
      </c>
      <c r="AV216" s="37">
        <f>(resultados!$E$12^AU216)*(1-resultados!$E$12)^(1-AU216)</f>
        <v>0.97455470737913485</v>
      </c>
      <c r="AW216" s="37">
        <f>((1-resultados!$E$13)^AU216)*((resultados!$E$13)^(1-AU216))</f>
        <v>0.9</v>
      </c>
    </row>
    <row r="217" spans="1:49" s="37" customFormat="1">
      <c r="A217" s="33">
        <v>215</v>
      </c>
      <c r="B217" s="34">
        <v>39714</v>
      </c>
      <c r="C217" s="35">
        <v>2</v>
      </c>
      <c r="D217" s="36">
        <v>15400</v>
      </c>
      <c r="E217" s="32">
        <v>2528.0100000000002</v>
      </c>
      <c r="F217" s="32">
        <v>2030</v>
      </c>
      <c r="G217" s="40">
        <f>(resultados!$B$6*cálculos!D217)+(resultados!$C$6*cálculos!E217)+(resultados!$D$6*cálculos!F217)</f>
        <v>1.0039938662338541</v>
      </c>
      <c r="H217" s="36">
        <f>(resultados!B$6*cálculos!D217)/$G217</f>
        <v>0.29687882182699105</v>
      </c>
      <c r="I217" s="32">
        <f>(resultados!C$6*cálculos!E217)/$G217</f>
        <v>0.42229830272849622</v>
      </c>
      <c r="J217" s="31">
        <f>(resultados!D$6*cálculos!F217)/$G217</f>
        <v>0.28082287544451279</v>
      </c>
      <c r="K217" s="36">
        <f t="shared" si="42"/>
        <v>-1.1620531023018188E-2</v>
      </c>
      <c r="L217" s="32">
        <f t="shared" si="43"/>
        <v>-1.7356345564568443E-2</v>
      </c>
      <c r="M217" s="32">
        <f t="shared" si="44"/>
        <v>-9.8040000966204133E-3</v>
      </c>
      <c r="N217" s="40">
        <f t="shared" si="44"/>
        <v>-1.3538215461640489E-2</v>
      </c>
      <c r="O217" s="55">
        <f>AVERAGE(K$4:K217)</f>
        <v>-6.7678013027315661E-4</v>
      </c>
      <c r="P217" s="56">
        <f>AVERAGE(L$4:L217)</f>
        <v>1.0677896160603E-3</v>
      </c>
      <c r="Q217" s="57">
        <f>AVERAGE(M$4:M217)</f>
        <v>-2.5749420245927296E-4</v>
      </c>
      <c r="R217" s="32">
        <f>resultados!B$7+resultados!B$8*cálculos!K216^2+resultados!B$9*cálculos!R216</f>
        <v>1.3993751273477933E-3</v>
      </c>
      <c r="S217" s="32">
        <f>resultados!C$7+resultados!C$8*cálculos!L216^2+resultados!C$9*cálculos!S216</f>
        <v>5.7791127258763157E-4</v>
      </c>
      <c r="T217" s="31">
        <f>resultados!D$7+resultados!D$8*cálculos!M216^2+resultados!D$9*cálculos!T216</f>
        <v>2.6099771137794105E-4</v>
      </c>
      <c r="U217" s="36">
        <f t="shared" si="45"/>
        <v>3.7408222723724703E-2</v>
      </c>
      <c r="V217" s="32">
        <f t="shared" si="46"/>
        <v>2.40397852026101E-2</v>
      </c>
      <c r="W217" s="31">
        <f t="shared" si="47"/>
        <v>1.6155423590173704E-2</v>
      </c>
      <c r="X217" s="32">
        <f>-0.5*LN(2*resultados!B$2)-0.5*LN(R217)-0.5*((K217^2)/R217)</f>
        <v>2.318677263689727</v>
      </c>
      <c r="Y217" s="32">
        <f>-0.5*LN(2*resultados!C$2)-0.5*LN(S217)-0.5*((L217^2)/S217)</f>
        <v>2.5484759643027455</v>
      </c>
      <c r="Z217" s="31">
        <f>-0.5*LN(2*resultados!D$2)-0.5*LN(T217)-0.5*((M217^2)/T217)</f>
        <v>3.0224244116559271</v>
      </c>
      <c r="AA217" s="32">
        <f>K217/R217</f>
        <v>-8.3040857279222475</v>
      </c>
      <c r="AB217" s="32">
        <f>L217/S217</f>
        <v>-30.032889801326057</v>
      </c>
      <c r="AC217" s="31">
        <f>M217/T217</f>
        <v>-37.563548143238719</v>
      </c>
      <c r="AD217" s="32">
        <f>(1-resultados!$E$3)*(cálculos!AA216*cálculos!AA216)+resultados!$E$3*cálculos!AD216</f>
        <v>3132.0615117393481</v>
      </c>
      <c r="AE217" s="32">
        <f>(1-resultados!$E$3)*(cálculos!AA216*cálculos!AB216)+resultados!$E$3*cálculos!AE216</f>
        <v>2055.102560802552</v>
      </c>
      <c r="AF217" s="32">
        <f>(1-resultados!$E$3)*(cálculos!AA216*cálculos!AC216)+resultados!$E$3*cálculos!AF216</f>
        <v>3283.6398733766882</v>
      </c>
      <c r="AG217" s="32">
        <f>(1-resultados!$E$3)*(cálculos!AB216*cálculos!AB216)+resultados!$E$3*cálculos!AG216</f>
        <v>3966.7096763251288</v>
      </c>
      <c r="AH217" s="32">
        <f>(1-resultados!$E$3)*(cálculos!AB216*cálculos!AC216)+resultados!$E$3*cálculos!AH216</f>
        <v>3082.9826919401371</v>
      </c>
      <c r="AI217" s="31">
        <f>(1-resultados!$E$3)*(cálculos!AC216*cálculos!AC216)+resultados!$E$3*cálculos!AI216</f>
        <v>9163.8902612488218</v>
      </c>
      <c r="AJ217" s="32">
        <f t="shared" si="48"/>
        <v>1</v>
      </c>
      <c r="AK217" s="32">
        <f t="shared" si="49"/>
        <v>0.58304644440945874</v>
      </c>
      <c r="AL217" s="32">
        <f t="shared" si="50"/>
        <v>0.61291526721079892</v>
      </c>
      <c r="AM217" s="32">
        <f t="shared" si="51"/>
        <v>1</v>
      </c>
      <c r="AN217" s="32">
        <f t="shared" si="52"/>
        <v>0.51134726670753883</v>
      </c>
      <c r="AO217" s="31">
        <f t="shared" si="53"/>
        <v>1</v>
      </c>
      <c r="AP217" s="9">
        <f>H217*U217*(H217*U217*AJ217+I217*V217*AK217+J217*W217*AL217)</f>
        <v>2.1995362388528146E-4</v>
      </c>
      <c r="AQ217" s="9">
        <f>I217*V217*(H217*U217*AK217+I217*V217*AM217+J217*W217*AN217)</f>
        <v>1.9234910768012602E-4</v>
      </c>
      <c r="AR217" s="9">
        <f>J217*W217*(H217*U217*AL217+I217*V217*AN217+J217*W217*AO217)</f>
        <v>7.5015507053172317E-5</v>
      </c>
      <c r="AS217" s="40">
        <f t="shared" si="54"/>
        <v>4.873182386185798E-4</v>
      </c>
      <c r="AT217" s="32">
        <f t="shared" si="55"/>
        <v>5.1354793950819232E-2</v>
      </c>
      <c r="AU217" s="31">
        <f>IF(N217&lt;-AT216,1,0)</f>
        <v>0</v>
      </c>
      <c r="AV217" s="37">
        <f>(resultados!$E$12^AU217)*(1-resultados!$E$12)^(1-AU217)</f>
        <v>0.97455470737913485</v>
      </c>
      <c r="AW217" s="37">
        <f>((1-resultados!$E$13)^AU217)*((resultados!$E$13)^(1-AU217))</f>
        <v>0.9</v>
      </c>
    </row>
    <row r="218" spans="1:49" s="37" customFormat="1">
      <c r="A218" s="33">
        <v>216</v>
      </c>
      <c r="B218" s="34">
        <v>39715</v>
      </c>
      <c r="C218" s="35">
        <v>3</v>
      </c>
      <c r="D218" s="36">
        <v>15600</v>
      </c>
      <c r="E218" s="32">
        <v>2542.7600000000002</v>
      </c>
      <c r="F218" s="32">
        <v>2030</v>
      </c>
      <c r="G218" s="40">
        <f>(resultados!$B$6*cálculos!D218)+(resultados!$C$6*cálculos!E218)+(resultados!$D$6*cálculos!F218)</f>
        <v>1.010338628525056</v>
      </c>
      <c r="H218" s="36">
        <f>(resultados!B$6*cálculos!D218)/$G218</f>
        <v>0.2988458278703533</v>
      </c>
      <c r="I218" s="32">
        <f>(resultados!C$6*cálculos!E218)/$G218</f>
        <v>0.42209481867699145</v>
      </c>
      <c r="J218" s="31">
        <f>(resultados!D$6*cálculos!F218)/$G218</f>
        <v>0.27905935345265515</v>
      </c>
      <c r="K218" s="36">
        <f t="shared" si="42"/>
        <v>1.2903404835906684E-2</v>
      </c>
      <c r="L218" s="32">
        <f t="shared" si="43"/>
        <v>5.8176732928210129E-3</v>
      </c>
      <c r="M218" s="32">
        <f t="shared" si="44"/>
        <v>0</v>
      </c>
      <c r="N218" s="40">
        <f t="shared" si="44"/>
        <v>6.2996385061448662E-3</v>
      </c>
      <c r="O218" s="55">
        <f>AVERAGE(K$4:K218)</f>
        <v>-6.1361647926766894E-4</v>
      </c>
      <c r="P218" s="56">
        <f>AVERAGE(L$4:L218)</f>
        <v>1.0898820982777919E-3</v>
      </c>
      <c r="Q218" s="57">
        <f>AVERAGE(M$4:M218)</f>
        <v>-2.5629655500597405E-4</v>
      </c>
      <c r="R218" s="32">
        <f>resultados!B$7+resultados!B$8*cálculos!K217^2+resultados!B$9*cálculos!R217</f>
        <v>1.0868539773473617E-3</v>
      </c>
      <c r="S218" s="32">
        <f>resultados!C$7+resultados!C$8*cálculos!L217^2+resultados!C$9*cálculos!S217</f>
        <v>5.0947784879493835E-4</v>
      </c>
      <c r="T218" s="31">
        <f>resultados!D$7+resultados!D$8*cálculos!M217^2+resultados!D$9*cálculos!T217</f>
        <v>2.1604871266468398E-4</v>
      </c>
      <c r="U218" s="36">
        <f t="shared" si="45"/>
        <v>3.2967468470408247E-2</v>
      </c>
      <c r="V218" s="32">
        <f t="shared" si="46"/>
        <v>2.2571615998748035E-2</v>
      </c>
      <c r="W218" s="31">
        <f t="shared" si="47"/>
        <v>1.4698595601780599E-2</v>
      </c>
      <c r="X218" s="32">
        <f>-0.5*LN(2*resultados!B$2)-0.5*LN(R218)-0.5*((K218^2)/R218)</f>
        <v>2.4166992343833318</v>
      </c>
      <c r="Y218" s="32">
        <f>-0.5*LN(2*resultados!C$2)-0.5*LN(S218)-0.5*((L218^2)/S218)</f>
        <v>2.8389078622421682</v>
      </c>
      <c r="Z218" s="31">
        <f>-0.5*LN(2*resultados!D$2)-0.5*LN(T218)-0.5*((M218^2)/T218)</f>
        <v>3.3010647938505886</v>
      </c>
      <c r="AA218" s="32">
        <f>K218/R218</f>
        <v>11.872252487311567</v>
      </c>
      <c r="AB218" s="32">
        <f>L218/S218</f>
        <v>11.418893493763239</v>
      </c>
      <c r="AC218" s="31">
        <f>M218/T218</f>
        <v>0</v>
      </c>
      <c r="AD218" s="32">
        <f>(1-resultados!$E$3)*(cálculos!AA217*cálculos!AA217)+resultados!$E$3*cálculos!AD217</f>
        <v>2948.275291421588</v>
      </c>
      <c r="AE218" s="32">
        <f>(1-resultados!$E$3)*(cálculos!AA217*cálculos!AB217)+resultados!$E$3*cálculos!AE217</f>
        <v>1946.7601486484459</v>
      </c>
      <c r="AF218" s="32">
        <f>(1-resultados!$E$3)*(cálculos!AA217*cálculos!AC217)+resultados!$E$3*cálculos!AF217</f>
        <v>3105.3373364156701</v>
      </c>
      <c r="AG218" s="32">
        <f>(1-resultados!$E$3)*(cálculos!AB217*cálculos!AB217)+resultados!$E$3*cálculos!AG217</f>
        <v>3782.8255639347367</v>
      </c>
      <c r="AH218" s="32">
        <f>(1-resultados!$E$3)*(cálculos!AB217*cálculos!AC217)+resultados!$E$3*cálculos!AH217</f>
        <v>2965.6922445396904</v>
      </c>
      <c r="AI218" s="31">
        <f>(1-resultados!$E$3)*(cálculos!AC217*cálculos!AC217)+resultados!$E$3*cálculos!AI217</f>
        <v>8698.7180545204574</v>
      </c>
      <c r="AJ218" s="32">
        <f t="shared" si="48"/>
        <v>1</v>
      </c>
      <c r="AK218" s="32">
        <f t="shared" si="49"/>
        <v>0.58293519031311081</v>
      </c>
      <c r="AL218" s="32">
        <f t="shared" si="50"/>
        <v>0.61319293343861514</v>
      </c>
      <c r="AM218" s="32">
        <f t="shared" si="51"/>
        <v>1</v>
      </c>
      <c r="AN218" s="32">
        <f t="shared" si="52"/>
        <v>0.51699970648931415</v>
      </c>
      <c r="AO218" s="31">
        <f t="shared" si="53"/>
        <v>1</v>
      </c>
      <c r="AP218" s="9">
        <f>H218*U218*(H218*U218*AJ218+I218*V218*AK218+J218*W218*AL218)</f>
        <v>1.7656315308606932E-4</v>
      </c>
      <c r="AQ218" s="9">
        <f>I218*V218*(H218*U218*AK218+I218*V218*AM218+J218*W218*AN218)</f>
        <v>1.6569197512278841E-4</v>
      </c>
      <c r="AR218" s="9">
        <f>J218*W218*(H218*U218*AL218+I218*V218*AN218+J218*W218*AO218)</f>
        <v>6.1808573148331342E-5</v>
      </c>
      <c r="AS218" s="40">
        <f t="shared" si="54"/>
        <v>4.0406370135718909E-4</v>
      </c>
      <c r="AT218" s="32">
        <f t="shared" si="55"/>
        <v>4.6762699827599494E-2</v>
      </c>
      <c r="AU218" s="31">
        <f>IF(N218&lt;-AT217,1,0)</f>
        <v>0</v>
      </c>
      <c r="AV218" s="37">
        <f>(resultados!$E$12^AU218)*(1-resultados!$E$12)^(1-AU218)</f>
        <v>0.97455470737913485</v>
      </c>
      <c r="AW218" s="37">
        <f>((1-resultados!$E$13)^AU218)*((resultados!$E$13)^(1-AU218))</f>
        <v>0.9</v>
      </c>
    </row>
    <row r="219" spans="1:49" s="37" customFormat="1">
      <c r="A219" s="33">
        <v>217</v>
      </c>
      <c r="B219" s="34">
        <v>39716</v>
      </c>
      <c r="C219" s="35">
        <v>4</v>
      </c>
      <c r="D219" s="36">
        <v>15900</v>
      </c>
      <c r="E219" s="32">
        <v>2587.0300000000002</v>
      </c>
      <c r="F219" s="32">
        <v>2040</v>
      </c>
      <c r="G219" s="40">
        <f>(resultados!$B$6*cálculos!D219)+(resultados!$C$6*cálculos!E219)+(resultados!$D$6*cálculos!F219)</f>
        <v>1.0249587069723405</v>
      </c>
      <c r="H219" s="36">
        <f>(resultados!B$6*cálculos!D219)/$G219</f>
        <v>0.30024813037875447</v>
      </c>
      <c r="I219" s="32">
        <f>(resultados!C$6*cálculos!E219)/$G219</f>
        <v>0.42331796901047752</v>
      </c>
      <c r="J219" s="31">
        <f>(resultados!D$6*cálculos!F219)/$G219</f>
        <v>0.27643390061076806</v>
      </c>
      <c r="K219" s="36">
        <f t="shared" si="42"/>
        <v>1.904819497069532E-2</v>
      </c>
      <c r="L219" s="32">
        <f t="shared" si="43"/>
        <v>1.7260394314599914E-2</v>
      </c>
      <c r="M219" s="32">
        <f t="shared" si="44"/>
        <v>4.9140148024289232E-3</v>
      </c>
      <c r="N219" s="40">
        <f t="shared" si="44"/>
        <v>1.4366775470040453E-2</v>
      </c>
      <c r="O219" s="55">
        <f>AVERAGE(K$4:K219)</f>
        <v>-5.2258957440672927E-4</v>
      </c>
      <c r="P219" s="56">
        <f>AVERAGE(L$4:L219)</f>
        <v>1.1647455807607646E-3</v>
      </c>
      <c r="Q219" s="57">
        <f>AVERAGE(M$4:M219)</f>
        <v>-2.3235992835118284E-4</v>
      </c>
      <c r="R219" s="32">
        <f>resultados!B$7+resultados!B$8*cálculos!K218^2+resultados!B$9*cálculos!R218</f>
        <v>8.667046445705954E-4</v>
      </c>
      <c r="S219" s="32">
        <f>resultados!C$7+resultados!C$8*cálculos!L218^2+resultados!C$9*cálculos!S218</f>
        <v>3.7390092339969312E-4</v>
      </c>
      <c r="T219" s="31">
        <f>resultados!D$7+resultados!D$8*cálculos!M218^2+resultados!D$9*cálculos!T218</f>
        <v>1.5219710846381678E-4</v>
      </c>
      <c r="U219" s="36">
        <f t="shared" si="45"/>
        <v>2.9439847903319667E-2</v>
      </c>
      <c r="V219" s="32">
        <f t="shared" si="46"/>
        <v>1.9336517871625519E-2</v>
      </c>
      <c r="W219" s="31">
        <f t="shared" si="47"/>
        <v>1.2336819219872551E-2</v>
      </c>
      <c r="X219" s="32">
        <f>-0.5*LN(2*resultados!B$2)-0.5*LN(R219)-0.5*((K219^2)/R219)</f>
        <v>2.3971496378391368</v>
      </c>
      <c r="Y219" s="32">
        <f>-0.5*LN(2*resultados!C$2)-0.5*LN(S219)-0.5*((L219^2)/S219)</f>
        <v>2.62842539038814</v>
      </c>
      <c r="Z219" s="31">
        <f>-0.5*LN(2*resultados!D$2)-0.5*LN(T219)-0.5*((M219^2)/T219)</f>
        <v>3.3968986922982718</v>
      </c>
      <c r="AA219" s="32">
        <f>K219/R219</f>
        <v>21.977723426338226</v>
      </c>
      <c r="AB219" s="32">
        <f>L219/S219</f>
        <v>46.163016014135046</v>
      </c>
      <c r="AC219" s="31">
        <f>M219/T219</f>
        <v>32.287175834205662</v>
      </c>
      <c r="AD219" s="32">
        <f>(1-resultados!$E$3)*(cálculos!AA218*cálculos!AA218)+resultados!$E$3*cálculos!AD218</f>
        <v>2779.8357966836411</v>
      </c>
      <c r="AE219" s="32">
        <f>(1-resultados!$E$3)*(cálculos!AA218*cálculos!AB218)+resultados!$E$3*cálculos!AE218</f>
        <v>1838.0886189305595</v>
      </c>
      <c r="AF219" s="32">
        <f>(1-resultados!$E$3)*(cálculos!AA218*cálculos!AC218)+resultados!$E$3*cálculos!AF218</f>
        <v>2919.0170962307297</v>
      </c>
      <c r="AG219" s="32">
        <f>(1-resultados!$E$3)*(cálculos!AB218*cálculos!AB218)+resultados!$E$3*cálculos!AG218</f>
        <v>3563.6794978159669</v>
      </c>
      <c r="AH219" s="32">
        <f>(1-resultados!$E$3)*(cálculos!AB218*cálculos!AC218)+resultados!$E$3*cálculos!AH218</f>
        <v>2787.7507098673086</v>
      </c>
      <c r="AI219" s="31">
        <f>(1-resultados!$E$3)*(cálculos!AC218*cálculos!AC218)+resultados!$E$3*cálculos!AI218</f>
        <v>8176.7949712492291</v>
      </c>
      <c r="AJ219" s="32">
        <f t="shared" si="48"/>
        <v>1</v>
      </c>
      <c r="AK219" s="32">
        <f t="shared" si="49"/>
        <v>0.58399288390669035</v>
      </c>
      <c r="AL219" s="32">
        <f t="shared" si="50"/>
        <v>0.61225947241368517</v>
      </c>
      <c r="AM219" s="32">
        <f t="shared" si="51"/>
        <v>1</v>
      </c>
      <c r="AN219" s="32">
        <f t="shared" si="52"/>
        <v>0.5164319011016556</v>
      </c>
      <c r="AO219" s="31">
        <f t="shared" si="53"/>
        <v>1</v>
      </c>
      <c r="AP219" s="9">
        <f>H219*U219*(H219*U219*AJ219+I219*V219*AK219+J219*W219*AL219)</f>
        <v>1.3884291368312815E-4</v>
      </c>
      <c r="AQ219" s="9">
        <f>I219*V219*(H219*U219*AK219+I219*V219*AM219+J219*W219*AN219)</f>
        <v>1.2367264964587718E-4</v>
      </c>
      <c r="AR219" s="9">
        <f>J219*W219*(H219*U219*AL219+I219*V219*AN219+J219*W219*AO219)</f>
        <v>4.4502859551145018E-5</v>
      </c>
      <c r="AS219" s="40">
        <f t="shared" si="54"/>
        <v>3.0701842288015038E-4</v>
      </c>
      <c r="AT219" s="32">
        <f t="shared" si="55"/>
        <v>4.0762130624099752E-2</v>
      </c>
      <c r="AU219" s="31">
        <f>IF(N219&lt;-AT218,1,0)</f>
        <v>0</v>
      </c>
      <c r="AV219" s="37">
        <f>(resultados!$E$12^AU219)*(1-resultados!$E$12)^(1-AU219)</f>
        <v>0.97455470737913485</v>
      </c>
      <c r="AW219" s="37">
        <f>((1-resultados!$E$13)^AU219)*((resultados!$E$13)^(1-AU219))</f>
        <v>0.9</v>
      </c>
    </row>
    <row r="220" spans="1:49" s="37" customFormat="1">
      <c r="A220" s="33">
        <v>218</v>
      </c>
      <c r="B220" s="34">
        <v>39717</v>
      </c>
      <c r="C220" s="35">
        <v>5</v>
      </c>
      <c r="D220" s="36">
        <v>15600</v>
      </c>
      <c r="E220" s="32">
        <v>2567.36</v>
      </c>
      <c r="F220" s="32">
        <v>2015</v>
      </c>
      <c r="G220" s="40">
        <f>(resultados!$B$6*cálculos!D220)+(resultados!$C$6*cálculos!E220)+(resultados!$D$6*cálculos!F220)</f>
        <v>1.0123810813552445</v>
      </c>
      <c r="H220" s="36">
        <f>(resultados!B$6*cálculos!D220)/$G220</f>
        <v>0.29824291408801873</v>
      </c>
      <c r="I220" s="32">
        <f>(resultados!C$6*cálculos!E220)/$G220</f>
        <v>0.42531858240254256</v>
      </c>
      <c r="J220" s="31">
        <f>(resultados!D$6*cálculos!F220)/$G220</f>
        <v>0.27643850350943872</v>
      </c>
      <c r="K220" s="36">
        <f t="shared" si="42"/>
        <v>-1.904819497069532E-2</v>
      </c>
      <c r="L220" s="32">
        <f t="shared" si="43"/>
        <v>-7.6323659972565849E-3</v>
      </c>
      <c r="M220" s="32">
        <f t="shared" si="44"/>
        <v>-1.2330612457478907E-2</v>
      </c>
      <c r="N220" s="40">
        <f t="shared" si="44"/>
        <v>-1.2347263310863431E-2</v>
      </c>
      <c r="O220" s="55">
        <f>AVERAGE(K$4:K220)</f>
        <v>-6.0796102784584712E-4</v>
      </c>
      <c r="P220" s="56">
        <f>AVERAGE(L$4:L220)</f>
        <v>1.1242058960694403E-3</v>
      </c>
      <c r="Q220" s="57">
        <f>AVERAGE(M$4:M220)</f>
        <v>-2.8811224415361473E-4</v>
      </c>
      <c r="R220" s="32">
        <f>resultados!B$7+resultados!B$8*cálculos!K219^2+resultados!B$9*cálculos!R219</f>
        <v>7.5839678399787014E-4</v>
      </c>
      <c r="S220" s="32">
        <f>resultados!C$7+resultados!C$8*cálculos!L219^2+resultados!C$9*cálculos!S219</f>
        <v>3.7322038067467891E-4</v>
      </c>
      <c r="T220" s="31">
        <f>resultados!D$7+resultados!D$8*cálculos!M219^2+resultados!D$9*cálculos!T219</f>
        <v>1.2086757375189236E-4</v>
      </c>
      <c r="U220" s="36">
        <f t="shared" si="45"/>
        <v>2.7539004775007214E-2</v>
      </c>
      <c r="V220" s="32">
        <f t="shared" si="46"/>
        <v>1.9318912512734224E-2</v>
      </c>
      <c r="W220" s="31">
        <f t="shared" si="47"/>
        <v>1.0993978977235329E-2</v>
      </c>
      <c r="X220" s="32">
        <f>-0.5*LN(2*resultados!B$2)-0.5*LN(R220)-0.5*((K220^2)/R220)</f>
        <v>2.4340023737887613</v>
      </c>
      <c r="Y220" s="32">
        <f>-0.5*LN(2*resultados!C$2)-0.5*LN(S220)-0.5*((L220^2)/S220)</f>
        <v>2.949691170218625</v>
      </c>
      <c r="Z220" s="31">
        <f>-0.5*LN(2*resultados!D$2)-0.5*LN(T220)-0.5*((M220^2)/T220)</f>
        <v>2.9624996179476595</v>
      </c>
      <c r="AA220" s="32">
        <f>K220/R220</f>
        <v>-25.116397343199722</v>
      </c>
      <c r="AB220" s="32">
        <f>L220/S220</f>
        <v>-20.450024683698636</v>
      </c>
      <c r="AC220" s="31">
        <f>M220/T220</f>
        <v>-102.01753931778458</v>
      </c>
      <c r="AD220" s="32">
        <f>(1-resultados!$E$3)*(cálculos!AA219*cálculos!AA219)+resultados!$E$3*cálculos!AD219</f>
        <v>2642.0268685028996</v>
      </c>
      <c r="AE220" s="32">
        <f>(1-resultados!$E$3)*(cálculos!AA219*cálculos!AB219)+resultados!$E$3*cálculos!AE219</f>
        <v>1788.676781703783</v>
      </c>
      <c r="AF220" s="32">
        <f>(1-resultados!$E$3)*(cálculos!AA219*cálculos!AC219)+resultados!$E$3*cálculos!AF219</f>
        <v>2786.4519876989893</v>
      </c>
      <c r="AG220" s="32">
        <f>(1-resultados!$E$3)*(cálculos!AB219*cálculos!AB219)+resultados!$E$3*cálculos!AG219</f>
        <v>3477.7201707982863</v>
      </c>
      <c r="AH220" s="32">
        <f>(1-resultados!$E$3)*(cálculos!AB219*cálculos!AC219)+resultados!$E$3*cálculos!AH219</f>
        <v>2709.9140721804079</v>
      </c>
      <c r="AI220" s="31">
        <f>(1-resultados!$E$3)*(cálculos!AC219*cálculos!AC219)+resultados!$E$3*cálculos!AI219</f>
        <v>7748.734976375209</v>
      </c>
      <c r="AJ220" s="32">
        <f t="shared" si="48"/>
        <v>1</v>
      </c>
      <c r="AK220" s="32">
        <f t="shared" si="49"/>
        <v>0.59008685125683202</v>
      </c>
      <c r="AL220" s="32">
        <f t="shared" si="50"/>
        <v>0.61583950640649898</v>
      </c>
      <c r="AM220" s="32">
        <f t="shared" si="51"/>
        <v>1</v>
      </c>
      <c r="AN220" s="32">
        <f t="shared" si="52"/>
        <v>0.52202679981797295</v>
      </c>
      <c r="AO220" s="31">
        <f t="shared" si="53"/>
        <v>1</v>
      </c>
      <c r="AP220" s="9">
        <f>H220*U220*(H220*U220*AJ220+I220*V220*AK220+J220*W220*AL220)</f>
        <v>1.2265358797554718E-4</v>
      </c>
      <c r="AQ220" s="9">
        <f>I220*V220*(H220*U220*AK220+I220*V220*AM220+J220*W220*AN220)</f>
        <v>1.2037276192519673E-4</v>
      </c>
      <c r="AR220" s="9">
        <f>J220*W220*(H220*U220*AL220+I220*V220*AN220+J220*W220*AO220)</f>
        <v>3.7644773368739255E-5</v>
      </c>
      <c r="AS220" s="40">
        <f t="shared" si="54"/>
        <v>2.8067112326948319E-4</v>
      </c>
      <c r="AT220" s="32">
        <f t="shared" si="55"/>
        <v>3.897386930983221E-2</v>
      </c>
      <c r="AU220" s="31">
        <f>IF(N220&lt;-AT219,1,0)</f>
        <v>0</v>
      </c>
      <c r="AV220" s="37">
        <f>(resultados!$E$12^AU220)*(1-resultados!$E$12)^(1-AU220)</f>
        <v>0.97455470737913485</v>
      </c>
      <c r="AW220" s="37">
        <f>((1-resultados!$E$13)^AU220)*((resultados!$E$13)^(1-AU220))</f>
        <v>0.9</v>
      </c>
    </row>
    <row r="221" spans="1:49" s="37" customFormat="1">
      <c r="A221" s="33">
        <v>219</v>
      </c>
      <c r="B221" s="34">
        <v>39720</v>
      </c>
      <c r="C221" s="35">
        <v>1</v>
      </c>
      <c r="D221" s="36">
        <v>15300</v>
      </c>
      <c r="E221" s="32">
        <v>2513.25</v>
      </c>
      <c r="F221" s="32">
        <v>2000</v>
      </c>
      <c r="G221" s="40">
        <f>(resultados!$B$6*cálculos!D221)+(resultados!$C$6*cálculos!E221)+(resultados!$D$6*cálculos!F221)</f>
        <v>0.99541624399810646</v>
      </c>
      <c r="H221" s="36">
        <f>(resultados!B$6*cálculos!D221)/$G221</f>
        <v>0.2974926660515978</v>
      </c>
      <c r="I221" s="32">
        <f>(resultados!C$6*cálculos!E221)/$G221</f>
        <v>0.42345042740036498</v>
      </c>
      <c r="J221" s="31">
        <f>(resultados!D$6*cálculos!F221)/$G221</f>
        <v>0.27905690654803722</v>
      </c>
      <c r="K221" s="36">
        <f t="shared" si="42"/>
        <v>-1.941808585710092E-2</v>
      </c>
      <c r="L221" s="32">
        <f t="shared" si="43"/>
        <v>-2.1301397279762213E-2</v>
      </c>
      <c r="M221" s="32">
        <f t="shared" si="44"/>
        <v>-7.4720148387008578E-3</v>
      </c>
      <c r="N221" s="40">
        <f t="shared" si="44"/>
        <v>-1.6899356212395317E-2</v>
      </c>
      <c r="O221" s="55">
        <f>AVERAGE(K$4:K221)</f>
        <v>-6.9424600412683378E-4</v>
      </c>
      <c r="P221" s="56">
        <f>AVERAGE(L$4:L221)</f>
        <v>1.021336156730763E-3</v>
      </c>
      <c r="Q221" s="57">
        <f>AVERAGE(M$4:M221)</f>
        <v>-3.2106592577997828E-4</v>
      </c>
      <c r="R221" s="32">
        <f>resultados!B$7+resultados!B$8*cálculos!K220^2+resultados!B$9*cálculos!R220</f>
        <v>6.7917354697353996E-4</v>
      </c>
      <c r="S221" s="32">
        <f>resultados!C$7+resultados!C$8*cálculos!L220^2+resultados!C$9*cálculos!S220</f>
        <v>2.9188157127558382E-4</v>
      </c>
      <c r="T221" s="31">
        <f>resultados!D$7+resultados!D$8*cálculos!M220^2+resultados!D$9*cálculos!T220</f>
        <v>1.4837517781472227E-4</v>
      </c>
      <c r="U221" s="36">
        <f t="shared" si="45"/>
        <v>2.6060958289624347E-2</v>
      </c>
      <c r="V221" s="32">
        <f t="shared" si="46"/>
        <v>1.7084541880764137E-2</v>
      </c>
      <c r="W221" s="31">
        <f t="shared" si="47"/>
        <v>1.2180935013976648E-2</v>
      </c>
      <c r="X221" s="32">
        <f>-0.5*LN(2*resultados!B$2)-0.5*LN(R221)-0.5*((K221^2)/R221)</f>
        <v>2.4507895150394283</v>
      </c>
      <c r="Y221" s="32">
        <f>-0.5*LN(2*resultados!C$2)-0.5*LN(S221)-0.5*((L221^2)/S221)</f>
        <v>2.3733590591338771</v>
      </c>
      <c r="Z221" s="31">
        <f>-0.5*LN(2*resultados!D$2)-0.5*LN(T221)-0.5*((M221^2)/T221)</f>
        <v>3.3008033929240539</v>
      </c>
      <c r="AA221" s="32">
        <f>K221/R221</f>
        <v>-28.590757021721036</v>
      </c>
      <c r="AB221" s="32">
        <f>L221/S221</f>
        <v>-72.979589587210413</v>
      </c>
      <c r="AC221" s="31">
        <f>M221/T221</f>
        <v>-50.358927610056483</v>
      </c>
      <c r="AD221" s="32">
        <f>(1-resultados!$E$3)*(cálculos!AA220*cálculos!AA220)+resultados!$E$3*cálculos!AD220</f>
        <v>2521.3552613228153</v>
      </c>
      <c r="AE221" s="32">
        <f>(1-resultados!$E$3)*(cálculos!AA220*cálculos!AB220)+resultados!$E$3*cálculos!AE220</f>
        <v>1712.1740315395969</v>
      </c>
      <c r="AF221" s="32">
        <f>(1-resultados!$E$3)*(cálculos!AA220*cálculos!AC220)+resultados!$E$3*cálculos!AF220</f>
        <v>2773.0036516459086</v>
      </c>
      <c r="AG221" s="32">
        <f>(1-resultados!$E$3)*(cálculos!AB220*cálculos!AB220)+resultados!$E$3*cálculos!AG220</f>
        <v>3294.149171124222</v>
      </c>
      <c r="AH221" s="32">
        <f>(1-resultados!$E$3)*(cálculos!AB220*cálculos!AC220)+resultados!$E$3*cálculos!AH220</f>
        <v>2672.4948996827166</v>
      </c>
      <c r="AI221" s="31">
        <f>(1-resultados!$E$3)*(cálculos!AC220*cálculos!AC220)+resultados!$E$3*cálculos!AI220</f>
        <v>7908.2655775000403</v>
      </c>
      <c r="AJ221" s="32">
        <f t="shared" si="48"/>
        <v>1</v>
      </c>
      <c r="AK221" s="32">
        <f t="shared" si="49"/>
        <v>0.5940995914702395</v>
      </c>
      <c r="AL221" s="32">
        <f t="shared" si="50"/>
        <v>0.62100171205745769</v>
      </c>
      <c r="AM221" s="32">
        <f t="shared" si="51"/>
        <v>1</v>
      </c>
      <c r="AN221" s="32">
        <f t="shared" si="52"/>
        <v>0.52360602045417426</v>
      </c>
      <c r="AO221" s="31">
        <f t="shared" si="53"/>
        <v>1</v>
      </c>
      <c r="AP221" s="9">
        <f>H221*U221*(H221*U221*AJ221+I221*V221*AK221+J221*W221*AL221)</f>
        <v>1.097958321268592E-4</v>
      </c>
      <c r="AQ221" s="9">
        <f>I221*V221*(H221*U221*AK221+I221*V221*AM221+J221*W221*AN221)</f>
        <v>9.8535507735837441E-5</v>
      </c>
      <c r="AR221" s="9">
        <f>J221*W221*(H221*U221*AL221+I221*V221*AN221+J221*W221*AO221)</f>
        <v>4.079610685795109E-5</v>
      </c>
      <c r="AS221" s="40">
        <f t="shared" si="54"/>
        <v>2.4912744672064775E-4</v>
      </c>
      <c r="AT221" s="32">
        <f t="shared" si="55"/>
        <v>3.6718543564938123E-2</v>
      </c>
      <c r="AU221" s="31">
        <f>IF(N221&lt;-AT220,1,0)</f>
        <v>0</v>
      </c>
      <c r="AV221" s="37">
        <f>(resultados!$E$12^AU221)*(1-resultados!$E$12)^(1-AU221)</f>
        <v>0.97455470737913485</v>
      </c>
      <c r="AW221" s="37">
        <f>((1-resultados!$E$13)^AU221)*((resultados!$E$13)^(1-AU221))</f>
        <v>0.9</v>
      </c>
    </row>
    <row r="222" spans="1:49" s="37" customFormat="1">
      <c r="A222" s="33">
        <v>220</v>
      </c>
      <c r="B222" s="34">
        <v>39721</v>
      </c>
      <c r="C222" s="35">
        <v>2</v>
      </c>
      <c r="D222" s="36">
        <v>15640</v>
      </c>
      <c r="E222" s="32">
        <v>2523.09</v>
      </c>
      <c r="F222" s="32">
        <v>2010</v>
      </c>
      <c r="G222" s="40">
        <f>(resultados!$B$6*cálculos!D222)+(resultados!$C$6*cálculos!E222)+(resultados!$D$6*cálculos!F222)</f>
        <v>1.0050360925136945</v>
      </c>
      <c r="H222" s="36">
        <f>(resultados!B$6*cálculos!D222)/$G222</f>
        <v>0.30119284240056293</v>
      </c>
      <c r="I222" s="32">
        <f>(resultados!C$6*cálculos!E222)/$G222</f>
        <v>0.4210393552825637</v>
      </c>
      <c r="J222" s="31">
        <f>(resultados!D$6*cálculos!F222)/$G222</f>
        <v>0.27776780231687331</v>
      </c>
      <c r="K222" s="36">
        <f t="shared" si="42"/>
        <v>2.1978906718775448E-2</v>
      </c>
      <c r="L222" s="32">
        <f t="shared" si="43"/>
        <v>3.9076045385675329E-3</v>
      </c>
      <c r="M222" s="32">
        <f t="shared" si="44"/>
        <v>4.9875415110394172E-3</v>
      </c>
      <c r="N222" s="40">
        <f t="shared" si="44"/>
        <v>9.6177474401628986E-3</v>
      </c>
      <c r="O222" s="55">
        <f>AVERAGE(K$4:K222)</f>
        <v>-5.9071562639668638E-4</v>
      </c>
      <c r="P222" s="56">
        <f>AVERAGE(L$4:L222)</f>
        <v>1.0345154644103829E-3</v>
      </c>
      <c r="Q222" s="57">
        <f>AVERAGE(M$4:M222)</f>
        <v>-2.9682570917349702E-4</v>
      </c>
      <c r="R222" s="32">
        <f>resultados!B$7+resultados!B$8*cálculos!K221^2+resultados!B$9*cálculos!R221</f>
        <v>6.2504547091842043E-4</v>
      </c>
      <c r="S222" s="32">
        <f>resultados!C$7+resultados!C$8*cálculos!L221^2+resultados!C$9*cálculos!S221</f>
        <v>3.7148281786165982E-4</v>
      </c>
      <c r="T222" s="31">
        <f>resultados!D$7+resultados!D$8*cálculos!M221^2+resultados!D$9*cálculos!T221</f>
        <v>1.3016526871893939E-4</v>
      </c>
      <c r="U222" s="36">
        <f t="shared" si="45"/>
        <v>2.5000909401828177E-2</v>
      </c>
      <c r="V222" s="32">
        <f t="shared" si="46"/>
        <v>1.9273889536408052E-2</v>
      </c>
      <c r="W222" s="31">
        <f t="shared" si="47"/>
        <v>1.1408999461781887E-2</v>
      </c>
      <c r="X222" s="32">
        <f>-0.5*LN(2*resultados!B$2)-0.5*LN(R222)-0.5*((K222^2)/R222)</f>
        <v>2.3834747871612505</v>
      </c>
      <c r="Y222" s="32">
        <f>-0.5*LN(2*resultados!C$2)-0.5*LN(S222)-0.5*((L222^2)/S222)</f>
        <v>3.0095135156553026</v>
      </c>
      <c r="Z222" s="31">
        <f>-0.5*LN(2*resultados!D$2)-0.5*LN(T222)-0.5*((M222^2)/T222)</f>
        <v>3.4588604821905098</v>
      </c>
      <c r="AA222" s="32">
        <f>K222/R222</f>
        <v>35.163692469414094</v>
      </c>
      <c r="AB222" s="32">
        <f>L222/S222</f>
        <v>10.518937486962653</v>
      </c>
      <c r="AC222" s="31">
        <f>M222/T222</f>
        <v>38.316991622464315</v>
      </c>
      <c r="AD222" s="32">
        <f>(1-resultados!$E$3)*(cálculos!AA221*cálculos!AA221)+resultados!$E$3*cálculos!AD221</f>
        <v>2419.1198288679516</v>
      </c>
      <c r="AE222" s="32">
        <f>(1-resultados!$E$3)*(cálculos!AA221*cálculos!AB221)+resultados!$E$3*cálculos!AE221</f>
        <v>1734.6360924531923</v>
      </c>
      <c r="AF222" s="32">
        <f>(1-resultados!$E$3)*(cálculos!AA221*cálculos!AC221)+resultados!$E$3*cálculos!AF221</f>
        <v>2693.0114243375674</v>
      </c>
      <c r="AG222" s="32">
        <f>(1-resultados!$E$3)*(cálculos!AB221*cálculos!AB221)+resultados!$E$3*cálculos!AG221</f>
        <v>3416.0614506358288</v>
      </c>
      <c r="AH222" s="32">
        <f>(1-resultados!$E$3)*(cálculos!AB221*cálculos!AC221)+resultados!$E$3*cálculos!AH221</f>
        <v>2732.6556378437917</v>
      </c>
      <c r="AI222" s="31">
        <f>(1-resultados!$E$3)*(cálculos!AC221*cálculos!AC221)+resultados!$E$3*cálculos!AI221</f>
        <v>7585.9309382521324</v>
      </c>
      <c r="AJ222" s="32">
        <f t="shared" si="48"/>
        <v>1</v>
      </c>
      <c r="AK222" s="32">
        <f t="shared" si="49"/>
        <v>0.60341604027081808</v>
      </c>
      <c r="AL222" s="32">
        <f t="shared" si="50"/>
        <v>0.62864441688391881</v>
      </c>
      <c r="AM222" s="32">
        <f t="shared" si="51"/>
        <v>1</v>
      </c>
      <c r="AN222" s="32">
        <f t="shared" si="52"/>
        <v>0.53680632821481555</v>
      </c>
      <c r="AO222" s="31">
        <f t="shared" si="53"/>
        <v>1</v>
      </c>
      <c r="AP222" s="9">
        <f>H222*U222*(H222*U222*AJ222+I222*V222*AK222+J222*W222*AL222)</f>
        <v>1.0857691568415383E-4</v>
      </c>
      <c r="AQ222" s="9">
        <f>I222*V222*(H222*U222*AK222+I222*V222*AM222+J222*W222*AN222)</f>
        <v>1.1653245894853852E-4</v>
      </c>
      <c r="AR222" s="9">
        <f>J222*W222*(H222*U222*AL222+I222*V222*AN222+J222*W222*AO222)</f>
        <v>3.8849492120870049E-5</v>
      </c>
      <c r="AS222" s="40">
        <f t="shared" si="54"/>
        <v>2.6395886675356238E-4</v>
      </c>
      <c r="AT222" s="32">
        <f t="shared" si="55"/>
        <v>3.7795734164201886E-2</v>
      </c>
      <c r="AU222" s="31">
        <f>IF(N222&lt;-AT221,1,0)</f>
        <v>0</v>
      </c>
      <c r="AV222" s="37">
        <f>(resultados!$E$12^AU222)*(1-resultados!$E$12)^(1-AU222)</f>
        <v>0.97455470737913485</v>
      </c>
      <c r="AW222" s="37">
        <f>((1-resultados!$E$13)^AU222)*((resultados!$E$13)^(1-AU222))</f>
        <v>0.9</v>
      </c>
    </row>
    <row r="223" spans="1:49" s="37" customFormat="1">
      <c r="A223" s="33">
        <v>221</v>
      </c>
      <c r="B223" s="34">
        <v>39722</v>
      </c>
      <c r="C223" s="35">
        <v>3</v>
      </c>
      <c r="D223" s="36">
        <v>15500</v>
      </c>
      <c r="E223" s="32">
        <v>2557.52</v>
      </c>
      <c r="F223" s="32">
        <v>2000</v>
      </c>
      <c r="G223" s="40">
        <f>(resultados!$B$6*cálculos!D223)+(resultados!$C$6*cálculos!E223)+(resultados!$D$6*cálculos!F223)</f>
        <v>1.0067119496855348</v>
      </c>
      <c r="H223" s="36">
        <f>(resultados!B$6*cálculos!D223)/$G223</f>
        <v>0.29799984006717173</v>
      </c>
      <c r="I223" s="32">
        <f>(resultados!C$6*cálculos!E223)/$G223</f>
        <v>0.42607438209285431</v>
      </c>
      <c r="J223" s="31">
        <f>(resultados!D$6*cálculos!F223)/$G223</f>
        <v>0.27592577783997385</v>
      </c>
      <c r="K223" s="36">
        <f t="shared" si="42"/>
        <v>-8.9917111919639581E-3</v>
      </c>
      <c r="L223" s="32">
        <f t="shared" si="43"/>
        <v>1.3553698107959811E-2</v>
      </c>
      <c r="M223" s="32">
        <f t="shared" si="44"/>
        <v>-4.9875415110394172E-3</v>
      </c>
      <c r="N223" s="40">
        <f t="shared" si="44"/>
        <v>1.6660710231494813E-3</v>
      </c>
      <c r="O223" s="55">
        <f>AVERAGE(K$4:K223)</f>
        <v>-6.2890196987653755E-4</v>
      </c>
      <c r="P223" s="56">
        <f>AVERAGE(L$4:L223)</f>
        <v>1.0914208400628804E-3</v>
      </c>
      <c r="Q223" s="57">
        <f>AVERAGE(M$4:M223)</f>
        <v>-3.1814714463652391E-4</v>
      </c>
      <c r="R223" s="32">
        <f>resultados!B$7+resultados!B$8*cálculos!K222^2+resultados!B$9*cálculos!R222</f>
        <v>6.1392037902865569E-4</v>
      </c>
      <c r="S223" s="32">
        <f>resultados!C$7+resultados!C$8*cálculos!L222^2+resultados!C$9*cálculos!S222</f>
        <v>2.7622363201663225E-4</v>
      </c>
      <c r="T223" s="31">
        <f>resultados!D$7+resultados!D$8*cálculos!M222^2+resultados!D$9*cálculos!T222</f>
        <v>1.0724770863526352E-4</v>
      </c>
      <c r="U223" s="36">
        <f t="shared" si="45"/>
        <v>2.4777416714190679E-2</v>
      </c>
      <c r="V223" s="32">
        <f t="shared" si="46"/>
        <v>1.6619976895791169E-2</v>
      </c>
      <c r="W223" s="31">
        <f t="shared" si="47"/>
        <v>1.0356046959881146E-2</v>
      </c>
      <c r="X223" s="32">
        <f>-0.5*LN(2*resultados!B$2)-0.5*LN(R223)-0.5*((K223^2)/R223)</f>
        <v>2.7130361141221107</v>
      </c>
      <c r="Y223" s="32">
        <f>-0.5*LN(2*resultados!C$2)-0.5*LN(S223)-0.5*((L223^2)/S223)</f>
        <v>2.8456859737382185</v>
      </c>
      <c r="Z223" s="31">
        <f>-0.5*LN(2*resultados!D$2)-0.5*LN(T223)-0.5*((M223^2)/T223)</f>
        <v>3.535273646800055</v>
      </c>
      <c r="AA223" s="32">
        <f>K223/R223</f>
        <v>-14.64638005044015</v>
      </c>
      <c r="AB223" s="32">
        <f>L223/S223</f>
        <v>49.067844083462425</v>
      </c>
      <c r="AC223" s="31">
        <f>M223/T223</f>
        <v>-46.504877115850022</v>
      </c>
      <c r="AD223" s="32">
        <f>(1-resultados!$E$3)*(cálculos!AA222*cálculos!AA222)+resultados!$E$3*cálculos!AD222</f>
        <v>2348.1617552208863</v>
      </c>
      <c r="AE223" s="32">
        <f>(1-resultados!$E$3)*(cálculos!AA222*cálculos!AB222)+resultados!$E$3*cálculos!AE222</f>
        <v>1652.7510078797934</v>
      </c>
      <c r="AF223" s="32">
        <f>(1-resultados!$E$3)*(cálculos!AA222*cálculos!AC222)+resultados!$E$3*cálculos!AF222</f>
        <v>2612.2727534632404</v>
      </c>
      <c r="AG223" s="32">
        <f>(1-resultados!$E$3)*(cálculos!AB222*cálculos!AB222)+resultados!$E$3*cálculos!AG222</f>
        <v>3217.7366463489566</v>
      </c>
      <c r="AH223" s="32">
        <f>(1-resultados!$E$3)*(cálculos!AB222*cálculos!AC222)+resultados!$E$3*cálculos!AH222</f>
        <v>2592.8795419470748</v>
      </c>
      <c r="AI223" s="31">
        <f>(1-resultados!$E$3)*(cálculos!AC222*cálculos!AC222)+resultados!$E$3*cálculos!AI222</f>
        <v>7218.8665927767643</v>
      </c>
      <c r="AJ223" s="32">
        <f t="shared" si="48"/>
        <v>1</v>
      </c>
      <c r="AK223" s="32">
        <f t="shared" si="49"/>
        <v>0.601268119378363</v>
      </c>
      <c r="AL223" s="32">
        <f t="shared" si="50"/>
        <v>0.63448302507604726</v>
      </c>
      <c r="AM223" s="32">
        <f t="shared" si="51"/>
        <v>1</v>
      </c>
      <c r="AN223" s="32">
        <f t="shared" si="52"/>
        <v>0.53798799517445728</v>
      </c>
      <c r="AO223" s="31">
        <f t="shared" si="53"/>
        <v>1</v>
      </c>
      <c r="AP223" s="9">
        <f>H223*U223*(H223*U223*AJ223+I223*V223*AK223+J223*W223*AL223)</f>
        <v>9.9343459492542757E-5</v>
      </c>
      <c r="AQ223" s="9">
        <f>I223*V223*(H223*U223*AK223+I223*V223*AM223+J223*W223*AN223)</f>
        <v>9.2469710686024568E-5</v>
      </c>
      <c r="AR223" s="9">
        <f>J223*W223*(H223*U223*AL223+I223*V223*AN223+J223*W223*AO223)</f>
        <v>3.243831650828287E-5</v>
      </c>
      <c r="AS223" s="40">
        <f t="shared" si="54"/>
        <v>2.2425148668685018E-4</v>
      </c>
      <c r="AT223" s="32">
        <f t="shared" si="55"/>
        <v>3.4837126344694679E-2</v>
      </c>
      <c r="AU223" s="31">
        <f>IF(N223&lt;-AT222,1,0)</f>
        <v>0</v>
      </c>
      <c r="AV223" s="37">
        <f>(resultados!$E$12^AU223)*(1-resultados!$E$12)^(1-AU223)</f>
        <v>0.97455470737913485</v>
      </c>
      <c r="AW223" s="37">
        <f>((1-resultados!$E$13)^AU223)*((resultados!$E$13)^(1-AU223))</f>
        <v>0.9</v>
      </c>
    </row>
    <row r="224" spans="1:49" s="37" customFormat="1">
      <c r="A224" s="33">
        <v>222</v>
      </c>
      <c r="B224" s="34">
        <v>39723</v>
      </c>
      <c r="C224" s="35">
        <v>4</v>
      </c>
      <c r="D224" s="36">
        <v>15500</v>
      </c>
      <c r="E224" s="32">
        <v>2537.85</v>
      </c>
      <c r="F224" s="32">
        <v>2000</v>
      </c>
      <c r="G224" s="40">
        <f>(resultados!$B$6*cálculos!D224)+(resultados!$C$6*cálculos!E224)+(resultados!$D$6*cálculos!F224)</f>
        <v>1.003412997903564</v>
      </c>
      <c r="H224" s="36">
        <f>(resultados!B$6*cálculos!D224)/$G224</f>
        <v>0.29897958330895807</v>
      </c>
      <c r="I224" s="32">
        <f>(resultados!C$6*cálculos!E224)/$G224</f>
        <v>0.42418746918274736</v>
      </c>
      <c r="J224" s="31">
        <f>(resultados!D$6*cálculos!F224)/$G224</f>
        <v>0.27683294750829457</v>
      </c>
      <c r="K224" s="36">
        <f t="shared" si="42"/>
        <v>0</v>
      </c>
      <c r="L224" s="32">
        <f t="shared" si="43"/>
        <v>-7.7207730591419832E-3</v>
      </c>
      <c r="M224" s="32">
        <f t="shared" si="44"/>
        <v>0</v>
      </c>
      <c r="N224" s="40">
        <f t="shared" si="44"/>
        <v>-3.2823379937303113E-3</v>
      </c>
      <c r="O224" s="55">
        <f>AVERAGE(K$4:K224)</f>
        <v>-6.2605625960560302E-4</v>
      </c>
      <c r="P224" s="56">
        <f>AVERAGE(L$4:L224)</f>
        <v>1.0515466595234918E-3</v>
      </c>
      <c r="Q224" s="57">
        <f>AVERAGE(M$4:M224)</f>
        <v>-3.1670756479653962E-4</v>
      </c>
      <c r="R224" s="32">
        <f>resultados!B$7+resultados!B$8*cálculos!K223^2+resultados!B$9*cálculos!R223</f>
        <v>4.9777169220745785E-4</v>
      </c>
      <c r="S224" s="32">
        <f>resultados!C$7+resultados!C$8*cálculos!L223^2+resultados!C$9*cálculos!S223</f>
        <v>2.6997020603339544E-4</v>
      </c>
      <c r="T224" s="31">
        <f>resultados!D$7+resultados!D$8*cálculos!M223^2+resultados!D$9*cálculos!T223</f>
        <v>9.2800478758514257E-5</v>
      </c>
      <c r="U224" s="36">
        <f t="shared" si="45"/>
        <v>2.2310797659596527E-2</v>
      </c>
      <c r="V224" s="32">
        <f t="shared" si="46"/>
        <v>1.6430770098610579E-2</v>
      </c>
      <c r="W224" s="31">
        <f t="shared" si="47"/>
        <v>9.6333005122083808E-3</v>
      </c>
      <c r="X224" s="32">
        <f>-0.5*LN(2*resultados!B$2)-0.5*LN(R224)-0.5*((K224^2)/R224)</f>
        <v>2.883745984516469</v>
      </c>
      <c r="Y224" s="32">
        <f>-0.5*LN(2*resultados!C$2)-0.5*LN(S224)-0.5*((L224^2)/S224)</f>
        <v>3.0792592484467662</v>
      </c>
      <c r="Z224" s="31">
        <f>-0.5*LN(2*resultados!D$2)-0.5*LN(T224)-0.5*((M224^2)/T224)</f>
        <v>3.7235908463701839</v>
      </c>
      <c r="AA224" s="32">
        <f>K224/R224</f>
        <v>0</v>
      </c>
      <c r="AB224" s="32">
        <f>L224/S224</f>
        <v>-28.598611574889564</v>
      </c>
      <c r="AC224" s="31">
        <f>M224/T224</f>
        <v>0</v>
      </c>
      <c r="AD224" s="32">
        <f>(1-resultados!$E$3)*(cálculos!AA223*cálculos!AA223)+resultados!$E$3*cálculos!AD223</f>
        <v>2220.1430368225492</v>
      </c>
      <c r="AE224" s="32">
        <f>(1-resultados!$E$3)*(cálculos!AA223*cálculos!AB223)+resultados!$E$3*cálculos!AE223</f>
        <v>1510.4659698448777</v>
      </c>
      <c r="AF224" s="32">
        <f>(1-resultados!$E$3)*(cálculos!AA223*cálculos!AC223)+resultados!$E$3*cálculos!AF223</f>
        <v>2496.4040745217112</v>
      </c>
      <c r="AG224" s="32">
        <f>(1-resultados!$E$3)*(cálculos!AB223*cálculos!AB223)+resultados!$E$3*cálculos!AG223</f>
        <v>3169.131646947958</v>
      </c>
      <c r="AH224" s="32">
        <f>(1-resultados!$E$3)*(cálculos!AB223*cálculos!AC223)+resultados!$E$3*cálculos!AH223</f>
        <v>2300.3931258637836</v>
      </c>
      <c r="AI224" s="31">
        <f>(1-resultados!$E$3)*(cálculos!AC223*cálculos!AC223)+resultados!$E$3*cálculos!AI223</f>
        <v>6915.4968129437775</v>
      </c>
      <c r="AJ224" s="32">
        <f t="shared" si="48"/>
        <v>1</v>
      </c>
      <c r="AK224" s="32">
        <f t="shared" si="49"/>
        <v>0.56944308999561277</v>
      </c>
      <c r="AL224" s="32">
        <f t="shared" si="50"/>
        <v>0.63710749207084305</v>
      </c>
      <c r="AM224" s="32">
        <f t="shared" si="51"/>
        <v>1</v>
      </c>
      <c r="AN224" s="32">
        <f t="shared" si="52"/>
        <v>0.49138311402785617</v>
      </c>
      <c r="AO224" s="31">
        <f t="shared" si="53"/>
        <v>1</v>
      </c>
      <c r="AP224" s="9">
        <f>H224*U224*(H224*U224*AJ224+I224*V224*AK224+J224*W224*AL224)</f>
        <v>8.2302854146406001E-5</v>
      </c>
      <c r="AQ224" s="9">
        <f>I224*V224*(H224*U224*AK224+I224*V224*AM224+J224*W224*AN224)</f>
        <v>8.4184607330611819E-5</v>
      </c>
      <c r="AR224" s="9">
        <f>J224*W224*(H224*U224*AL224+I224*V224*AN224+J224*W224*AO224)</f>
        <v>2.7578678633826586E-5</v>
      </c>
      <c r="AS224" s="40">
        <f t="shared" si="54"/>
        <v>1.9406614011084443E-4</v>
      </c>
      <c r="AT224" s="32">
        <f t="shared" si="55"/>
        <v>3.2407799414987892E-2</v>
      </c>
      <c r="AU224" s="31">
        <f>IF(N224&lt;-AT223,1,0)</f>
        <v>0</v>
      </c>
      <c r="AV224" s="37">
        <f>(resultados!$E$12^AU224)*(1-resultados!$E$12)^(1-AU224)</f>
        <v>0.97455470737913485</v>
      </c>
      <c r="AW224" s="37">
        <f>((1-resultados!$E$13)^AU224)*((resultados!$E$13)^(1-AU224))</f>
        <v>0.9</v>
      </c>
    </row>
    <row r="225" spans="1:49" s="37" customFormat="1">
      <c r="A225" s="33">
        <v>223</v>
      </c>
      <c r="B225" s="34">
        <v>39724</v>
      </c>
      <c r="C225" s="35">
        <v>5</v>
      </c>
      <c r="D225" s="36">
        <v>15220</v>
      </c>
      <c r="E225" s="32">
        <v>2542.7600000000002</v>
      </c>
      <c r="F225" s="32">
        <v>2000</v>
      </c>
      <c r="G225" s="40">
        <f>(resultados!$B$6*cálculos!D225)+(resultados!$C$6*cálculos!E225)+(resultados!$D$6*cálculos!F225)</f>
        <v>0.99881712314871185</v>
      </c>
      <c r="H225" s="36">
        <f>(resultados!B$6*cálculos!D225)/$G225</f>
        <v>0.29492951045196569</v>
      </c>
      <c r="I225" s="32">
        <f>(resultados!C$6*cálculos!E225)/$G225</f>
        <v>0.4269637457408198</v>
      </c>
      <c r="J225" s="31">
        <f>(resultados!D$6*cálculos!F225)/$G225</f>
        <v>0.27810674380721445</v>
      </c>
      <c r="K225" s="36">
        <f t="shared" si="42"/>
        <v>-1.8229671491662103E-2</v>
      </c>
      <c r="L225" s="32">
        <f t="shared" si="43"/>
        <v>1.9328393750335238E-3</v>
      </c>
      <c r="M225" s="32">
        <f t="shared" si="44"/>
        <v>0</v>
      </c>
      <c r="N225" s="40">
        <f t="shared" si="44"/>
        <v>-4.5907638468470503E-3</v>
      </c>
      <c r="O225" s="55">
        <f>AVERAGE(K$4:K225)</f>
        <v>-7.0535182371396564E-4</v>
      </c>
      <c r="P225" s="56">
        <f>AVERAGE(L$4:L225)</f>
        <v>1.0555164465302939E-3</v>
      </c>
      <c r="Q225" s="57">
        <f>AVERAGE(M$4:M225)</f>
        <v>-3.1528095414430299E-4</v>
      </c>
      <c r="R225" s="32">
        <f>resultados!B$7+resultados!B$8*cálculos!K224^2+resultados!B$9*cálculos!R224</f>
        <v>3.9110177938353756E-4</v>
      </c>
      <c r="S225" s="32">
        <f>resultados!C$7+resultados!C$8*cálculos!L224^2+resultados!C$9*cálculos!S224</f>
        <v>2.239467530894069E-4</v>
      </c>
      <c r="T225" s="31">
        <f>resultados!D$7+resultados!D$8*cálculos!M224^2+resultados!D$9*cálculos!T224</f>
        <v>7.450142180936738E-5</v>
      </c>
      <c r="U225" s="36">
        <f t="shared" si="45"/>
        <v>1.9776293368160211E-2</v>
      </c>
      <c r="V225" s="32">
        <f t="shared" si="46"/>
        <v>1.4964850586938945E-2</v>
      </c>
      <c r="W225" s="31">
        <f t="shared" si="47"/>
        <v>8.6314206136282913E-3</v>
      </c>
      <c r="X225" s="32">
        <f>-0.5*LN(2*resultados!B$2)-0.5*LN(R225)-0.5*((K225^2)/R225)</f>
        <v>2.5794806046112582</v>
      </c>
      <c r="Y225" s="32">
        <f>-0.5*LN(2*resultados!C$2)-0.5*LN(S225)-0.5*((L225^2)/S225)</f>
        <v>3.2747716147793602</v>
      </c>
      <c r="Z225" s="31">
        <f>-0.5*LN(2*resultados!D$2)-0.5*LN(T225)-0.5*((M225^2)/T225)</f>
        <v>3.8334076408310147</v>
      </c>
      <c r="AA225" s="32">
        <f>K225/R225</f>
        <v>-46.611067636654774</v>
      </c>
      <c r="AB225" s="32">
        <f>L225/S225</f>
        <v>8.6307988321753903</v>
      </c>
      <c r="AC225" s="31">
        <f>M225/T225</f>
        <v>0</v>
      </c>
      <c r="AD225" s="32">
        <f>(1-resultados!$E$3)*(cálculos!AA224*cálculos!AA224)+resultados!$E$3*cálculos!AD224</f>
        <v>2086.9344546131961</v>
      </c>
      <c r="AE225" s="32">
        <f>(1-resultados!$E$3)*(cálculos!AA224*cálculos!AB224)+resultados!$E$3*cálculos!AE224</f>
        <v>1419.838011654185</v>
      </c>
      <c r="AF225" s="32">
        <f>(1-resultados!$E$3)*(cálculos!AA224*cálculos!AC224)+resultados!$E$3*cálculos!AF224</f>
        <v>2346.6198300504084</v>
      </c>
      <c r="AG225" s="32">
        <f>(1-resultados!$E$3)*(cálculos!AB224*cálculos!AB224)+resultados!$E$3*cálculos!AG224</f>
        <v>3028.0565831717645</v>
      </c>
      <c r="AH225" s="32">
        <f>(1-resultados!$E$3)*(cálculos!AB224*cálculos!AC224)+resultados!$E$3*cálculos!AH224</f>
        <v>2162.3695383119566</v>
      </c>
      <c r="AI225" s="31">
        <f>(1-resultados!$E$3)*(cálculos!AC224*cálculos!AC224)+resultados!$E$3*cálculos!AI224</f>
        <v>6500.5670041671501</v>
      </c>
      <c r="AJ225" s="32">
        <f t="shared" si="48"/>
        <v>1</v>
      </c>
      <c r="AK225" s="32">
        <f t="shared" si="49"/>
        <v>0.5648100309589924</v>
      </c>
      <c r="AL225" s="32">
        <f t="shared" si="50"/>
        <v>0.63710749207084305</v>
      </c>
      <c r="AM225" s="32">
        <f t="shared" si="51"/>
        <v>1</v>
      </c>
      <c r="AN225" s="32">
        <f t="shared" si="52"/>
        <v>0.48738516055913117</v>
      </c>
      <c r="AO225" s="31">
        <f t="shared" si="53"/>
        <v>1</v>
      </c>
      <c r="AP225" s="9">
        <f>H225*U225*(H225*U225*AJ225+I225*V225*AK225+J225*W225*AL225)</f>
        <v>6.3988343205892862E-5</v>
      </c>
      <c r="AQ225" s="9">
        <f>I225*V225*(H225*U225*AK225+I225*V225*AM225+J225*W225*AN225)</f>
        <v>6.9349245126321547E-5</v>
      </c>
      <c r="AR225" s="9">
        <f>J225*W225*(H225*U225*AL225+I225*V225*AN225+J225*W225*AO225)</f>
        <v>2.2157603449770976E-5</v>
      </c>
      <c r="AS225" s="40">
        <f t="shared" si="54"/>
        <v>1.5549519178198538E-4</v>
      </c>
      <c r="AT225" s="32">
        <f t="shared" si="55"/>
        <v>2.9009025534489304E-2</v>
      </c>
      <c r="AU225" s="31">
        <f>IF(N225&lt;-AT224,1,0)</f>
        <v>0</v>
      </c>
      <c r="AV225" s="37">
        <f>(resultados!$E$12^AU225)*(1-resultados!$E$12)^(1-AU225)</f>
        <v>0.97455470737913485</v>
      </c>
      <c r="AW225" s="37">
        <f>((1-resultados!$E$13)^AU225)*((resultados!$E$13)^(1-AU225))</f>
        <v>0.9</v>
      </c>
    </row>
    <row r="226" spans="1:49" s="37" customFormat="1">
      <c r="A226" s="33">
        <v>224</v>
      </c>
      <c r="B226" s="34">
        <v>39727</v>
      </c>
      <c r="C226" s="35">
        <v>1</v>
      </c>
      <c r="D226" s="36">
        <v>14220</v>
      </c>
      <c r="E226" s="32">
        <v>2414.89</v>
      </c>
      <c r="F226" s="32">
        <v>1970</v>
      </c>
      <c r="G226" s="40">
        <f>(resultados!$B$6*cálculos!D226)+(resultados!$C$6*cálculos!E226)+(resultados!$D$6*cálculos!F226)</f>
        <v>0.95384991546628795</v>
      </c>
      <c r="H226" s="36">
        <f>(resultados!B$6*cálculos!D226)/$G226</f>
        <v>0.28854204627891505</v>
      </c>
      <c r="I226" s="32">
        <f>(resultados!C$6*cálculos!E226)/$G226</f>
        <v>0.42460872652651444</v>
      </c>
      <c r="J226" s="31">
        <f>(resultados!D$6*cálculos!F226)/$G226</f>
        <v>0.28684922719457057</v>
      </c>
      <c r="K226" s="36">
        <f t="shared" si="42"/>
        <v>-6.7960928058445447E-2</v>
      </c>
      <c r="L226" s="32">
        <f t="shared" si="43"/>
        <v>-5.1596367852891234E-2</v>
      </c>
      <c r="M226" s="32">
        <f t="shared" si="44"/>
        <v>-1.511363781004782E-2</v>
      </c>
      <c r="N226" s="40">
        <f t="shared" si="44"/>
        <v>-4.6065364222016555E-2</v>
      </c>
      <c r="O226" s="55">
        <f>AVERAGE(K$4:K226)</f>
        <v>-1.0069463359773355E-3</v>
      </c>
      <c r="P226" s="56">
        <f>AVERAGE(L$4:L226)</f>
        <v>8.1940934204858293E-4</v>
      </c>
      <c r="Q226" s="57">
        <f>AVERAGE(M$4:M226)</f>
        <v>-3.8164129878961024E-4</v>
      </c>
      <c r="R226" s="32">
        <f>resultados!B$7+resultados!B$8*cálculos!K225^2+resultados!B$9*cálculos!R225</f>
        <v>4.0231689180469531E-4</v>
      </c>
      <c r="S226" s="32">
        <f>resultados!C$7+resultados!C$8*cálculos!L225^2+resultados!C$9*cálculos!S225</f>
        <v>1.7460318471319012E-4</v>
      </c>
      <c r="T226" s="31">
        <f>resultados!D$7+resultados!D$8*cálculos!M225^2+resultados!D$9*cálculos!T225</f>
        <v>6.2965696308625197E-5</v>
      </c>
      <c r="U226" s="36">
        <f t="shared" si="45"/>
        <v>2.0057838662345832E-2</v>
      </c>
      <c r="V226" s="32">
        <f t="shared" si="46"/>
        <v>1.3213749835424844E-2</v>
      </c>
      <c r="W226" s="31">
        <f t="shared" si="47"/>
        <v>7.935092709516707E-3</v>
      </c>
      <c r="X226" s="32">
        <f>-0.5*LN(2*resultados!B$2)-0.5*LN(R226)-0.5*((K226^2)/R226)</f>
        <v>-2.7499149214980294</v>
      </c>
      <c r="Y226" s="32">
        <f>-0.5*LN(2*resultados!C$2)-0.5*LN(S226)-0.5*((L226^2)/S226)</f>
        <v>-4.2159710300575242</v>
      </c>
      <c r="Z226" s="31">
        <f>-0.5*LN(2*resultados!D$2)-0.5*LN(T226)-0.5*((M226^2)/T226)</f>
        <v>2.1036606597363137</v>
      </c>
      <c r="AA226" s="32">
        <f>K226/R226</f>
        <v>-168.92387429617813</v>
      </c>
      <c r="AB226" s="32">
        <f>L226/S226</f>
        <v>-295.50645331953939</v>
      </c>
      <c r="AC226" s="31">
        <f>M226/T226</f>
        <v>-240.02970976400553</v>
      </c>
      <c r="AD226" s="32">
        <f>(1-resultados!$E$3)*(cálculos!AA225*cálculos!AA225)+resultados!$E$3*cálculos!AD225</f>
        <v>2092.0738849101326</v>
      </c>
      <c r="AE226" s="32">
        <f>(1-resultados!$E$3)*(cálculos!AA225*cálculos!AB225)+resultados!$E$3*cálculos!AE225</f>
        <v>1310.5102860674406</v>
      </c>
      <c r="AF226" s="32">
        <f>(1-resultados!$E$3)*(cálculos!AA225*cálculos!AC225)+resultados!$E$3*cálculos!AF225</f>
        <v>2205.8226402473838</v>
      </c>
      <c r="AG226" s="32">
        <f>(1-resultados!$E$3)*(cálculos!AB225*cálculos!AB225)+resultados!$E$3*cálculos!AG225</f>
        <v>2850.842629490347</v>
      </c>
      <c r="AH226" s="32">
        <f>(1-resultados!$E$3)*(cálculos!AB225*cálculos!AC225)+resultados!$E$3*cálculos!AH225</f>
        <v>2032.627366013239</v>
      </c>
      <c r="AI226" s="31">
        <f>(1-resultados!$E$3)*(cálculos!AC225*cálculos!AC225)+resultados!$E$3*cálculos!AI225</f>
        <v>6110.5329839171209</v>
      </c>
      <c r="AJ226" s="32">
        <f t="shared" si="48"/>
        <v>1</v>
      </c>
      <c r="AK226" s="32">
        <f t="shared" si="49"/>
        <v>0.53661808209997797</v>
      </c>
      <c r="AL226" s="32">
        <f t="shared" si="50"/>
        <v>0.6169394393471439</v>
      </c>
      <c r="AM226" s="32">
        <f t="shared" si="51"/>
        <v>1</v>
      </c>
      <c r="AN226" s="32">
        <f t="shared" si="52"/>
        <v>0.48700295885559525</v>
      </c>
      <c r="AO226" s="31">
        <f t="shared" si="53"/>
        <v>1</v>
      </c>
      <c r="AP226" s="9">
        <f>H226*U226*(H226*U226*AJ226+I226*V226*AK226+J226*W226*AL226)</f>
        <v>5.9047741217840685E-5</v>
      </c>
      <c r="AQ226" s="9">
        <f>I226*V226*(H226*U226*AK226+I226*V226*AM226+J226*W226*AN226)</f>
        <v>5.5124141585559848E-5</v>
      </c>
      <c r="AR226" s="9">
        <f>J226*W226*(H226*U226*AL226+I226*V226*AN226+J226*W226*AO226)</f>
        <v>1.9527637638518027E-5</v>
      </c>
      <c r="AS226" s="40">
        <f t="shared" si="54"/>
        <v>1.3369952044191855E-4</v>
      </c>
      <c r="AT226" s="32">
        <f t="shared" si="55"/>
        <v>2.6899213559400843E-2</v>
      </c>
      <c r="AU226" s="31">
        <f>IF(N226&lt;-AT225,1,0)</f>
        <v>1</v>
      </c>
      <c r="AV226" s="37">
        <f>(resultados!$E$12^AU226)*(1-resultados!$E$12)^(1-AU226)</f>
        <v>2.5445292620865138E-2</v>
      </c>
      <c r="AW226" s="37">
        <f>((1-resultados!$E$13)^AU226)*((resultados!$E$13)^(1-AU226))</f>
        <v>9.9999999999999978E-2</v>
      </c>
    </row>
    <row r="227" spans="1:49" s="37" customFormat="1">
      <c r="A227" s="33">
        <v>225</v>
      </c>
      <c r="B227" s="34">
        <v>39728</v>
      </c>
      <c r="C227" s="35">
        <v>2</v>
      </c>
      <c r="D227" s="36">
        <v>14080</v>
      </c>
      <c r="E227" s="32">
        <v>2395.2199999999998</v>
      </c>
      <c r="F227" s="32">
        <v>1955</v>
      </c>
      <c r="G227" s="40">
        <f>(resultados!$B$6*cálculos!D227)+(resultados!$C$6*cálculos!E227)+(resultados!$D$6*cálculos!F227)</f>
        <v>0.94575795293162912</v>
      </c>
      <c r="H227" s="36">
        <f>(resultados!B$6*cálculos!D227)/$G227</f>
        <v>0.28814574404320004</v>
      </c>
      <c r="I227" s="32">
        <f>(resultados!C$6*cálculos!E227)/$G227</f>
        <v>0.42475354806837567</v>
      </c>
      <c r="J227" s="31">
        <f>(resultados!D$6*cálculos!F227)/$G227</f>
        <v>0.28710070788842429</v>
      </c>
      <c r="K227" s="36">
        <f t="shared" si="42"/>
        <v>-9.8940736451975653E-3</v>
      </c>
      <c r="L227" s="32">
        <f t="shared" si="43"/>
        <v>-8.1786527311544788E-3</v>
      </c>
      <c r="M227" s="32">
        <f t="shared" si="44"/>
        <v>-7.6433493125680485E-3</v>
      </c>
      <c r="N227" s="40">
        <f t="shared" si="44"/>
        <v>-8.5196651532892173E-3</v>
      </c>
      <c r="O227" s="55">
        <f>AVERAGE(K$4:K227)</f>
        <v>-1.0466210114649258E-3</v>
      </c>
      <c r="P227" s="56">
        <f>AVERAGE(L$4:L227)</f>
        <v>7.7923942207892643E-4</v>
      </c>
      <c r="Q227" s="57">
        <f>AVERAGE(M$4:M227)</f>
        <v>-4.1405963813683541E-4</v>
      </c>
      <c r="R227" s="32">
        <f>resultados!B$7+resultados!B$8*cálculos!K226^2+resultados!B$9*cálculos!R226</f>
        <v>1.5615656753264508E-3</v>
      </c>
      <c r="S227" s="32">
        <f>resultados!C$7+resultados!C$8*cálculos!L226^2+resultados!C$9*cálculos!S226</f>
        <v>1.0391446463226851E-3</v>
      </c>
      <c r="T227" s="31">
        <f>resultados!D$7+resultados!D$8*cálculos!M226^2+resultados!D$9*cálculos!T226</f>
        <v>1.4009552163475426E-4</v>
      </c>
      <c r="U227" s="36">
        <f t="shared" si="45"/>
        <v>3.9516650608654204E-2</v>
      </c>
      <c r="V227" s="32">
        <f t="shared" si="46"/>
        <v>3.2235766569490558E-2</v>
      </c>
      <c r="W227" s="31">
        <f t="shared" si="47"/>
        <v>1.1836195403707827E-2</v>
      </c>
      <c r="X227" s="32">
        <f>-0.5*LN(2*resultados!B$2)-0.5*LN(R227)-0.5*((K227^2)/R227)</f>
        <v>2.2807502234953327</v>
      </c>
      <c r="Y227" s="32">
        <f>-0.5*LN(2*resultados!C$2)-0.5*LN(S227)-0.5*((L227^2)/S227)</f>
        <v>2.4835548485041756</v>
      </c>
      <c r="Z227" s="31">
        <f>-0.5*LN(2*resultados!D$2)-0.5*LN(T227)-0.5*((M227^2)/T227)</f>
        <v>3.3091510894629281</v>
      </c>
      <c r="AA227" s="32">
        <f>K227/R227</f>
        <v>-6.3359958543717187</v>
      </c>
      <c r="AB227" s="32">
        <f>L227/S227</f>
        <v>-7.8705623515426986</v>
      </c>
      <c r="AC227" s="31">
        <f>M227/T227</f>
        <v>-54.5581273646646</v>
      </c>
      <c r="AD227" s="32">
        <f>(1-resultados!$E$3)*(cálculos!AA226*cálculos!AA226)+resultados!$E$3*cálculos!AD226</f>
        <v>3678.6659702493853</v>
      </c>
      <c r="AE227" s="32">
        <f>(1-resultados!$E$3)*(cálculos!AA226*cálculos!AB226)+resultados!$E$3*cálculos!AE226</f>
        <v>4226.9653673589546</v>
      </c>
      <c r="AF227" s="32">
        <f>(1-resultados!$E$3)*(cálculos!AA226*cálculos!AC226)+resultados!$E$3*cálculos!AF226</f>
        <v>4506.2781930039218</v>
      </c>
      <c r="AG227" s="32">
        <f>(1-resultados!$E$3)*(cálculos!AB226*cálculos!AB226)+resultados!$E$3*cálculos!AG226</f>
        <v>7919.2359089305173</v>
      </c>
      <c r="AH227" s="32">
        <f>(1-resultados!$E$3)*(cálculos!AB226*cálculos!AC226)+resultados!$E$3*cálculos!AH226</f>
        <v>6166.4894174732299</v>
      </c>
      <c r="AI227" s="31">
        <f>(1-resultados!$E$3)*(cálculos!AC226*cálculos!AC226)+resultados!$E$3*cálculos!AI226</f>
        <v>9200.7566990456617</v>
      </c>
      <c r="AJ227" s="32">
        <f t="shared" si="48"/>
        <v>1</v>
      </c>
      <c r="AK227" s="32">
        <f t="shared" si="49"/>
        <v>0.7831444452239944</v>
      </c>
      <c r="AL227" s="32">
        <f t="shared" si="50"/>
        <v>0.77457067101087895</v>
      </c>
      <c r="AM227" s="32">
        <f t="shared" si="51"/>
        <v>1</v>
      </c>
      <c r="AN227" s="32">
        <f t="shared" si="52"/>
        <v>0.7224113771469548</v>
      </c>
      <c r="AO227" s="31">
        <f t="shared" si="53"/>
        <v>1</v>
      </c>
      <c r="AP227" s="9">
        <f>H227*U227*(H227*U227*AJ227+I227*V227*AK227+J227*W227*AL227)</f>
        <v>2.8172271704039108E-4</v>
      </c>
      <c r="AQ227" s="9">
        <f>I227*V227*(H227*U227*AK227+I227*V227*AM227+J227*W227*AN227)</f>
        <v>3.431889705758408E-4</v>
      </c>
      <c r="AR227" s="9">
        <f>J227*W227*(H227*U227*AL227+I227*V227*AN227+J227*W227*AO227)</f>
        <v>7.5131427213505887E-5</v>
      </c>
      <c r="AS227" s="40">
        <f t="shared" si="54"/>
        <v>7.0004311482973775E-4</v>
      </c>
      <c r="AT227" s="32">
        <f t="shared" si="55"/>
        <v>6.1551274841752775E-2</v>
      </c>
      <c r="AU227" s="31">
        <f>IF(N227&lt;-AT226,1,0)</f>
        <v>0</v>
      </c>
      <c r="AV227" s="37">
        <f>(resultados!$E$12^AU227)*(1-resultados!$E$12)^(1-AU227)</f>
        <v>0.97455470737913485</v>
      </c>
      <c r="AW227" s="37">
        <f>((1-resultados!$E$13)^AU227)*((resultados!$E$13)^(1-AU227))</f>
        <v>0.9</v>
      </c>
    </row>
    <row r="228" spans="1:49" s="37" customFormat="1">
      <c r="A228" s="33">
        <v>226</v>
      </c>
      <c r="B228" s="34">
        <v>39729</v>
      </c>
      <c r="C228" s="35">
        <v>3</v>
      </c>
      <c r="D228" s="36">
        <v>13320</v>
      </c>
      <c r="E228" s="32">
        <v>2311.6</v>
      </c>
      <c r="F228" s="32">
        <v>1880</v>
      </c>
      <c r="G228" s="40">
        <f>(resultados!$B$6*cálculos!D228)+(resultados!$C$6*cálculos!E228)+(resultados!$D$6*cálculos!F228)</f>
        <v>0.90660729018732678</v>
      </c>
      <c r="H228" s="36">
        <f>(resultados!B$6*cálculos!D228)/$G228</f>
        <v>0.28436397368879995</v>
      </c>
      <c r="I228" s="32">
        <f>(resultados!C$6*cálculos!E228)/$G228</f>
        <v>0.42762696887558271</v>
      </c>
      <c r="J228" s="31">
        <f>(resultados!D$6*cálculos!F228)/$G228</f>
        <v>0.28800905743561728</v>
      </c>
      <c r="K228" s="36">
        <f t="shared" si="42"/>
        <v>-5.5488685617653744E-2</v>
      </c>
      <c r="L228" s="32">
        <f t="shared" si="43"/>
        <v>-3.5535159220279944E-2</v>
      </c>
      <c r="M228" s="32">
        <f t="shared" si="44"/>
        <v>-3.9118416595471217E-2</v>
      </c>
      <c r="N228" s="40">
        <f t="shared" si="44"/>
        <v>-4.2277292891064973E-2</v>
      </c>
      <c r="O228" s="55">
        <f>AVERAGE(K$4:K228)</f>
        <v>-1.2885857430479871E-3</v>
      </c>
      <c r="P228" s="56">
        <f>AVERAGE(L$4:L228)</f>
        <v>6.1784209477955363E-4</v>
      </c>
      <c r="Q228" s="57">
        <f>AVERAGE(M$4:M228)</f>
        <v>-5.8607900239165489E-4</v>
      </c>
      <c r="R228" s="32">
        <f>resultados!B$7+resultados!B$8*cálculos!K227^2+resultados!B$9*cálculos!R227</f>
        <v>1.1955159012438093E-3</v>
      </c>
      <c r="S228" s="32">
        <f>resultados!C$7+resultados!C$8*cálculos!L227^2+resultados!C$9*cálculos!S227</f>
        <v>7.3590491039182357E-4</v>
      </c>
      <c r="T228" s="31">
        <f>resultados!D$7+resultados!D$8*cálculos!M227^2+resultados!D$9*cálculos!T227</f>
        <v>1.2590269826834788E-4</v>
      </c>
      <c r="U228" s="36">
        <f t="shared" si="45"/>
        <v>3.4576233184715324E-2</v>
      </c>
      <c r="V228" s="32">
        <f t="shared" si="46"/>
        <v>2.7127567351161872E-2</v>
      </c>
      <c r="W228" s="31">
        <f t="shared" si="47"/>
        <v>1.12206371596424E-2</v>
      </c>
      <c r="X228" s="32">
        <f>-0.5*LN(2*resultados!B$2)-0.5*LN(R228)-0.5*((K228^2)/R228)</f>
        <v>1.1579240293181481</v>
      </c>
      <c r="Y228" s="32">
        <f>-0.5*LN(2*resultados!C$2)-0.5*LN(S228)-0.5*((L228^2)/S228)</f>
        <v>1.8303106467451857</v>
      </c>
      <c r="Z228" s="31">
        <f>-0.5*LN(2*resultados!D$2)-0.5*LN(T228)-0.5*((M228^2)/T228)</f>
        <v>-2.5060535940830451</v>
      </c>
      <c r="AA228" s="32">
        <f>K228/R228</f>
        <v>-46.414008847497193</v>
      </c>
      <c r="AB228" s="32">
        <f>L228/S228</f>
        <v>-48.287704998951135</v>
      </c>
      <c r="AC228" s="31">
        <f>M228/T228</f>
        <v>-310.70356023740317</v>
      </c>
      <c r="AD228" s="32">
        <f>(1-resultados!$E$3)*(cálculos!AA227*cálculos!AA227)+resultados!$E$3*cálculos!AD227</f>
        <v>3460.3547026424189</v>
      </c>
      <c r="AE228" s="32">
        <f>(1-resultados!$E$3)*(cálculos!AA227*cálculos!AB227)+resultados!$E$3*cálculos!AE227</f>
        <v>3976.3395163432742</v>
      </c>
      <c r="AF228" s="32">
        <f>(1-resultados!$E$3)*(cálculos!AA227*cálculos!AC227)+resultados!$E$3*cálculos!AF227</f>
        <v>4256.6423055519745</v>
      </c>
      <c r="AG228" s="32">
        <f>(1-resultados!$E$3)*(cálculos!AB227*cálculos!AB227)+resultados!$E$3*cálculos!AG227</f>
        <v>7447.7984994984572</v>
      </c>
      <c r="AH228" s="32">
        <f>(1-resultados!$E$3)*(cálculos!AB227*cálculos!AC227)+resultados!$E$3*cálculos!AH227</f>
        <v>5822.2642410172557</v>
      </c>
      <c r="AI228" s="31">
        <f>(1-resultados!$E$3)*(cálculos!AC227*cálculos!AC227)+resultados!$E$3*cálculos!AI227</f>
        <v>8827.3066527952597</v>
      </c>
      <c r="AJ228" s="32">
        <f t="shared" si="48"/>
        <v>1</v>
      </c>
      <c r="AK228" s="32">
        <f t="shared" si="49"/>
        <v>0.78326584810298161</v>
      </c>
      <c r="AL228" s="32">
        <f t="shared" si="50"/>
        <v>0.77018089428599734</v>
      </c>
      <c r="AM228" s="32">
        <f t="shared" si="51"/>
        <v>1</v>
      </c>
      <c r="AN228" s="32">
        <f t="shared" si="52"/>
        <v>0.71806514374996533</v>
      </c>
      <c r="AO228" s="31">
        <f t="shared" si="53"/>
        <v>1</v>
      </c>
      <c r="AP228" s="9">
        <f>H228*U228*(H228*U228*AJ228+I228*V228*AK228+J228*W228*AL228)</f>
        <v>2.1048303859382307E-4</v>
      </c>
      <c r="AQ228" s="9">
        <f>I228*V228*(H228*U228*AK228+I228*V228*AM228+J228*W228*AN228)</f>
        <v>2.5082864041388265E-4</v>
      </c>
      <c r="AR228" s="9">
        <f>J228*W228*(H228*U228*AL228+I228*V228*AN228+J228*W228*AO228)</f>
        <v>6.1834765363990221E-5</v>
      </c>
      <c r="AS228" s="40">
        <f t="shared" si="54"/>
        <v>5.2314644437169596E-4</v>
      </c>
      <c r="AT228" s="32">
        <f t="shared" si="55"/>
        <v>5.320914704184853E-2</v>
      </c>
      <c r="AU228" s="31">
        <f>IF(N228&lt;-AT227,1,0)</f>
        <v>0</v>
      </c>
      <c r="AV228" s="37">
        <f>(resultados!$E$12^AU228)*(1-resultados!$E$12)^(1-AU228)</f>
        <v>0.97455470737913485</v>
      </c>
      <c r="AW228" s="37">
        <f>((1-resultados!$E$13)^AU228)*((resultados!$E$13)^(1-AU228))</f>
        <v>0.9</v>
      </c>
    </row>
    <row r="229" spans="1:49" s="37" customFormat="1">
      <c r="A229" s="33">
        <v>227</v>
      </c>
      <c r="B229" s="34">
        <v>39730</v>
      </c>
      <c r="C229" s="35">
        <v>4</v>
      </c>
      <c r="D229" s="36">
        <v>12620</v>
      </c>
      <c r="E229" s="32">
        <v>2252.58</v>
      </c>
      <c r="F229" s="32">
        <v>1835</v>
      </c>
      <c r="G229" s="40">
        <f>(resultados!$B$6*cálculos!D229)+(resultados!$C$6*cálculos!E229)+(resultados!$D$6*cálculos!F229)</f>
        <v>0.87691037059579358</v>
      </c>
      <c r="H229" s="36">
        <f>(resultados!B$6*cálculos!D229)/$G229</f>
        <v>0.27854393414252165</v>
      </c>
      <c r="I229" s="32">
        <f>(resultados!C$6*cálculos!E229)/$G229</f>
        <v>0.43082076302949102</v>
      </c>
      <c r="J229" s="31">
        <f>(resultados!D$6*cálculos!F229)/$G229</f>
        <v>0.29063530282798739</v>
      </c>
      <c r="K229" s="36">
        <f t="shared" si="42"/>
        <v>-5.3983807999175681E-2</v>
      </c>
      <c r="L229" s="32">
        <f t="shared" si="43"/>
        <v>-2.5863699498581028E-2</v>
      </c>
      <c r="M229" s="32">
        <f t="shared" si="44"/>
        <v>-2.4227295335324861E-2</v>
      </c>
      <c r="N229" s="40">
        <f t="shared" si="44"/>
        <v>-3.3304592568862437E-2</v>
      </c>
      <c r="O229" s="55">
        <f>AVERAGE(K$4:K229)</f>
        <v>-1.5217504432963398E-3</v>
      </c>
      <c r="P229" s="56">
        <f>AVERAGE(L$4:L229)</f>
        <v>5.0066713197707315E-4</v>
      </c>
      <c r="Q229" s="57">
        <f>AVERAGE(M$4:M229)</f>
        <v>-6.9068615430728855E-4</v>
      </c>
      <c r="R229" s="32">
        <f>resultados!B$7+resultados!B$8*cálculos!K228^2+resultados!B$9*cálculos!R228</f>
        <v>1.7282980381621233E-3</v>
      </c>
      <c r="S229" s="32">
        <f>resultados!C$7+resultados!C$8*cálculos!L228^2+resultados!C$9*cálculos!S228</f>
        <v>9.3864070766713726E-4</v>
      </c>
      <c r="T229" s="31">
        <f>resultados!D$7+resultados!D$8*cálculos!M228^2+resultados!D$9*cálculos!T228</f>
        <v>6.6079662699652811E-4</v>
      </c>
      <c r="U229" s="36">
        <f t="shared" si="45"/>
        <v>4.1572804069031993E-2</v>
      </c>
      <c r="V229" s="32">
        <f t="shared" si="46"/>
        <v>3.0637243800106059E-2</v>
      </c>
      <c r="W229" s="31">
        <f t="shared" si="47"/>
        <v>2.5705964813570566E-2</v>
      </c>
      <c r="X229" s="32">
        <f>-0.5*LN(2*resultados!B$2)-0.5*LN(R229)-0.5*((K229^2)/R229)</f>
        <v>1.4182718789069519</v>
      </c>
      <c r="Y229" s="32">
        <f>-0.5*LN(2*resultados!C$2)-0.5*LN(S229)-0.5*((L229^2)/S229)</f>
        <v>2.2102707507651527</v>
      </c>
      <c r="Z229" s="31">
        <f>-0.5*LN(2*resultados!D$2)-0.5*LN(T229)-0.5*((M229^2)/T229)</f>
        <v>2.2979616988610898</v>
      </c>
      <c r="AA229" s="32">
        <f>K229/R229</f>
        <v>-31.235242306114174</v>
      </c>
      <c r="AB229" s="32">
        <f>L229/S229</f>
        <v>-27.554419158808599</v>
      </c>
      <c r="AC229" s="31">
        <f>M229/T229</f>
        <v>-36.663769676675656</v>
      </c>
      <c r="AD229" s="32">
        <f>(1-resultados!$E$3)*(cálculos!AA228*cálculos!AA228)+resultados!$E$3*cálculos!AD228</f>
        <v>3381.9890335216064</v>
      </c>
      <c r="AE229" s="32">
        <f>(1-resultados!$E$3)*(cálculos!AA228*cálculos!AB228)+resultados!$E$3*cálculos!AE228</f>
        <v>3872.2327033854767</v>
      </c>
      <c r="AF229" s="32">
        <f>(1-resultados!$E$3)*(cálculos!AA228*cálculos!AC228)+resultados!$E$3*cálculos!AF228</f>
        <v>4866.5036348473186</v>
      </c>
      <c r="AG229" s="32">
        <f>(1-resultados!$E$3)*(cálculos!AB228*cálculos!AB228)+resultados!$E$3*cálculos!AG228</f>
        <v>7140.8327367724933</v>
      </c>
      <c r="AH229" s="32">
        <f>(1-resultados!$E$3)*(cálculos!AB228*cálculos!AC228)+resultados!$E$3*cálculos!AH228</f>
        <v>6373.1180980882746</v>
      </c>
      <c r="AI229" s="31">
        <f>(1-resultados!$E$3)*(cálculos!AC228*cálculos!AC228)+resultados!$E$3*cálculos!AI228</f>
        <v>14089.870394279405</v>
      </c>
      <c r="AJ229" s="32">
        <f t="shared" si="48"/>
        <v>1</v>
      </c>
      <c r="AK229" s="32">
        <f t="shared" si="49"/>
        <v>0.78795410202096927</v>
      </c>
      <c r="AL229" s="32">
        <f t="shared" si="50"/>
        <v>0.70498106981021291</v>
      </c>
      <c r="AM229" s="32">
        <f t="shared" si="51"/>
        <v>1</v>
      </c>
      <c r="AN229" s="32">
        <f t="shared" si="52"/>
        <v>0.63536609653937193</v>
      </c>
      <c r="AO229" s="31">
        <f t="shared" si="53"/>
        <v>1</v>
      </c>
      <c r="AP229" s="9">
        <f>H229*U229*(H229*U229*AJ229+I229*V229*AK229+J229*W229*AL229)</f>
        <v>3.1551787962669355E-4</v>
      </c>
      <c r="AQ229" s="9">
        <f>I229*V229*(H229*U229*AK229+I229*V229*AM229+J229*W229*AN229)</f>
        <v>3.5730671602506427E-4</v>
      </c>
      <c r="AR229" s="9">
        <f>J229*W229*(H229*U229*AL229+I229*V229*AN229+J229*W229*AO229)</f>
        <v>1.7946188127265409E-4</v>
      </c>
      <c r="AS229" s="40">
        <f t="shared" si="54"/>
        <v>8.5228647692441191E-4</v>
      </c>
      <c r="AT229" s="32">
        <f t="shared" si="55"/>
        <v>6.791527396786487E-2</v>
      </c>
      <c r="AU229" s="31">
        <f>IF(N229&lt;-AT228,1,0)</f>
        <v>0</v>
      </c>
      <c r="AV229" s="37">
        <f>(resultados!$E$12^AU229)*(1-resultados!$E$12)^(1-AU229)</f>
        <v>0.97455470737913485</v>
      </c>
      <c r="AW229" s="37">
        <f>((1-resultados!$E$13)^AU229)*((resultados!$E$13)^(1-AU229))</f>
        <v>0.9</v>
      </c>
    </row>
    <row r="230" spans="1:49" s="37" customFormat="1">
      <c r="A230" s="33">
        <v>228</v>
      </c>
      <c r="B230" s="34">
        <v>39731</v>
      </c>
      <c r="C230" s="35">
        <v>5</v>
      </c>
      <c r="D230" s="36">
        <v>11480</v>
      </c>
      <c r="E230" s="32">
        <v>2050.9299999999998</v>
      </c>
      <c r="F230" s="32">
        <v>1730</v>
      </c>
      <c r="G230" s="40">
        <f>(resultados!$B$6*cálculos!D230)+(resultados!$C$6*cálculos!E230)+(resultados!$D$6*cálculos!F230)</f>
        <v>0.8064428146344762</v>
      </c>
      <c r="H230" s="36">
        <f>(resultados!B$6*cálculos!D230)/$G230</f>
        <v>0.27552300591556139</v>
      </c>
      <c r="I230" s="32">
        <f>(resultados!C$6*cálculos!E230)/$G230</f>
        <v>0.4265292990743656</v>
      </c>
      <c r="J230" s="31">
        <f>(resultados!D$6*cálculos!F230)/$G230</f>
        <v>0.29794769501007307</v>
      </c>
      <c r="K230" s="36">
        <f t="shared" si="42"/>
        <v>-9.4676466221645939E-2</v>
      </c>
      <c r="L230" s="32">
        <f t="shared" si="43"/>
        <v>-9.3782877147924992E-2</v>
      </c>
      <c r="M230" s="32">
        <f t="shared" si="44"/>
        <v>-5.892307299684596E-2</v>
      </c>
      <c r="N230" s="40">
        <f t="shared" si="44"/>
        <v>-8.3771797692181155E-2</v>
      </c>
      <c r="O230" s="55">
        <f>AVERAGE(K$4:K230)</f>
        <v>-1.9321236405577917E-3</v>
      </c>
      <c r="P230" s="56">
        <f>AVERAGE(L$4:L230)</f>
        <v>8.5321121933451758E-5</v>
      </c>
      <c r="Q230" s="57">
        <f>AVERAGE(M$4:M230)</f>
        <v>-9.4721649282067475E-4</v>
      </c>
      <c r="R230" s="32">
        <f>resultados!B$7+resultados!B$8*cálculos!K229^2+resultados!B$9*cálculos!R229</f>
        <v>2.0737692705172796E-3</v>
      </c>
      <c r="S230" s="32">
        <f>resultados!C$7+resultados!C$8*cálculos!L229^2+resultados!C$9*cálculos!S229</f>
        <v>8.7251980097531568E-4</v>
      </c>
      <c r="T230" s="31">
        <f>resultados!D$7+resultados!D$8*cálculos!M229^2+resultados!D$9*cálculos!T229</f>
        <v>6.4944859326704872E-4</v>
      </c>
      <c r="U230" s="36">
        <f t="shared" si="45"/>
        <v>4.5538656880910307E-2</v>
      </c>
      <c r="V230" s="32">
        <f t="shared" si="46"/>
        <v>2.9538446150319343E-2</v>
      </c>
      <c r="W230" s="31">
        <f t="shared" si="47"/>
        <v>2.5484281297832371E-2</v>
      </c>
      <c r="X230" s="32">
        <f>-0.5*LN(2*resultados!B$2)-0.5*LN(R230)-0.5*((K230^2)/R230)</f>
        <v>9.0616979573669987E-3</v>
      </c>
      <c r="Y230" s="32">
        <f>-0.5*LN(2*resultados!C$2)-0.5*LN(S230)-0.5*((L230^2)/S230)</f>
        <v>-2.4370068436549479</v>
      </c>
      <c r="Z230" s="31">
        <f>-0.5*LN(2*resultados!D$2)-0.5*LN(T230)-0.5*((M230^2)/T230)</f>
        <v>7.7773109749311065E-2</v>
      </c>
      <c r="AA230" s="32">
        <f>K230/R230</f>
        <v>-45.654291230783791</v>
      </c>
      <c r="AB230" s="32">
        <f>L230/S230</f>
        <v>-107.48509895488112</v>
      </c>
      <c r="AC230" s="31">
        <f>M230/T230</f>
        <v>-90.727847604432654</v>
      </c>
      <c r="AD230" s="32">
        <f>(1-resultados!$E$3)*(cálculos!AA229*cálculos!AA229)+resultados!$E$3*cálculos!AD229</f>
        <v>3237.6081132256099</v>
      </c>
      <c r="AE230" s="32">
        <f>(1-resultados!$E$3)*(cálculos!AA229*cálculos!AB229)+resultados!$E$3*cálculos!AE229</f>
        <v>3691.538878724125</v>
      </c>
      <c r="AF230" s="32">
        <f>(1-resultados!$E$3)*(cálculos!AA229*cálculos!AC229)+resultados!$E$3*cálculos!AF229</f>
        <v>4643.225520538871</v>
      </c>
      <c r="AG230" s="32">
        <f>(1-resultados!$E$3)*(cálculos!AB229*cálculos!AB229)+resultados!$E$3*cálculos!AG229</f>
        <v>6757.937533476902</v>
      </c>
      <c r="AH230" s="32">
        <f>(1-resultados!$E$3)*(cálculos!AB229*cálculos!AC229)+resultados!$E$3*cálculos!AH229</f>
        <v>6051.345944859766</v>
      </c>
      <c r="AI230" s="31">
        <f>(1-resultados!$E$3)*(cálculos!AC229*cálculos!AC229)+resultados!$E$3*cálculos!AI229</f>
        <v>13325.1320910369</v>
      </c>
      <c r="AJ230" s="32">
        <f t="shared" si="48"/>
        <v>1</v>
      </c>
      <c r="AK230" s="32">
        <f t="shared" si="49"/>
        <v>0.78920207839561762</v>
      </c>
      <c r="AL230" s="32">
        <f t="shared" si="50"/>
        <v>0.70692261695788727</v>
      </c>
      <c r="AM230" s="32">
        <f t="shared" si="51"/>
        <v>1</v>
      </c>
      <c r="AN230" s="32">
        <f t="shared" si="52"/>
        <v>0.63768930536335378</v>
      </c>
      <c r="AO230" s="31">
        <f t="shared" si="53"/>
        <v>1</v>
      </c>
      <c r="AP230" s="9">
        <f>H230*U230*(H230*U230*AJ230+I230*V230*AK230+J230*W230*AL230)</f>
        <v>3.495299308845042E-4</v>
      </c>
      <c r="AQ230" s="9">
        <f>I230*V230*(H230*U230*AK230+I230*V230*AM230+J230*W230*AN230)</f>
        <v>3.4449548361709299E-4</v>
      </c>
      <c r="AR230" s="9">
        <f>J230*W230*(H230*U230*AL230+I230*V230*AN230+J230*W230*AO230)</f>
        <v>1.8600499466632966E-4</v>
      </c>
      <c r="AS230" s="40">
        <f t="shared" si="54"/>
        <v>8.8003040916792682E-4</v>
      </c>
      <c r="AT230" s="32">
        <f t="shared" si="55"/>
        <v>6.9011822686655455E-2</v>
      </c>
      <c r="AU230" s="31">
        <f>IF(N230&lt;-AT229,1,0)</f>
        <v>1</v>
      </c>
      <c r="AV230" s="37">
        <f>(resultados!$E$12^AU230)*(1-resultados!$E$12)^(1-AU230)</f>
        <v>2.5445292620865138E-2</v>
      </c>
      <c r="AW230" s="37">
        <f>((1-resultados!$E$13)^AU230)*((resultados!$E$13)^(1-AU230))</f>
        <v>9.9999999999999978E-2</v>
      </c>
    </row>
    <row r="231" spans="1:49" s="37" customFormat="1">
      <c r="A231" s="33">
        <v>229</v>
      </c>
      <c r="B231" s="34">
        <v>39734</v>
      </c>
      <c r="C231" s="35">
        <v>1</v>
      </c>
      <c r="D231" s="36">
        <v>11480</v>
      </c>
      <c r="E231" s="32">
        <v>2050.9299999999998</v>
      </c>
      <c r="F231" s="32">
        <v>1730</v>
      </c>
      <c r="G231" s="40">
        <f>(resultados!$B$6*cálculos!D231)+(resultados!$C$6*cálculos!E231)+(resultados!$D$6*cálculos!F231)</f>
        <v>0.8064428146344762</v>
      </c>
      <c r="H231" s="36">
        <f>(resultados!B$6*cálculos!D231)/$G231</f>
        <v>0.27552300591556139</v>
      </c>
      <c r="I231" s="32">
        <f>(resultados!C$6*cálculos!E231)/$G231</f>
        <v>0.4265292990743656</v>
      </c>
      <c r="J231" s="31">
        <f>(resultados!D$6*cálculos!F231)/$G231</f>
        <v>0.29794769501007307</v>
      </c>
      <c r="K231" s="36">
        <f t="shared" si="42"/>
        <v>0</v>
      </c>
      <c r="L231" s="32">
        <f t="shared" si="43"/>
        <v>0</v>
      </c>
      <c r="M231" s="32">
        <f t="shared" si="44"/>
        <v>0</v>
      </c>
      <c r="N231" s="40">
        <f t="shared" si="44"/>
        <v>0</v>
      </c>
      <c r="O231" s="55">
        <f>AVERAGE(K$4:K231)</f>
        <v>-1.9236494140641173E-3</v>
      </c>
      <c r="P231" s="56">
        <f>AVERAGE(L$4:L231)</f>
        <v>8.4946906486375217E-5</v>
      </c>
      <c r="Q231" s="57">
        <f>AVERAGE(M$4:M231)</f>
        <v>-9.4306203451882968E-4</v>
      </c>
      <c r="R231" s="32">
        <f>resultados!B$7+resultados!B$8*cálculos!K230^2+resultados!B$9*cálculos!R230</f>
        <v>3.9509477802020026E-3</v>
      </c>
      <c r="S231" s="32">
        <f>resultados!C$7+resultados!C$8*cálculos!L230^2+resultados!C$9*cálculos!S230</f>
        <v>3.5713465817392414E-3</v>
      </c>
      <c r="T231" s="31">
        <f>resultados!D$7+resultados!D$8*cálculos!M230^2+resultados!D$9*cálculos!T230</f>
        <v>1.7082899855447573E-3</v>
      </c>
      <c r="U231" s="36">
        <f t="shared" si="45"/>
        <v>6.2856565132068762E-2</v>
      </c>
      <c r="V231" s="32">
        <f t="shared" si="46"/>
        <v>5.9760744487826131E-2</v>
      </c>
      <c r="W231" s="31">
        <f t="shared" si="47"/>
        <v>4.1331464836668413E-2</v>
      </c>
      <c r="X231" s="32">
        <f>-0.5*LN(2*resultados!B$2)-0.5*LN(R231)-0.5*((K231^2)/R231)</f>
        <v>1.8479613590434334</v>
      </c>
      <c r="Y231" s="32">
        <f>-0.5*LN(2*resultados!C$2)-0.5*LN(S231)-0.5*((L231^2)/S231)</f>
        <v>1.8984677470682176</v>
      </c>
      <c r="Z231" s="31">
        <f>-0.5*LN(2*resultados!D$2)-0.5*LN(T231)-0.5*((M231^2)/T231)</f>
        <v>2.2671926754268132</v>
      </c>
      <c r="AA231" s="32">
        <f>K231/R231</f>
        <v>0</v>
      </c>
      <c r="AB231" s="32">
        <f>L231/S231</f>
        <v>0</v>
      </c>
      <c r="AC231" s="31">
        <f>M231/T231</f>
        <v>0</v>
      </c>
      <c r="AD231" s="32">
        <f>(1-resultados!$E$3)*(cálculos!AA230*cálculos!AA230)+resultados!$E$3*cálculos!AD230</f>
        <v>3168.4104848991869</v>
      </c>
      <c r="AE231" s="32">
        <f>(1-resultados!$E$3)*(cálculos!AA230*cálculos!AB230)+resultados!$E$3*cálculos!AE230</f>
        <v>3764.4759066400229</v>
      </c>
      <c r="AF231" s="32">
        <f>(1-resultados!$E$3)*(cálculos!AA230*cálculos!AC230)+resultados!$E$3*cálculos!AF230</f>
        <v>4613.158923943035</v>
      </c>
      <c r="AG231" s="32">
        <f>(1-resultados!$E$3)*(cálculos!AB230*cálculos!AB230)+resultados!$E$3*cálculos!AG230</f>
        <v>7045.6440713087231</v>
      </c>
      <c r="AH231" s="32">
        <f>(1-resultados!$E$3)*(cálculos!AB230*cálculos!AC230)+resultados!$E$3*cálculos!AH230</f>
        <v>6273.3786888317291</v>
      </c>
      <c r="AI231" s="31">
        <f>(1-resultados!$E$3)*(cálculos!AC230*cálculos!AC230)+resultados!$E$3*cálculos!AI230</f>
        <v>13019.516705430675</v>
      </c>
      <c r="AJ231" s="32">
        <f t="shared" si="48"/>
        <v>1</v>
      </c>
      <c r="AK231" s="32">
        <f t="shared" si="49"/>
        <v>0.79675252976179622</v>
      </c>
      <c r="AL231" s="32">
        <f t="shared" si="50"/>
        <v>0.71825765599209423</v>
      </c>
      <c r="AM231" s="32">
        <f t="shared" si="51"/>
        <v>1</v>
      </c>
      <c r="AN231" s="32">
        <f t="shared" si="52"/>
        <v>0.65500365394741189</v>
      </c>
      <c r="AO231" s="31">
        <f t="shared" si="53"/>
        <v>1</v>
      </c>
      <c r="AP231" s="9">
        <f>H231*U231*(H231*U231*AJ231+I231*V231*AK231+J231*W231*AL231)</f>
        <v>8.0483048033967762E-4</v>
      </c>
      <c r="AQ231" s="9">
        <f>I231*V231*(H231*U231*AK231+I231*V231*AM231+J231*W231*AN231)</f>
        <v>1.2070480353293419E-3</v>
      </c>
      <c r="AR231" s="9">
        <f>J231*W231*(H231*U231*AL231+I231*V231*AN231+J231*W231*AO231)</f>
        <v>5.104353800768985E-4</v>
      </c>
      <c r="AS231" s="40">
        <f t="shared" si="54"/>
        <v>2.522313895745918E-3</v>
      </c>
      <c r="AT231" s="32">
        <f t="shared" si="55"/>
        <v>0.11683533937023634</v>
      </c>
      <c r="AU231" s="31">
        <f>IF(N231&lt;-AT230,1,0)</f>
        <v>0</v>
      </c>
      <c r="AV231" s="37">
        <f>(resultados!$E$12^AU231)*(1-resultados!$E$12)^(1-AU231)</f>
        <v>0.97455470737913485</v>
      </c>
      <c r="AW231" s="37">
        <f>((1-resultados!$E$13)^AU231)*((resultados!$E$13)^(1-AU231))</f>
        <v>0.9</v>
      </c>
    </row>
    <row r="232" spans="1:49" s="37" customFormat="1">
      <c r="A232" s="33">
        <v>230</v>
      </c>
      <c r="B232" s="34">
        <v>39735</v>
      </c>
      <c r="C232" s="35">
        <v>2</v>
      </c>
      <c r="D232" s="36">
        <v>12880</v>
      </c>
      <c r="E232" s="32">
        <v>2242.75</v>
      </c>
      <c r="F232" s="32">
        <v>1900</v>
      </c>
      <c r="G232" s="40">
        <f>(resultados!$B$6*cálculos!D232)+(resultados!$C$6*cálculos!E232)+(resultados!$D$6*cálculos!F232)</f>
        <v>0.88932176912152561</v>
      </c>
      <c r="H232" s="36">
        <f>(resultados!B$6*cálculos!D232)/$G232</f>
        <v>0.28031510217825295</v>
      </c>
      <c r="I232" s="32">
        <f>(resultados!C$6*cálculos!E232)/$G232</f>
        <v>0.42295440268323387</v>
      </c>
      <c r="J232" s="31">
        <f>(resultados!D$6*cálculos!F232)/$G232</f>
        <v>0.29673049513851329</v>
      </c>
      <c r="K232" s="36">
        <f t="shared" si="42"/>
        <v>0.11506932978478623</v>
      </c>
      <c r="L232" s="32">
        <f t="shared" si="43"/>
        <v>8.940944264227646E-2</v>
      </c>
      <c r="M232" s="32">
        <f t="shared" si="44"/>
        <v>9.3732477662707758E-2</v>
      </c>
      <c r="N232" s="40">
        <f t="shared" si="44"/>
        <v>9.7826125593767299E-2</v>
      </c>
      <c r="O232" s="55">
        <f>AVERAGE(K$4:K232)</f>
        <v>-1.4127630420167358E-3</v>
      </c>
      <c r="P232" s="56">
        <f>AVERAGE(L$4:L232)</f>
        <v>4.750102066426638E-4</v>
      </c>
      <c r="Q232" s="57">
        <f>AVERAGE(M$4:M232)</f>
        <v>-5.296317301641284E-4</v>
      </c>
      <c r="R232" s="32">
        <f>resultados!B$7+resultados!B$8*cálculos!K231^2+resultados!B$9*cálculos!R231</f>
        <v>2.9169737360384878E-3</v>
      </c>
      <c r="S232" s="32">
        <f>resultados!C$7+resultados!C$8*cálculos!L231^2+resultados!C$9*cálculos!S231</f>
        <v>2.3906599757440735E-3</v>
      </c>
      <c r="T232" s="31">
        <f>resultados!D$7+resultados!D$8*cálculos!M231^2+resultados!D$9*cálculos!T231</f>
        <v>1.0929060068874149E-3</v>
      </c>
      <c r="U232" s="36">
        <f t="shared" si="45"/>
        <v>5.4009015321874625E-2</v>
      </c>
      <c r="V232" s="32">
        <f t="shared" si="46"/>
        <v>4.8894375706660512E-2</v>
      </c>
      <c r="W232" s="31">
        <f t="shared" si="47"/>
        <v>3.3059128949314662E-2</v>
      </c>
      <c r="X232" s="32">
        <f>-0.5*LN(2*resultados!B$2)-0.5*LN(R232)-0.5*((K232^2)/R232)</f>
        <v>-0.26997254313760433</v>
      </c>
      <c r="Y232" s="32">
        <f>-0.5*LN(2*resultados!C$2)-0.5*LN(S232)-0.5*((L232^2)/S232)</f>
        <v>0.42722099082815457</v>
      </c>
      <c r="Z232" s="31">
        <f>-0.5*LN(2*resultados!D$2)-0.5*LN(T232)-0.5*((M232^2)/T232)</f>
        <v>-1.5289379846702396</v>
      </c>
      <c r="AA232" s="32">
        <f>K232/R232</f>
        <v>39.448188498625534</v>
      </c>
      <c r="AB232" s="32">
        <f>L232/S232</f>
        <v>37.399481126314711</v>
      </c>
      <c r="AC232" s="31">
        <f>M232/T232</f>
        <v>85.764445498526342</v>
      </c>
      <c r="AD232" s="32">
        <f>(1-resultados!$E$3)*(cálculos!AA231*cálculos!AA231)+resultados!$E$3*cálculos!AD231</f>
        <v>2978.3058558052358</v>
      </c>
      <c r="AE232" s="32">
        <f>(1-resultados!$E$3)*(cálculos!AA231*cálculos!AB231)+resultados!$E$3*cálculos!AE231</f>
        <v>3538.6073522416214</v>
      </c>
      <c r="AF232" s="32">
        <f>(1-resultados!$E$3)*(cálculos!AA231*cálculos!AC231)+resultados!$E$3*cálculos!AF231</f>
        <v>4336.3693885064531</v>
      </c>
      <c r="AG232" s="32">
        <f>(1-resultados!$E$3)*(cálculos!AB231*cálculos!AB231)+resultados!$E$3*cálculos!AG231</f>
        <v>6622.9054270301995</v>
      </c>
      <c r="AH232" s="32">
        <f>(1-resultados!$E$3)*(cálculos!AB231*cálculos!AC231)+resultados!$E$3*cálculos!AH231</f>
        <v>5896.9759675018249</v>
      </c>
      <c r="AI232" s="31">
        <f>(1-resultados!$E$3)*(cálculos!AC231*cálculos!AC231)+resultados!$E$3*cálculos!AI231</f>
        <v>12238.345703104833</v>
      </c>
      <c r="AJ232" s="32">
        <f t="shared" si="48"/>
        <v>1</v>
      </c>
      <c r="AK232" s="32">
        <f t="shared" si="49"/>
        <v>0.79675252976179622</v>
      </c>
      <c r="AL232" s="32">
        <f t="shared" si="50"/>
        <v>0.71825765599209423</v>
      </c>
      <c r="AM232" s="32">
        <f t="shared" si="51"/>
        <v>1</v>
      </c>
      <c r="AN232" s="32">
        <f t="shared" si="52"/>
        <v>0.655003653947412</v>
      </c>
      <c r="AO232" s="31">
        <f t="shared" si="53"/>
        <v>1</v>
      </c>
      <c r="AP232" s="9">
        <f>H232*U232*(H232*U232*AJ232+I232*V232*AK232+J232*W232*AL232)</f>
        <v>5.8532977109768385E-4</v>
      </c>
      <c r="AQ232" s="9">
        <f>I232*V232*(H232*U232*AK232+I232*V232*AM232+J232*W232*AN232)</f>
        <v>8.0999612874822627E-4</v>
      </c>
      <c r="AR232" s="9">
        <f>J232*W232*(H232*U232*AL232+I232*V232*AN232+J232*W232*AO232)</f>
        <v>3.3577731083983715E-4</v>
      </c>
      <c r="AS232" s="40">
        <f t="shared" si="54"/>
        <v>1.7311032106857474E-3</v>
      </c>
      <c r="AT232" s="32">
        <f t="shared" si="55"/>
        <v>9.6791259034535115E-2</v>
      </c>
      <c r="AU232" s="31">
        <f>IF(N232&lt;-AT231,1,0)</f>
        <v>0</v>
      </c>
      <c r="AV232" s="37">
        <f>(resultados!$E$12^AU232)*(1-resultados!$E$12)^(1-AU232)</f>
        <v>0.97455470737913485</v>
      </c>
      <c r="AW232" s="37">
        <f>((1-resultados!$E$13)^AU232)*((resultados!$E$13)^(1-AU232))</f>
        <v>0.9</v>
      </c>
    </row>
    <row r="233" spans="1:49" s="37" customFormat="1">
      <c r="A233" s="33">
        <v>231</v>
      </c>
      <c r="B233" s="34">
        <v>39736</v>
      </c>
      <c r="C233" s="35">
        <v>3</v>
      </c>
      <c r="D233" s="36">
        <v>11800</v>
      </c>
      <c r="E233" s="32">
        <v>2080.44</v>
      </c>
      <c r="F233" s="32">
        <v>1800</v>
      </c>
      <c r="G233" s="40">
        <f>(resultados!$B$6*cálculos!D233)+(resultados!$C$6*cálculos!E233)+(resultados!$D$6*cálculos!F233)</f>
        <v>0.8273078514911747</v>
      </c>
      <c r="H233" s="36">
        <f>(resultados!B$6*cálculos!D233)/$G233</f>
        <v>0.27606059384368098</v>
      </c>
      <c r="I233" s="32">
        <f>(resultados!C$6*cálculos!E233)/$G233</f>
        <v>0.42175443408166824</v>
      </c>
      <c r="J233" s="31">
        <f>(resultados!D$6*cálculos!F233)/$G233</f>
        <v>0.30218497207465084</v>
      </c>
      <c r="K233" s="36">
        <f t="shared" si="42"/>
        <v>-8.7576189204588317E-2</v>
      </c>
      <c r="L233" s="32">
        <f t="shared" si="43"/>
        <v>-7.5123381653596333E-2</v>
      </c>
      <c r="M233" s="32">
        <f t="shared" si="44"/>
        <v>-5.4067221270275745E-2</v>
      </c>
      <c r="N233" s="40">
        <f t="shared" si="44"/>
        <v>-7.2282238394459547E-2</v>
      </c>
      <c r="O233" s="55">
        <f>AVERAGE(K$4:K233)</f>
        <v>-1.7873866340279167E-3</v>
      </c>
      <c r="P233" s="56">
        <f>AVERAGE(L$4:L233)</f>
        <v>1.463215463807551E-4</v>
      </c>
      <c r="Q233" s="57">
        <f>AVERAGE(M$4:M233)</f>
        <v>-7.6240385859939626E-4</v>
      </c>
      <c r="R233" s="32">
        <f>resultados!B$7+resultados!B$8*cálculos!K232^2+resultados!B$9*cálculos!R232</f>
        <v>5.7163362350047854E-3</v>
      </c>
      <c r="S233" s="32">
        <f>resultados!C$7+resultados!C$8*cálculos!L232^2+resultados!C$9*cálculos!S232</f>
        <v>4.3065645142737266E-3</v>
      </c>
      <c r="T233" s="31">
        <f>resultados!D$7+resultados!D$8*cálculos!M232^2+resultados!D$9*cálculos!T232</f>
        <v>3.9513126845097347E-3</v>
      </c>
      <c r="U233" s="36">
        <f t="shared" si="45"/>
        <v>7.5606456305032474E-2</v>
      </c>
      <c r="V233" s="32">
        <f t="shared" si="46"/>
        <v>6.5624420106190087E-2</v>
      </c>
      <c r="W233" s="31">
        <f t="shared" si="47"/>
        <v>6.2859467739631192E-2</v>
      </c>
      <c r="X233" s="32">
        <f>-0.5*LN(2*resultados!B$2)-0.5*LN(R233)-0.5*((K233^2)/R233)</f>
        <v>0.99242676322340451</v>
      </c>
      <c r="Y233" s="32">
        <f>-0.5*LN(2*resultados!C$2)-0.5*LN(S233)-0.5*((L233^2)/S233)</f>
        <v>1.1496456025211987</v>
      </c>
      <c r="Z233" s="31">
        <f>-0.5*LN(2*resultados!D$2)-0.5*LN(T233)-0.5*((M233^2)/T233)</f>
        <v>1.478004642063192</v>
      </c>
      <c r="AA233" s="32">
        <f>K233/R233</f>
        <v>-15.320335544348014</v>
      </c>
      <c r="AB233" s="32">
        <f>L233/S233</f>
        <v>-17.443923434702196</v>
      </c>
      <c r="AC233" s="31">
        <f>M233/T233</f>
        <v>-13.683356794878465</v>
      </c>
      <c r="AD233" s="32">
        <f>(1-resultados!$E$3)*(cálculos!AA232*cálculos!AA232)+resultados!$E$3*cálculos!AD232</f>
        <v>2892.9770790063071</v>
      </c>
      <c r="AE233" s="32">
        <f>(1-resultados!$E$3)*(cálculos!AA232*cálculos!AB232)+resultados!$E$3*cálculos!AE232</f>
        <v>3414.8114179804229</v>
      </c>
      <c r="AF233" s="32">
        <f>(1-resultados!$E$3)*(cálculos!AA232*cálculos!AC232)+resultados!$E$3*cálculos!AF232</f>
        <v>4279.182345946424</v>
      </c>
      <c r="AG233" s="32">
        <f>(1-resultados!$E$3)*(cálculos!AB232*cálculos!AB232)+resultados!$E$3*cálculos!AG232</f>
        <v>6309.4543727194414</v>
      </c>
      <c r="AH233" s="32">
        <f>(1-resultados!$E$3)*(cálculos!AB232*cálculos!AC232)+resultados!$E$3*cálculos!AH232</f>
        <v>5735.6101550955746</v>
      </c>
      <c r="AI233" s="31">
        <f>(1-resultados!$E$3)*(cálculos!AC232*cálculos!AC232)+resultados!$E$3*cálculos!AI232</f>
        <v>11945.377367618723</v>
      </c>
      <c r="AJ233" s="32">
        <f t="shared" si="48"/>
        <v>1</v>
      </c>
      <c r="AK233" s="32">
        <f t="shared" si="49"/>
        <v>0.7992788598877415</v>
      </c>
      <c r="AL233" s="32">
        <f t="shared" si="50"/>
        <v>0.72792789062108043</v>
      </c>
      <c r="AM233" s="32">
        <f t="shared" si="51"/>
        <v>1</v>
      </c>
      <c r="AN233" s="32">
        <f t="shared" si="52"/>
        <v>0.66066878191625444</v>
      </c>
      <c r="AO233" s="31">
        <f t="shared" si="53"/>
        <v>1</v>
      </c>
      <c r="AP233" s="9">
        <f>H233*U233*(H233*U233*AJ233+I233*V233*AK233+J233*W233*AL233)</f>
        <v>1.1859667016796177E-3</v>
      </c>
      <c r="AQ233" s="9">
        <f>I233*V233*(H233*U233*AK233+I233*V233*AM233+J233*W233*AN233)</f>
        <v>1.5751046604183642E-3</v>
      </c>
      <c r="AR233" s="9">
        <f>J233*W233*(H233*U233*AL233+I233*V233*AN233+J233*W233*AO233)</f>
        <v>9.9675452426939968E-4</v>
      </c>
      <c r="AS233" s="40">
        <f t="shared" si="54"/>
        <v>3.7578258863673816E-3</v>
      </c>
      <c r="AT233" s="32">
        <f t="shared" si="55"/>
        <v>0.1426077031134835</v>
      </c>
      <c r="AU233" s="31">
        <f>IF(N233&lt;-AT232,1,0)</f>
        <v>0</v>
      </c>
      <c r="AV233" s="37">
        <f>(resultados!$E$12^AU233)*(1-resultados!$E$12)^(1-AU233)</f>
        <v>0.97455470737913485</v>
      </c>
      <c r="AW233" s="37">
        <f>((1-resultados!$E$13)^AU233)*((resultados!$E$13)^(1-AU233))</f>
        <v>0.9</v>
      </c>
    </row>
    <row r="234" spans="1:49" s="37" customFormat="1">
      <c r="A234" s="33">
        <v>232</v>
      </c>
      <c r="B234" s="34">
        <v>39737</v>
      </c>
      <c r="C234" s="35">
        <v>4</v>
      </c>
      <c r="D234" s="36">
        <v>11000</v>
      </c>
      <c r="E234" s="32">
        <v>2016.51</v>
      </c>
      <c r="F234" s="32">
        <v>1740</v>
      </c>
      <c r="G234" s="40">
        <f>(resultados!$B$6*cálculos!D234)+(resultados!$C$6*cálculos!E234)+(resultados!$D$6*cálculos!F234)</f>
        <v>0.79276863461148306</v>
      </c>
      <c r="H234" s="36">
        <f>(resultados!B$6*cálculos!D234)/$G234</f>
        <v>0.2685565706201159</v>
      </c>
      <c r="I234" s="32">
        <f>(resultados!C$6*cálculos!E234)/$G234</f>
        <v>0.42660459479972734</v>
      </c>
      <c r="J234" s="31">
        <f>(resultados!D$6*cálculos!F234)/$G234</f>
        <v>0.30483883458015681</v>
      </c>
      <c r="K234" s="36">
        <f t="shared" si="42"/>
        <v>-7.0204258673248532E-2</v>
      </c>
      <c r="L234" s="32">
        <f t="shared" si="43"/>
        <v>-3.1211115397142386E-2</v>
      </c>
      <c r="M234" s="32">
        <f t="shared" si="44"/>
        <v>-3.3901551675681318E-2</v>
      </c>
      <c r="N234" s="40">
        <f t="shared" si="44"/>
        <v>-4.2645457219440797E-2</v>
      </c>
      <c r="O234" s="55">
        <f>AVERAGE(K$4:K234)</f>
        <v>-2.083563569262638E-3</v>
      </c>
      <c r="P234" s="56">
        <f>AVERAGE(L$4:L234)</f>
        <v>1.0575066105763161E-5</v>
      </c>
      <c r="Q234" s="57">
        <f>AVERAGE(M$4:M234)</f>
        <v>-9.058633729590583E-4</v>
      </c>
      <c r="R234" s="32">
        <f>resultados!B$7+resultados!B$8*cálculos!K233^2+resultados!B$9*cálculos!R233</f>
        <v>6.2678542775845671E-3</v>
      </c>
      <c r="S234" s="32">
        <f>resultados!C$7+resultados!C$8*cálculos!L233^2+resultados!C$9*cálculos!S233</f>
        <v>4.7823571682416802E-3</v>
      </c>
      <c r="T234" s="31">
        <f>resultados!D$7+resultados!D$8*cálculos!M233^2+resultados!D$9*cálculos!T233</f>
        <v>3.5870537179859066E-3</v>
      </c>
      <c r="U234" s="36">
        <f t="shared" si="45"/>
        <v>7.9169781341017778E-2</v>
      </c>
      <c r="V234" s="32">
        <f t="shared" si="46"/>
        <v>6.9154588916728293E-2</v>
      </c>
      <c r="W234" s="31">
        <f t="shared" si="47"/>
        <v>5.9892017147412116E-2</v>
      </c>
      <c r="X234" s="32">
        <f>-0.5*LN(2*resultados!B$2)-0.5*LN(R234)-0.5*((K234^2)/R234)</f>
        <v>1.2240541901709054</v>
      </c>
      <c r="Y234" s="32">
        <f>-0.5*LN(2*resultados!C$2)-0.5*LN(S234)-0.5*((L234^2)/S234)</f>
        <v>1.6506257187686573</v>
      </c>
      <c r="Z234" s="31">
        <f>-0.5*LN(2*resultados!D$2)-0.5*LN(T234)-0.5*((M234^2)/T234)</f>
        <v>1.7360702860728603</v>
      </c>
      <c r="AA234" s="32">
        <f>K234/R234</f>
        <v>-11.200684566697207</v>
      </c>
      <c r="AB234" s="32">
        <f>L234/S234</f>
        <v>-6.5263037241147162</v>
      </c>
      <c r="AC234" s="31">
        <f>M234/T234</f>
        <v>-9.4510855819345494</v>
      </c>
      <c r="AD234" s="32">
        <f>(1-resultados!$E$3)*(cálculos!AA233*cálculos!AA233)+resultados!$E$3*cálculos!AD233</f>
        <v>2733.4812151374135</v>
      </c>
      <c r="AE234" s="32">
        <f>(1-resultados!$E$3)*(cálculos!AA233*cálculos!AB233)+resultados!$E$3*cálculos!AE233</f>
        <v>3225.9575385153707</v>
      </c>
      <c r="AF234" s="32">
        <f>(1-resultados!$E$3)*(cálculos!AA233*cálculos!AC233)+resultados!$E$3*cálculos!AF233</f>
        <v>4035.0094222378725</v>
      </c>
      <c r="AG234" s="32">
        <f>(1-resultados!$E$3)*(cálculos!AB233*cálculos!AB233)+resultados!$E$3*cálculos!AG233</f>
        <v>5949.1445382440197</v>
      </c>
      <c r="AH234" s="32">
        <f>(1-resultados!$E$3)*(cálculos!AB233*cálculos!AC233)+resultados!$E$3*cálculos!AH233</f>
        <v>5405.7950314854143</v>
      </c>
      <c r="AI234" s="31">
        <f>(1-resultados!$E$3)*(cálculos!AC233*cálculos!AC233)+resultados!$E$3*cálculos!AI233</f>
        <v>11239.888780752155</v>
      </c>
      <c r="AJ234" s="32">
        <f t="shared" si="48"/>
        <v>1</v>
      </c>
      <c r="AK234" s="32">
        <f t="shared" si="49"/>
        <v>0.79996933496641265</v>
      </c>
      <c r="AL234" s="32">
        <f t="shared" si="50"/>
        <v>0.7279566192484489</v>
      </c>
      <c r="AM234" s="32">
        <f t="shared" si="51"/>
        <v>1</v>
      </c>
      <c r="AN234" s="32">
        <f t="shared" si="52"/>
        <v>0.66107587357772046</v>
      </c>
      <c r="AO234" s="31">
        <f t="shared" si="53"/>
        <v>1</v>
      </c>
      <c r="AP234" s="9">
        <f>H234*U234*(H234*U234*AJ234+I234*V234*AK234+J234*W234*AL234)</f>
        <v>1.2364152203943081E-3</v>
      </c>
      <c r="AQ234" s="9">
        <f>I234*V234*(H234*U234*AK234+I234*V234*AM234+J234*W234*AN234)</f>
        <v>1.728201670534638E-3</v>
      </c>
      <c r="AR234" s="9">
        <f>J234*W234*(H234*U234*AL234+I234*V234*AN234+J234*W234*AO234)</f>
        <v>9.7198355296490915E-4</v>
      </c>
      <c r="AS234" s="40">
        <f t="shared" si="54"/>
        <v>3.936600443893855E-3</v>
      </c>
      <c r="AT234" s="32">
        <f t="shared" si="55"/>
        <v>0.14596049472235689</v>
      </c>
      <c r="AU234" s="31">
        <f>IF(N234&lt;-AT233,1,0)</f>
        <v>0</v>
      </c>
      <c r="AV234" s="37">
        <f>(resultados!$E$12^AU234)*(1-resultados!$E$12)^(1-AU234)</f>
        <v>0.97455470737913485</v>
      </c>
      <c r="AW234" s="37">
        <f>((1-resultados!$E$13)^AU234)*((resultados!$E$13)^(1-AU234))</f>
        <v>0.9</v>
      </c>
    </row>
    <row r="235" spans="1:49" s="37" customFormat="1">
      <c r="A235" s="33">
        <v>233</v>
      </c>
      <c r="B235" s="34">
        <v>39738</v>
      </c>
      <c r="C235" s="35">
        <v>5</v>
      </c>
      <c r="D235" s="36">
        <v>11320</v>
      </c>
      <c r="E235" s="32">
        <v>2080.44</v>
      </c>
      <c r="F235" s="32">
        <v>1855</v>
      </c>
      <c r="G235" s="40">
        <f>(resultados!$B$6*cálculos!D235)+(resultados!$C$6*cálculos!E235)+(resultados!$D$6*cálculos!F235)</f>
        <v>0.82565641779941845</v>
      </c>
      <c r="H235" s="36">
        <f>(resultados!B$6*cálculos!D235)/$G235</f>
        <v>0.265360711150888</v>
      </c>
      <c r="I235" s="32">
        <f>(resultados!C$6*cálculos!E235)/$G235</f>
        <v>0.42259800468449404</v>
      </c>
      <c r="J235" s="31">
        <f>(resultados!D$6*cálculos!F235)/$G235</f>
        <v>0.31204128416461796</v>
      </c>
      <c r="K235" s="36">
        <f t="shared" si="42"/>
        <v>2.8675799976666028E-2</v>
      </c>
      <c r="L235" s="32">
        <f t="shared" si="43"/>
        <v>3.1211115397142386E-2</v>
      </c>
      <c r="M235" s="32">
        <f t="shared" si="44"/>
        <v>6.3999582832960478E-2</v>
      </c>
      <c r="N235" s="40">
        <f t="shared" si="44"/>
        <v>4.0647308473098859E-2</v>
      </c>
      <c r="O235" s="55">
        <f>AVERAGE(K$4:K235)</f>
        <v>-1.9509801057026005E-3</v>
      </c>
      <c r="P235" s="56">
        <f>AVERAGE(L$4:L235)</f>
        <v>1.4506015373954171E-4</v>
      </c>
      <c r="Q235" s="57">
        <f>AVERAGE(M$4:M235)</f>
        <v>-6.2609851862319827E-4</v>
      </c>
      <c r="R235" s="32">
        <f>resultados!B$7+resultados!B$8*cálculos!K234^2+resultados!B$9*cálculos!R234</f>
        <v>5.9352245493903191E-3</v>
      </c>
      <c r="S235" s="32">
        <f>resultados!C$7+resultados!C$8*cálculos!L234^2+resultados!C$9*cálculos!S234</f>
        <v>3.5216035202059255E-3</v>
      </c>
      <c r="T235" s="31">
        <f>resultados!D$7+resultados!D$8*cálculos!M234^2+resultados!D$9*cálculos!T234</f>
        <v>2.7019506324422954E-3</v>
      </c>
      <c r="U235" s="36">
        <f t="shared" si="45"/>
        <v>7.7040408548957731E-2</v>
      </c>
      <c r="V235" s="32">
        <f t="shared" si="46"/>
        <v>5.9343100021872174E-2</v>
      </c>
      <c r="W235" s="31">
        <f t="shared" si="47"/>
        <v>5.1980290807596446E-2</v>
      </c>
      <c r="X235" s="32">
        <f>-0.5*LN(2*resultados!B$2)-0.5*LN(R235)-0.5*((K235^2)/R235)</f>
        <v>1.575213685007993</v>
      </c>
      <c r="Y235" s="32">
        <f>-0.5*LN(2*resultados!C$2)-0.5*LN(S235)-0.5*((L235^2)/S235)</f>
        <v>1.7671726286366554</v>
      </c>
      <c r="Z235" s="31">
        <f>-0.5*LN(2*resultados!D$2)-0.5*LN(T235)-0.5*((M235^2)/T235)</f>
        <v>1.2799910856745604</v>
      </c>
      <c r="AA235" s="32">
        <f>K235/R235</f>
        <v>4.8314599958331277</v>
      </c>
      <c r="AB235" s="32">
        <f>L235/S235</f>
        <v>8.8627567578411881</v>
      </c>
      <c r="AC235" s="31">
        <f>M235/T235</f>
        <v>23.68643677812544</v>
      </c>
      <c r="AD235" s="32">
        <f>(1-resultados!$E$3)*(cálculos!AA234*cálculos!AA234)+resultados!$E$3*cálculos!AD234</f>
        <v>2576.9996623149277</v>
      </c>
      <c r="AE235" s="32">
        <f>(1-resultados!$E$3)*(cálculos!AA234*cálculos!AB234)+resultados!$E$3*cálculos!AE234</f>
        <v>3036.7860303684643</v>
      </c>
      <c r="AF235" s="32">
        <f>(1-resultados!$E$3)*(cálculos!AA234*cálculos!AC234)+resultados!$E$3*cálculos!AF234</f>
        <v>3799.2603746085665</v>
      </c>
      <c r="AG235" s="32">
        <f>(1-resultados!$E$3)*(cálculos!AB234*cálculos!AB234)+resultados!$E$3*cálculos!AG234</f>
        <v>5594.7514243673422</v>
      </c>
      <c r="AH235" s="32">
        <f>(1-resultados!$E$3)*(cálculos!AB234*cálculos!AC234)+resultados!$E$3*cálculos!AH234</f>
        <v>5085.1481688981075</v>
      </c>
      <c r="AI235" s="31">
        <f>(1-resultados!$E$3)*(cálculos!AC234*cálculos!AC234)+resultados!$E$3*cálculos!AI234</f>
        <v>10570.854835027649</v>
      </c>
      <c r="AJ235" s="32">
        <f t="shared" si="48"/>
        <v>1</v>
      </c>
      <c r="AK235" s="32">
        <f t="shared" si="49"/>
        <v>0.79977277147958736</v>
      </c>
      <c r="AL235" s="32">
        <f t="shared" si="50"/>
        <v>0.72792531455434395</v>
      </c>
      <c r="AM235" s="32">
        <f t="shared" si="51"/>
        <v>1</v>
      </c>
      <c r="AN235" s="32">
        <f t="shared" si="52"/>
        <v>0.66123854186244246</v>
      </c>
      <c r="AO235" s="31">
        <f t="shared" si="53"/>
        <v>1</v>
      </c>
      <c r="AP235" s="9">
        <f>H235*U235*(H235*U235*AJ235+I235*V235*AK235+J235*W235*AL235)</f>
        <v>1.0693455077096623E-3</v>
      </c>
      <c r="AQ235" s="9">
        <f>I235*V235*(H235*U235*AK235+I235*V235*AM235+J235*W235*AN235)</f>
        <v>1.307925250514341E-3</v>
      </c>
      <c r="AR235" s="9">
        <f>J235*W235*(H235*U235*AL235+I235*V235*AN235+J235*W235*AO235)</f>
        <v>7.7343527201949444E-4</v>
      </c>
      <c r="AS235" s="40">
        <f t="shared" si="54"/>
        <v>3.1507060302434979E-3</v>
      </c>
      <c r="AT235" s="32">
        <f t="shared" si="55"/>
        <v>0.13058058209000334</v>
      </c>
      <c r="AU235" s="31">
        <f>IF(N235&lt;-AT234,1,0)</f>
        <v>0</v>
      </c>
      <c r="AV235" s="37">
        <f>(resultados!$E$12^AU235)*(1-resultados!$E$12)^(1-AU235)</f>
        <v>0.97455470737913485</v>
      </c>
      <c r="AW235" s="37">
        <f>((1-resultados!$E$13)^AU235)*((resultados!$E$13)^(1-AU235))</f>
        <v>0.9</v>
      </c>
    </row>
    <row r="236" spans="1:49" s="37" customFormat="1">
      <c r="A236" s="33">
        <v>234</v>
      </c>
      <c r="B236" s="34">
        <v>39741</v>
      </c>
      <c r="C236" s="35">
        <v>1</v>
      </c>
      <c r="D236" s="36">
        <v>11200</v>
      </c>
      <c r="E236" s="32">
        <v>2129.63</v>
      </c>
      <c r="F236" s="32">
        <v>1835</v>
      </c>
      <c r="G236" s="40">
        <f>(resultados!$B$6*cálculos!D236)+(resultados!$C$6*cálculos!E236)+(resultados!$D$6*cálculos!F236)</f>
        <v>0.82880595455467643</v>
      </c>
      <c r="H236" s="36">
        <f>(resultados!B$6*cálculos!D236)/$G236</f>
        <v>0.26154999533619594</v>
      </c>
      <c r="I236" s="32">
        <f>(resultados!C$6*cálculos!E236)/$G236</f>
        <v>0.4309460470600609</v>
      </c>
      <c r="J236" s="31">
        <f>(resultados!D$6*cálculos!F236)/$G236</f>
        <v>0.30750395760374316</v>
      </c>
      <c r="K236" s="36">
        <f t="shared" si="42"/>
        <v>-1.0657294473988443E-2</v>
      </c>
      <c r="L236" s="32">
        <f t="shared" si="43"/>
        <v>2.336884590834476E-2</v>
      </c>
      <c r="M236" s="32">
        <f t="shared" si="44"/>
        <v>-1.0840214552865213E-2</v>
      </c>
      <c r="N236" s="40">
        <f t="shared" si="44"/>
        <v>3.8073281235762035E-3</v>
      </c>
      <c r="O236" s="55">
        <f>AVERAGE(K$4:K236)</f>
        <v>-1.9883462617896644E-3</v>
      </c>
      <c r="P236" s="56">
        <f>AVERAGE(L$4:L236)</f>
        <v>2.4473305397389888E-4</v>
      </c>
      <c r="Q236" s="57">
        <f>AVERAGE(M$4:M236)</f>
        <v>-6.6993592649548155E-4</v>
      </c>
      <c r="R236" s="32">
        <f>resultados!B$7+resultados!B$8*cálculos!K235^2+resultados!B$9*cálculos!R235</f>
        <v>4.5892174399781742E-3</v>
      </c>
      <c r="S236" s="32">
        <f>resultados!C$7+resultados!C$8*cálculos!L235^2+resultados!C$9*cálculos!S235</f>
        <v>2.6864803037470416E-3</v>
      </c>
      <c r="T236" s="31">
        <f>resultados!D$7+resultados!D$8*cálculos!M235^2+resultados!D$9*cálculos!T235</f>
        <v>3.232761948423625E-3</v>
      </c>
      <c r="U236" s="36">
        <f t="shared" si="45"/>
        <v>6.7743763107596652E-2</v>
      </c>
      <c r="V236" s="32">
        <f t="shared" si="46"/>
        <v>5.1831267626279813E-2</v>
      </c>
      <c r="W236" s="31">
        <f t="shared" si="47"/>
        <v>5.6857382532294123E-2</v>
      </c>
      <c r="X236" s="32">
        <f>-0.5*LN(2*resultados!B$2)-0.5*LN(R236)-0.5*((K236^2)/R236)</f>
        <v>1.7607099149213652</v>
      </c>
      <c r="Y236" s="32">
        <f>-0.5*LN(2*resultados!C$2)-0.5*LN(S236)-0.5*((L236^2)/S236)</f>
        <v>1.9391840418595578</v>
      </c>
      <c r="Z236" s="31">
        <f>-0.5*LN(2*resultados!D$2)-0.5*LN(T236)-0.5*((M236^2)/T236)</f>
        <v>1.9300957739672457</v>
      </c>
      <c r="AA236" s="32">
        <f>K236/R236</f>
        <v>-2.3222465732717881</v>
      </c>
      <c r="AB236" s="32">
        <f>L236/S236</f>
        <v>8.6986849952893479</v>
      </c>
      <c r="AC236" s="31">
        <f>M236/T236</f>
        <v>-3.3532362499351893</v>
      </c>
      <c r="AD236" s="32">
        <f>(1-resultados!$E$3)*(cálculos!AA235*cálculos!AA235)+resultados!$E$3*cálculos!AD235</f>
        <v>2423.7802629175121</v>
      </c>
      <c r="AE236" s="32">
        <f>(1-resultados!$E$3)*(cálculos!AA235*cálculos!AB235)+resultados!$E$3*cálculos!AE235</f>
        <v>2857.148071830055</v>
      </c>
      <c r="AF236" s="32">
        <f>(1-resultados!$E$3)*(cálculos!AA235*cálculos!AC235)+resultados!$E$3*cálculos!AF235</f>
        <v>3578.1711564362927</v>
      </c>
      <c r="AG236" s="32">
        <f>(1-resultados!$E$3)*(cálculos!AB235*cálculos!AB235)+resultados!$E$3*cálculos!AG235</f>
        <v>5263.779246346221</v>
      </c>
      <c r="AH236" s="32">
        <f>(1-resultados!$E$3)*(cálculos!AB235*cálculos!AC235)+resultados!$E$3*cálculos!AH235</f>
        <v>4792.6349064216911</v>
      </c>
      <c r="AI236" s="31">
        <f>(1-resultados!$E$3)*(cálculos!AC235*cálculos!AC235)+resultados!$E$3*cálculos!AI235</f>
        <v>9970.2663821606366</v>
      </c>
      <c r="AJ236" s="32">
        <f t="shared" si="48"/>
        <v>1</v>
      </c>
      <c r="AK236" s="32">
        <f t="shared" si="49"/>
        <v>0.79990293859164541</v>
      </c>
      <c r="AL236" s="32">
        <f t="shared" si="50"/>
        <v>0.72788221386976037</v>
      </c>
      <c r="AM236" s="32">
        <f t="shared" si="51"/>
        <v>1</v>
      </c>
      <c r="AN236" s="32">
        <f t="shared" si="52"/>
        <v>0.6615644075248619</v>
      </c>
      <c r="AO236" s="31">
        <f t="shared" si="53"/>
        <v>1</v>
      </c>
      <c r="AP236" s="9">
        <f>H236*U236*(H236*U236*AJ236+I236*V236*AK236+J236*W236*AL236)</f>
        <v>8.5600324228483871E-4</v>
      </c>
      <c r="AQ236" s="9">
        <f>I236*V236*(H236*U236*AK236+I236*V236*AM236+J236*W236*AN236)</f>
        <v>1.0738524284830326E-3</v>
      </c>
      <c r="AR236" s="9">
        <f>J236*W236*(H236*U236*AL236+I236*V236*AN236+J236*W236*AO236)</f>
        <v>7.8953284159795876E-4</v>
      </c>
      <c r="AS236" s="40">
        <f t="shared" si="54"/>
        <v>2.71938851236583E-3</v>
      </c>
      <c r="AT236" s="32">
        <f t="shared" si="55"/>
        <v>0.12131382256752841</v>
      </c>
      <c r="AU236" s="31">
        <f>IF(N236&lt;-AT235,1,0)</f>
        <v>0</v>
      </c>
      <c r="AV236" s="37">
        <f>(resultados!$E$12^AU236)*(1-resultados!$E$12)^(1-AU236)</f>
        <v>0.97455470737913485</v>
      </c>
      <c r="AW236" s="37">
        <f>((1-resultados!$E$13)^AU236)*((resultados!$E$13)^(1-AU236))</f>
        <v>0.9</v>
      </c>
    </row>
    <row r="237" spans="1:49" s="37" customFormat="1">
      <c r="A237" s="33">
        <v>235</v>
      </c>
      <c r="B237" s="34">
        <v>39742</v>
      </c>
      <c r="C237" s="35">
        <v>2</v>
      </c>
      <c r="D237" s="36">
        <v>11200</v>
      </c>
      <c r="E237" s="32">
        <v>2134.5500000000002</v>
      </c>
      <c r="F237" s="32">
        <v>1835</v>
      </c>
      <c r="G237" s="40">
        <f>(resultados!$B$6*cálculos!D237)+(resultados!$C$6*cálculos!E237)+(resultados!$D$6*cálculos!F237)</f>
        <v>0.8296311117873808</v>
      </c>
      <c r="H237" s="36">
        <f>(resultados!B$6*cálculos!D237)/$G237</f>
        <v>0.26128985577862746</v>
      </c>
      <c r="I237" s="32">
        <f>(resultados!C$6*cálculos!E237)/$G237</f>
        <v>0.43151203232555529</v>
      </c>
      <c r="J237" s="31">
        <f>(resultados!D$6*cálculos!F237)/$G237</f>
        <v>0.30719811189581725</v>
      </c>
      <c r="K237" s="36">
        <f t="shared" si="42"/>
        <v>0</v>
      </c>
      <c r="L237" s="32">
        <f t="shared" si="43"/>
        <v>2.3075959191443118E-3</v>
      </c>
      <c r="M237" s="32">
        <f t="shared" si="44"/>
        <v>0</v>
      </c>
      <c r="N237" s="40">
        <f t="shared" si="44"/>
        <v>9.9510233766733625E-4</v>
      </c>
      <c r="O237" s="55">
        <f>AVERAGE(K$4:K237)</f>
        <v>-1.9798490555426999E-3</v>
      </c>
      <c r="P237" s="56">
        <f>AVERAGE(L$4:L237)</f>
        <v>2.5354870724385791E-4</v>
      </c>
      <c r="Q237" s="57">
        <f>AVERAGE(M$4:M237)</f>
        <v>-6.6707295245062911E-4</v>
      </c>
      <c r="R237" s="32">
        <f>resultados!B$7+resultados!B$8*cálculos!K236^2+resultados!B$9*cálculos!R236</f>
        <v>3.4143444404558733E-3</v>
      </c>
      <c r="S237" s="32">
        <f>resultados!C$7+resultados!C$8*cálculos!L236^2+resultados!C$9*cálculos!S236</f>
        <v>1.9888343018942276E-3</v>
      </c>
      <c r="T237" s="31">
        <f>resultados!D$7+resultados!D$8*cálculos!M236^2+resultados!D$9*cálculos!T236</f>
        <v>2.097353170234773E-3</v>
      </c>
      <c r="U237" s="36">
        <f t="shared" si="45"/>
        <v>5.8432392048040217E-2</v>
      </c>
      <c r="V237" s="32">
        <f t="shared" si="46"/>
        <v>4.4596348526468259E-2</v>
      </c>
      <c r="W237" s="31">
        <f t="shared" si="47"/>
        <v>4.5796868563634054E-2</v>
      </c>
      <c r="X237" s="32">
        <f>-0.5*LN(2*resultados!B$2)-0.5*LN(R237)-0.5*((K237^2)/R237)</f>
        <v>1.9209463513525207</v>
      </c>
      <c r="Y237" s="32">
        <f>-0.5*LN(2*resultados!C$2)-0.5*LN(S237)-0.5*((L237^2)/S237)</f>
        <v>2.1898260380835333</v>
      </c>
      <c r="Z237" s="31">
        <f>-0.5*LN(2*resultados!D$2)-0.5*LN(T237)-0.5*((M237^2)/T237)</f>
        <v>2.1646010289678506</v>
      </c>
      <c r="AA237" s="32">
        <f>K237/R237</f>
        <v>0</v>
      </c>
      <c r="AB237" s="32">
        <f>L237/S237</f>
        <v>1.1602756031241446</v>
      </c>
      <c r="AC237" s="31">
        <f>M237/T237</f>
        <v>0</v>
      </c>
      <c r="AD237" s="32">
        <f>(1-resultados!$E$3)*(cálculos!AA236*cálculos!AA236)+resultados!$E$3*cálculos!AD236</f>
        <v>2278.6770168912858</v>
      </c>
      <c r="AE237" s="32">
        <f>(1-resultados!$E$3)*(cálculos!AA236*cálculos!AB236)+resultados!$E$3*cálculos!AE236</f>
        <v>2684.5071580349145</v>
      </c>
      <c r="AF237" s="32">
        <f>(1-resultados!$E$3)*(cálculos!AA236*cálculos!AC236)+resultados!$E$3*cálculos!AF236</f>
        <v>3363.9481095335623</v>
      </c>
      <c r="AG237" s="32">
        <f>(1-resultados!$E$3)*(cálculos!AB236*cálculos!AB236)+resultados!$E$3*cálculos!AG236</f>
        <v>4952.4925188042835</v>
      </c>
      <c r="AH237" s="32">
        <f>(1-resultados!$E$3)*(cálculos!AB236*cálculos!AC236)+resultados!$E$3*cálculos!AH236</f>
        <v>4503.3266872852109</v>
      </c>
      <c r="AI237" s="31">
        <f>(1-resultados!$E$3)*(cálculos!AC236*cálculos!AC236)+resultados!$E$3*cálculos!AI236</f>
        <v>9372.7250508318721</v>
      </c>
      <c r="AJ237" s="32">
        <f t="shared" si="48"/>
        <v>1</v>
      </c>
      <c r="AK237" s="32">
        <f t="shared" si="49"/>
        <v>0.79911864962017187</v>
      </c>
      <c r="AL237" s="32">
        <f t="shared" si="50"/>
        <v>0.72790543716958056</v>
      </c>
      <c r="AM237" s="32">
        <f t="shared" si="51"/>
        <v>1</v>
      </c>
      <c r="AN237" s="32">
        <f t="shared" si="52"/>
        <v>0.66098042910077381</v>
      </c>
      <c r="AO237" s="31">
        <f t="shared" si="53"/>
        <v>1</v>
      </c>
      <c r="AP237" s="9">
        <f>H237*U237*(H237*U237*AJ237+I237*V237*AK237+J237*W237*AL237)</f>
        <v>6.2424824533292389E-4</v>
      </c>
      <c r="AQ237" s="9">
        <f>I237*V237*(H237*U237*AK237+I237*V237*AM237+J237*W237*AN237)</f>
        <v>7.8406765275222993E-4</v>
      </c>
      <c r="AR237" s="9">
        <f>J237*W237*(H237*U237*AL237+I237*V237*AN237+J237*W237*AO237)</f>
        <v>5.3323280249587045E-4</v>
      </c>
      <c r="AS237" s="40">
        <f t="shared" si="54"/>
        <v>1.9415487005810242E-3</v>
      </c>
      <c r="AT237" s="32">
        <f t="shared" si="55"/>
        <v>0.10250588568611671</v>
      </c>
      <c r="AU237" s="31">
        <f>IF(N237&lt;-AT236,1,0)</f>
        <v>0</v>
      </c>
      <c r="AV237" s="37">
        <f>(resultados!$E$12^AU237)*(1-resultados!$E$12)^(1-AU237)</f>
        <v>0.97455470737913485</v>
      </c>
      <c r="AW237" s="37">
        <f>((1-resultados!$E$13)^AU237)*((resultados!$E$13)^(1-AU237))</f>
        <v>0.9</v>
      </c>
    </row>
    <row r="238" spans="1:49" s="37" customFormat="1">
      <c r="A238" s="33">
        <v>236</v>
      </c>
      <c r="B238" s="34">
        <v>39743</v>
      </c>
      <c r="C238" s="35">
        <v>3</v>
      </c>
      <c r="D238" s="36">
        <v>10780</v>
      </c>
      <c r="E238" s="32">
        <v>2021.42</v>
      </c>
      <c r="F238" s="32">
        <v>1760</v>
      </c>
      <c r="G238" s="40">
        <f>(resultados!$B$6*cálculos!D238)+(resultados!$C$6*cálculos!E238)+(resultados!$D$6*cálculos!F238)</f>
        <v>0.79211182795698931</v>
      </c>
      <c r="H238" s="36">
        <f>(resultados!B$6*cálculos!D238)/$G238</f>
        <v>0.26340366842956892</v>
      </c>
      <c r="I238" s="32">
        <f>(resultados!C$6*cálculos!E238)/$G238</f>
        <v>0.42799792940426939</v>
      </c>
      <c r="J238" s="31">
        <f>(resultados!D$6*cálculos!F238)/$G238</f>
        <v>0.30859840216616163</v>
      </c>
      <c r="K238" s="36">
        <f t="shared" si="42"/>
        <v>-3.8221212820197081E-2</v>
      </c>
      <c r="L238" s="32">
        <f t="shared" si="43"/>
        <v>-5.4455616888891001E-2</v>
      </c>
      <c r="M238" s="32">
        <f t="shared" si="44"/>
        <v>-4.1730672456472995E-2</v>
      </c>
      <c r="N238" s="40">
        <f t="shared" si="44"/>
        <v>-4.6278579604168341E-2</v>
      </c>
      <c r="O238" s="55">
        <f>AVERAGE(K$4:K238)</f>
        <v>-2.134067624753995E-3</v>
      </c>
      <c r="P238" s="56">
        <f>AVERAGE(L$4:L238)</f>
        <v>2.0743747260305305E-5</v>
      </c>
      <c r="Q238" s="57">
        <f>AVERAGE(M$4:M238)</f>
        <v>-8.4181167374434128E-4</v>
      </c>
      <c r="R238" s="32">
        <f>resultados!B$7+resultados!B$8*cálculos!K237^2+resultados!B$9*cálculos!R237</f>
        <v>2.5244680273303951E-3</v>
      </c>
      <c r="S238" s="32">
        <f>resultados!C$7+resultados!C$8*cálculos!L237^2+resultados!C$9*cálculos!S237</f>
        <v>1.3442010287122786E-3</v>
      </c>
      <c r="T238" s="31">
        <f>resultados!D$7+resultados!D$8*cálculos!M237^2+resultados!D$9*cálculos!T237</f>
        <v>1.3381714385160008E-3</v>
      </c>
      <c r="U238" s="36">
        <f t="shared" si="45"/>
        <v>5.0244084500868307E-2</v>
      </c>
      <c r="V238" s="32">
        <f t="shared" si="46"/>
        <v>3.6663347210971864E-2</v>
      </c>
      <c r="W238" s="31">
        <f t="shared" si="47"/>
        <v>3.6581025662438732E-2</v>
      </c>
      <c r="X238" s="32">
        <f>-0.5*LN(2*resultados!B$2)-0.5*LN(R238)-0.5*((K238^2)/R238)</f>
        <v>1.7825835406482033</v>
      </c>
      <c r="Y238" s="32">
        <f>-0.5*LN(2*resultados!C$2)-0.5*LN(S238)-0.5*((L238^2)/S238)</f>
        <v>1.2839994989538182</v>
      </c>
      <c r="Z238" s="31">
        <f>-0.5*LN(2*resultados!D$2)-0.5*LN(T238)-0.5*((M238^2)/T238)</f>
        <v>1.7386047326170637</v>
      </c>
      <c r="AA238" s="32">
        <f>K238/R238</f>
        <v>-15.140303781393385</v>
      </c>
      <c r="AB238" s="32">
        <f>L238/S238</f>
        <v>-40.511512583098188</v>
      </c>
      <c r="AC238" s="31">
        <f>M238/T238</f>
        <v>-31.18484766253215</v>
      </c>
      <c r="AD238" s="32">
        <f>(1-resultados!$E$3)*(cálculos!AA237*cálculos!AA237)+resultados!$E$3*cálculos!AD237</f>
        <v>2141.9563958778085</v>
      </c>
      <c r="AE238" s="32">
        <f>(1-resultados!$E$3)*(cálculos!AA237*cálculos!AB237)+resultados!$E$3*cálculos!AE237</f>
        <v>2523.4367285528197</v>
      </c>
      <c r="AF238" s="32">
        <f>(1-resultados!$E$3)*(cálculos!AA237*cálculos!AC237)+resultados!$E$3*cálculos!AF237</f>
        <v>3162.1112229615483</v>
      </c>
      <c r="AG238" s="32">
        <f>(1-resultados!$E$3)*(cálculos!AB237*cálculos!AB237)+resultados!$E$3*cálculos!AG237</f>
        <v>4655.4237420445388</v>
      </c>
      <c r="AH238" s="32">
        <f>(1-resultados!$E$3)*(cálculos!AB237*cálculos!AC237)+resultados!$E$3*cálculos!AH237</f>
        <v>4233.1270860480981</v>
      </c>
      <c r="AI238" s="31">
        <f>(1-resultados!$E$3)*(cálculos!AC237*cálculos!AC237)+resultados!$E$3*cálculos!AI237</f>
        <v>8810.3615477819585</v>
      </c>
      <c r="AJ238" s="32">
        <f t="shared" si="48"/>
        <v>1</v>
      </c>
      <c r="AK238" s="32">
        <f t="shared" si="49"/>
        <v>0.79911171699836814</v>
      </c>
      <c r="AL238" s="32">
        <f t="shared" si="50"/>
        <v>0.72790543716958045</v>
      </c>
      <c r="AM238" s="32">
        <f t="shared" si="51"/>
        <v>1</v>
      </c>
      <c r="AN238" s="32">
        <f t="shared" si="52"/>
        <v>0.66097469487427718</v>
      </c>
      <c r="AO238" s="31">
        <f t="shared" si="53"/>
        <v>1</v>
      </c>
      <c r="AP238" s="9">
        <f>H238*U238*(H238*U238*AJ238+I238*V238*AK238+J238*W238*AL238)</f>
        <v>4.4985598022735261E-4</v>
      </c>
      <c r="AQ238" s="9">
        <f>I238*V238*(H238*U238*AK238+I238*V238*AM238+J238*W238*AN238)</f>
        <v>5.2927471841467686E-4</v>
      </c>
      <c r="AR238" s="9">
        <f>J238*W238*(H238*U238*AL238+I238*V238*AN238+J238*W238*AO238)</f>
        <v>3.5327540895111923E-4</v>
      </c>
      <c r="AS238" s="40">
        <f t="shared" si="54"/>
        <v>1.3324061075931488E-3</v>
      </c>
      <c r="AT238" s="32">
        <f t="shared" si="55"/>
        <v>8.4916672059061199E-2</v>
      </c>
      <c r="AU238" s="31">
        <f>IF(N238&lt;-AT237,1,0)</f>
        <v>0</v>
      </c>
      <c r="AV238" s="37">
        <f>(resultados!$E$12^AU238)*(1-resultados!$E$12)^(1-AU238)</f>
        <v>0.97455470737913485</v>
      </c>
      <c r="AW238" s="37">
        <f>((1-resultados!$E$13)^AU238)*((resultados!$E$13)^(1-AU238))</f>
        <v>0.9</v>
      </c>
    </row>
    <row r="239" spans="1:49" s="37" customFormat="1">
      <c r="A239" s="33">
        <v>237</v>
      </c>
      <c r="B239" s="34">
        <v>39744</v>
      </c>
      <c r="C239" s="35">
        <v>4</v>
      </c>
      <c r="D239" s="36">
        <v>10460</v>
      </c>
      <c r="E239" s="32">
        <v>2001.75</v>
      </c>
      <c r="F239" s="32">
        <v>1710</v>
      </c>
      <c r="G239" s="40">
        <f>(resultados!$B$6*cálculos!D239)+(resultados!$C$6*cálculos!E239)+(resultados!$D$6*cálculos!F239)</f>
        <v>0.77567488334347745</v>
      </c>
      <c r="H239" s="36">
        <f>(resultados!B$6*cálculos!D239)/$G239</f>
        <v>0.26100060379752937</v>
      </c>
      <c r="I239" s="32">
        <f>(resultados!C$6*cálculos!E239)/$G239</f>
        <v>0.43281441445305846</v>
      </c>
      <c r="J239" s="31">
        <f>(resultados!D$6*cálculos!F239)/$G239</f>
        <v>0.30618498174941206</v>
      </c>
      <c r="K239" s="36">
        <f t="shared" si="42"/>
        <v>-3.0134106844073472E-2</v>
      </c>
      <c r="L239" s="32">
        <f t="shared" si="43"/>
        <v>-9.7784367716515774E-3</v>
      </c>
      <c r="M239" s="32">
        <f t="shared" si="44"/>
        <v>-2.8820438535491988E-2</v>
      </c>
      <c r="N239" s="40">
        <f t="shared" si="44"/>
        <v>-2.0969111133069512E-2</v>
      </c>
      <c r="O239" s="55">
        <f>AVERAGE(K$4:K239)</f>
        <v>-2.2527118587341625E-3</v>
      </c>
      <c r="P239" s="56">
        <f>AVERAGE(L$4:L239)</f>
        <v>-2.0778204091016233E-5</v>
      </c>
      <c r="Q239" s="57">
        <f>AVERAGE(M$4:M239)</f>
        <v>-9.6036517739581432E-4</v>
      </c>
      <c r="R239" s="32">
        <f>resultados!B$7+resultados!B$8*cálculos!K238^2+resultados!B$9*cálculos!R238</f>
        <v>2.2658503150426077E-3</v>
      </c>
      <c r="S239" s="32">
        <f>resultados!C$7+resultados!C$8*cálculos!L238^2+resultados!C$9*cálculos!S238</f>
        <v>1.9162260575470275E-3</v>
      </c>
      <c r="T239" s="31">
        <f>resultados!D$7+resultados!D$8*cálculos!M238^2+resultados!D$9*cálculos!T238</f>
        <v>1.5030486890863426E-3</v>
      </c>
      <c r="U239" s="36">
        <f t="shared" si="45"/>
        <v>4.7600948677968671E-2</v>
      </c>
      <c r="V239" s="32">
        <f t="shared" si="46"/>
        <v>4.3774719388558363E-2</v>
      </c>
      <c r="W239" s="31">
        <f t="shared" si="47"/>
        <v>3.8769171890644535E-2</v>
      </c>
      <c r="X239" s="32">
        <f>-0.5*LN(2*resultados!B$2)-0.5*LN(R239)-0.5*((K239^2)/R239)</f>
        <v>1.9255835639775432</v>
      </c>
      <c r="Y239" s="32">
        <f>-0.5*LN(2*resultados!C$2)-0.5*LN(S239)-0.5*((L239^2)/S239)</f>
        <v>2.1848107618521313</v>
      </c>
      <c r="Z239" s="31">
        <f>-0.5*LN(2*resultados!D$2)-0.5*LN(T239)-0.5*((M239^2)/T239)</f>
        <v>2.05488038555879</v>
      </c>
      <c r="AA239" s="32">
        <f>K239/R239</f>
        <v>-13.299248694416436</v>
      </c>
      <c r="AB239" s="32">
        <f>L239/S239</f>
        <v>-5.102966183524825</v>
      </c>
      <c r="AC239" s="31">
        <f>M239/T239</f>
        <v>-19.174653984769485</v>
      </c>
      <c r="AD239" s="32">
        <f>(1-resultados!$E$3)*(cálculos!AA238*cálculos!AA238)+resultados!$E$3*cálculos!AD238</f>
        <v>2027.1927400407124</v>
      </c>
      <c r="AE239" s="32">
        <f>(1-resultados!$E$3)*(cálculos!AA238*cálculos!AB238)+resultados!$E$3*cálculos!AE238</f>
        <v>2408.8319212687611</v>
      </c>
      <c r="AF239" s="32">
        <f>(1-resultados!$E$3)*(cálculos!AA238*cálculos!AC238)+resultados!$E$3*cálculos!AF238</f>
        <v>3000.7134336030877</v>
      </c>
      <c r="AG239" s="32">
        <f>(1-resultados!$E$3)*(cálculos!AB238*cálculos!AB238)+resultados!$E$3*cálculos!AG238</f>
        <v>4474.5692766280972</v>
      </c>
      <c r="AH239" s="32">
        <f>(1-resultados!$E$3)*(cálculos!AB238*cálculos!AC238)+resultados!$E$3*cálculos!AH238</f>
        <v>4054.9401817941725</v>
      </c>
      <c r="AI239" s="31">
        <f>(1-resultados!$E$3)*(cálculos!AC238*cálculos!AC238)+resultados!$E$3*cálculos!AI238</f>
        <v>8340.0895383391598</v>
      </c>
      <c r="AJ239" s="32">
        <f t="shared" si="48"/>
        <v>1</v>
      </c>
      <c r="AK239" s="32">
        <f t="shared" si="49"/>
        <v>0.79980360704408748</v>
      </c>
      <c r="AL239" s="32">
        <f t="shared" si="50"/>
        <v>0.72977947521963182</v>
      </c>
      <c r="AM239" s="32">
        <f t="shared" si="51"/>
        <v>1</v>
      </c>
      <c r="AN239" s="32">
        <f t="shared" si="52"/>
        <v>0.6637789520629459</v>
      </c>
      <c r="AO239" s="31">
        <f t="shared" si="53"/>
        <v>1</v>
      </c>
      <c r="AP239" s="9">
        <f>H239*U239*(H239*U239*AJ239+I239*V239*AK239+J239*W239*AL239)</f>
        <v>4.5024244889337592E-4</v>
      </c>
      <c r="AQ239" s="9">
        <f>I239*V239*(H239*U239*AK239+I239*V239*AM239+J239*W239*AN239)</f>
        <v>6.9651262188879354E-4</v>
      </c>
      <c r="AR239" s="9">
        <f>J239*W239*(H239*U239*AL239+I239*V239*AN239+J239*W239*AO239)</f>
        <v>3.9782212911039727E-4</v>
      </c>
      <c r="AS239" s="40">
        <f t="shared" si="54"/>
        <v>1.5445771998925666E-3</v>
      </c>
      <c r="AT239" s="32">
        <f t="shared" si="55"/>
        <v>9.1428052294862325E-2</v>
      </c>
      <c r="AU239" s="31">
        <f>IF(N239&lt;-AT238,1,0)</f>
        <v>0</v>
      </c>
      <c r="AV239" s="37">
        <f>(resultados!$E$12^AU239)*(1-resultados!$E$12)^(1-AU239)</f>
        <v>0.97455470737913485</v>
      </c>
      <c r="AW239" s="37">
        <f>((1-resultados!$E$13)^AU239)*((resultados!$E$13)^(1-AU239))</f>
        <v>0.9</v>
      </c>
    </row>
    <row r="240" spans="1:49" s="37" customFormat="1">
      <c r="A240" s="33">
        <v>238</v>
      </c>
      <c r="B240" s="34">
        <v>39745</v>
      </c>
      <c r="C240" s="35">
        <v>5</v>
      </c>
      <c r="D240" s="36">
        <v>9850</v>
      </c>
      <c r="E240" s="32">
        <v>1864.04</v>
      </c>
      <c r="F240" s="32">
        <v>1675</v>
      </c>
      <c r="G240" s="40">
        <f>(resultados!$B$6*cálculos!D240)+(resultados!$C$6*cálculos!E240)+(resultados!$D$6*cálculos!F240)</f>
        <v>0.73591130384797454</v>
      </c>
      <c r="H240" s="36">
        <f>(resultados!B$6*cálculos!D240)/$G240</f>
        <v>0.25905997134908293</v>
      </c>
      <c r="I240" s="32">
        <f>(resultados!C$6*cálculos!E240)/$G240</f>
        <v>0.42481648540262956</v>
      </c>
      <c r="J240" s="31">
        <f>(resultados!D$6*cálculos!F240)/$G240</f>
        <v>0.31612354324828762</v>
      </c>
      <c r="K240" s="36">
        <f t="shared" si="42"/>
        <v>-6.0087003452780507E-2</v>
      </c>
      <c r="L240" s="32">
        <f t="shared" si="43"/>
        <v>-7.1275622709984887E-2</v>
      </c>
      <c r="M240" s="32">
        <f t="shared" si="44"/>
        <v>-2.0680205237538551E-2</v>
      </c>
      <c r="N240" s="40">
        <f t="shared" si="44"/>
        <v>-5.262386723868917E-2</v>
      </c>
      <c r="O240" s="55">
        <f>AVERAGE(K$4:K240)</f>
        <v>-2.4967384055444844E-3</v>
      </c>
      <c r="P240" s="56">
        <f>AVERAGE(L$4:L240)</f>
        <v>-3.2143155643655998E-4</v>
      </c>
      <c r="Q240" s="57">
        <f>AVERAGE(M$4:M240)</f>
        <v>-1.0435712535989483E-3</v>
      </c>
      <c r="R240" s="32">
        <f>resultados!B$7+resultados!B$8*cálculos!K239^2+resultados!B$9*cálculos!R239</f>
        <v>1.9282349044393631E-3</v>
      </c>
      <c r="S240" s="32">
        <f>resultados!C$7+resultados!C$8*cálculos!L239^2+resultados!C$9*cálculos!S239</f>
        <v>1.326579156691952E-3</v>
      </c>
      <c r="T240" s="31">
        <f>resultados!D$7+resultados!D$8*cálculos!M239^2+resultados!D$9*cálculos!T239</f>
        <v>1.2704351253912277E-3</v>
      </c>
      <c r="U240" s="36">
        <f t="shared" si="45"/>
        <v>4.3911671619734124E-2</v>
      </c>
      <c r="V240" s="32">
        <f t="shared" si="46"/>
        <v>3.6422234372591039E-2</v>
      </c>
      <c r="W240" s="31">
        <f t="shared" si="47"/>
        <v>3.564316379603847E-2</v>
      </c>
      <c r="X240" s="32">
        <f>-0.5*LN(2*resultados!B$2)-0.5*LN(R240)-0.5*((K240^2)/R240)</f>
        <v>1.2704311605676177</v>
      </c>
      <c r="Y240" s="32">
        <f>-0.5*LN(2*resultados!C$2)-0.5*LN(S240)-0.5*((L240^2)/S240)</f>
        <v>0.47885735434096666</v>
      </c>
      <c r="Z240" s="31">
        <f>-0.5*LN(2*resultados!D$2)-0.5*LN(T240)-0.5*((M240^2)/T240)</f>
        <v>2.2469426789658993</v>
      </c>
      <c r="AA240" s="32">
        <f>K240/R240</f>
        <v>-31.161661535346436</v>
      </c>
      <c r="AB240" s="32">
        <f>L240/S240</f>
        <v>-53.728887831859673</v>
      </c>
      <c r="AC240" s="31">
        <f>M240/T240</f>
        <v>-16.278049011884907</v>
      </c>
      <c r="AD240" s="32">
        <f>(1-resultados!$E$3)*(cálculos!AA239*cálculos!AA239)+resultados!$E$3*cálculos!AD239</f>
        <v>1916.1733765884258</v>
      </c>
      <c r="AE240" s="32">
        <f>(1-resultados!$E$3)*(cálculos!AA239*cálculos!AB239)+resultados!$E$3*cálculos!AE239</f>
        <v>2268.3739429738689</v>
      </c>
      <c r="AF240" s="32">
        <f>(1-resultados!$E$3)*(cálculos!AA239*cálculos!AC239)+resultados!$E$3*cálculos!AF239</f>
        <v>2835.9711371052722</v>
      </c>
      <c r="AG240" s="32">
        <f>(1-resultados!$E$3)*(cálculos!AB239*cálculos!AB239)+resultados!$E$3*cálculos!AG239</f>
        <v>4207.6575358626224</v>
      </c>
      <c r="AH240" s="32">
        <f>(1-resultados!$E$3)*(cálculos!AB239*cálculos!AC239)+resultados!$E$3*cálculos!AH239</f>
        <v>3817.5146275384259</v>
      </c>
      <c r="AI240" s="31">
        <f>(1-resultados!$E$3)*(cálculos!AC239*cálculos!AC239)+resultados!$E$3*cálculos!AI239</f>
        <v>7861.7442073649481</v>
      </c>
      <c r="AJ240" s="32">
        <f t="shared" si="48"/>
        <v>1</v>
      </c>
      <c r="AK240" s="32">
        <f t="shared" si="49"/>
        <v>0.79887173657888899</v>
      </c>
      <c r="AL240" s="32">
        <f t="shared" si="50"/>
        <v>0.73067618231521048</v>
      </c>
      <c r="AM240" s="32">
        <f t="shared" si="51"/>
        <v>1</v>
      </c>
      <c r="AN240" s="32">
        <f t="shared" si="52"/>
        <v>0.66374469441976813</v>
      </c>
      <c r="AO240" s="31">
        <f t="shared" si="53"/>
        <v>1</v>
      </c>
      <c r="AP240" s="9">
        <f>H240*U240*(H240*U240*AJ240+I240*V240*AK240+J240*W240*AL240)</f>
        <v>3.636773583349152E-4</v>
      </c>
      <c r="AQ240" s="9">
        <f>I240*V240*(H240*U240*AK240+I240*V240*AM240+J240*W240*AN240)</f>
        <v>4.9573772800450726E-4</v>
      </c>
      <c r="AR240" s="9">
        <f>J240*W240*(H240*U240*AL240+I240*V240*AN240+J240*W240*AO240)</f>
        <v>3.3633468347702962E-4</v>
      </c>
      <c r="AS240" s="40">
        <f t="shared" si="54"/>
        <v>1.1957497698164522E-3</v>
      </c>
      <c r="AT240" s="32">
        <f t="shared" si="55"/>
        <v>8.0444213714873009E-2</v>
      </c>
      <c r="AU240" s="31">
        <f>IF(N240&lt;-AT239,1,0)</f>
        <v>0</v>
      </c>
      <c r="AV240" s="37">
        <f>(resultados!$E$12^AU240)*(1-resultados!$E$12)^(1-AU240)</f>
        <v>0.97455470737913485</v>
      </c>
      <c r="AW240" s="37">
        <f>((1-resultados!$E$13)^AU240)*((resultados!$E$13)^(1-AU240))</f>
        <v>0.9</v>
      </c>
    </row>
    <row r="241" spans="1:49" s="37" customFormat="1">
      <c r="A241" s="33">
        <v>239</v>
      </c>
      <c r="B241" s="34">
        <v>39748</v>
      </c>
      <c r="C241" s="35">
        <v>1</v>
      </c>
      <c r="D241" s="36">
        <v>9730</v>
      </c>
      <c r="E241" s="32">
        <v>1795.18</v>
      </c>
      <c r="F241" s="32">
        <v>1615</v>
      </c>
      <c r="G241" s="40">
        <f>(resultados!$B$6*cálculos!D241)+(resultados!$C$6*cálculos!E241)+(resultados!$D$6*cálculos!F241)</f>
        <v>0.71370654290931224</v>
      </c>
      <c r="H241" s="36">
        <f>(resultados!B$6*cálculos!D241)/$G241</f>
        <v>0.26386556563919666</v>
      </c>
      <c r="I241" s="32">
        <f>(resultados!C$6*cálculos!E241)/$G241</f>
        <v>0.42185182369394675</v>
      </c>
      <c r="J241" s="31">
        <f>(resultados!D$6*cálculos!F241)/$G241</f>
        <v>0.31428261066685659</v>
      </c>
      <c r="K241" s="36">
        <f t="shared" si="42"/>
        <v>-1.2257558986084049E-2</v>
      </c>
      <c r="L241" s="32">
        <f t="shared" si="43"/>
        <v>-3.7640879796404292E-2</v>
      </c>
      <c r="M241" s="32">
        <f t="shared" si="44"/>
        <v>-3.6478208602409801E-2</v>
      </c>
      <c r="N241" s="40">
        <f t="shared" si="44"/>
        <v>-3.0637726865250625E-2</v>
      </c>
      <c r="O241" s="55">
        <f>AVERAGE(K$4:K241)</f>
        <v>-2.5377502567232222E-3</v>
      </c>
      <c r="P241" s="56">
        <f>AVERAGE(L$4:L241)</f>
        <v>-4.7823596080617229E-4</v>
      </c>
      <c r="Q241" s="57">
        <f>AVERAGE(M$4:M241)</f>
        <v>-1.1924562844763049E-3</v>
      </c>
      <c r="R241" s="32">
        <f>resultados!B$7+resultados!B$8*cálculos!K240^2+resultados!B$9*cálculos!R240</f>
        <v>2.4069698344468902E-3</v>
      </c>
      <c r="S241" s="32">
        <f>resultados!C$7+resultados!C$8*cálculos!L240^2+resultados!C$9*cálculos!S240</f>
        <v>2.6182983909276872E-3</v>
      </c>
      <c r="T241" s="31">
        <f>resultados!D$7+resultados!D$8*cálculos!M240^2+resultados!D$9*cálculos!T240</f>
        <v>9.7490669640898169E-4</v>
      </c>
      <c r="U241" s="36">
        <f t="shared" si="45"/>
        <v>4.90608788592998E-2</v>
      </c>
      <c r="V241" s="32">
        <f t="shared" si="46"/>
        <v>5.1169311026509699E-2</v>
      </c>
      <c r="W241" s="31">
        <f t="shared" si="47"/>
        <v>3.1223495903069241E-2</v>
      </c>
      <c r="X241" s="32">
        <f>-0.5*LN(2*resultados!B$2)-0.5*LN(R241)-0.5*((K241^2)/R241)</f>
        <v>2.0645438177982958</v>
      </c>
      <c r="Y241" s="32">
        <f>-0.5*LN(2*resultados!C$2)-0.5*LN(S241)-0.5*((L241^2)/S241)</f>
        <v>1.783112546808775</v>
      </c>
      <c r="Z241" s="31">
        <f>-0.5*LN(2*resultados!D$2)-0.5*LN(T241)-0.5*((M241^2)/T241)</f>
        <v>1.8651909611652715</v>
      </c>
      <c r="AA241" s="32">
        <f>K241/R241</f>
        <v>-5.0925270481841229</v>
      </c>
      <c r="AB241" s="32">
        <f>L241/S241</f>
        <v>-14.376084836941668</v>
      </c>
      <c r="AC241" s="31">
        <f>M241/T241</f>
        <v>-37.417127953654841</v>
      </c>
      <c r="AD241" s="32">
        <f>(1-resultados!$E$3)*(cálculos!AA240*cálculos!AA240)+resultados!$E$3*cálculos!AD240</f>
        <v>1859.4659229717297</v>
      </c>
      <c r="AE241" s="32">
        <f>(1-resultados!$E$3)*(cálculos!AA240*cálculos!AB240)+resultados!$E$3*cálculos!AE240</f>
        <v>2232.7283914326567</v>
      </c>
      <c r="AF241" s="32">
        <f>(1-resultados!$E$3)*(cálculos!AA240*cálculos!AC240)+resultados!$E$3*cálculos!AF240</f>
        <v>2696.247932104804</v>
      </c>
      <c r="AG241" s="32">
        <f>(1-resultados!$E$3)*(cálculos!AB240*cálculos!AB240)+resultados!$E$3*cálculos!AG240</f>
        <v>4128.4056869697788</v>
      </c>
      <c r="AH241" s="32">
        <f>(1-resultados!$E$3)*(cálculos!AB240*cálculos!AC240)+resultados!$E$3*cálculos!AH240</f>
        <v>3640.9398380549851</v>
      </c>
      <c r="AI241" s="31">
        <f>(1-resultados!$E$3)*(cálculos!AC240*cálculos!AC240)+resultados!$E$3*cálculos!AI240</f>
        <v>7405.93804770105</v>
      </c>
      <c r="AJ241" s="32">
        <f t="shared" si="48"/>
        <v>1</v>
      </c>
      <c r="AK241" s="32">
        <f t="shared" si="49"/>
        <v>0.80584329960548318</v>
      </c>
      <c r="AL241" s="32">
        <f t="shared" si="50"/>
        <v>0.72656701177003458</v>
      </c>
      <c r="AM241" s="32">
        <f t="shared" si="51"/>
        <v>1</v>
      </c>
      <c r="AN241" s="32">
        <f t="shared" si="52"/>
        <v>0.65846437257008772</v>
      </c>
      <c r="AO241" s="31">
        <f t="shared" si="53"/>
        <v>1</v>
      </c>
      <c r="AP241" s="9">
        <f>H241*U241*(H241*U241*AJ241+I241*V241*AK241+J241*W241*AL241)</f>
        <v>4.8506838348051542E-4</v>
      </c>
      <c r="AQ241" s="9">
        <f>I241*V241*(H241*U241*AK241+I241*V241*AM241+J241*W241*AN241)</f>
        <v>8.3061132072151118E-4</v>
      </c>
      <c r="AR241" s="9">
        <f>J241*W241*(H241*U241*AL241+I241*V241*AN241+J241*W241*AO241)</f>
        <v>3.2807104861951741E-4</v>
      </c>
      <c r="AS241" s="40">
        <f t="shared" si="54"/>
        <v>1.6437507528215441E-3</v>
      </c>
      <c r="AT241" s="32">
        <f t="shared" si="55"/>
        <v>9.431757813491759E-2</v>
      </c>
      <c r="AU241" s="31">
        <f>IF(N241&lt;-AT240,1,0)</f>
        <v>0</v>
      </c>
      <c r="AV241" s="37">
        <f>(resultados!$E$12^AU241)*(1-resultados!$E$12)^(1-AU241)</f>
        <v>0.97455470737913485</v>
      </c>
      <c r="AW241" s="37">
        <f>((1-resultados!$E$13)^AU241)*((resultados!$E$13)^(1-AU241))</f>
        <v>0.9</v>
      </c>
    </row>
    <row r="242" spans="1:49" s="37" customFormat="1">
      <c r="A242" s="33">
        <v>240</v>
      </c>
      <c r="B242" s="34">
        <v>39749</v>
      </c>
      <c r="C242" s="35">
        <v>2</v>
      </c>
      <c r="D242" s="36">
        <v>9760</v>
      </c>
      <c r="E242" s="32">
        <v>1854.2</v>
      </c>
      <c r="F242" s="32">
        <v>1710</v>
      </c>
      <c r="G242" s="40">
        <f>(resultados!$B$6*cálculos!D242)+(resultados!$C$6*cálculos!E242)+(resultados!$D$6*cálculos!F242)</f>
        <v>0.73738016500980597</v>
      </c>
      <c r="H242" s="36">
        <f>(resultados!B$6*cálculos!D242)/$G242</f>
        <v>0.25618159366130971</v>
      </c>
      <c r="I242" s="32">
        <f>(resultados!C$6*cálculos!E242)/$G242</f>
        <v>0.42173217284630765</v>
      </c>
      <c r="J242" s="31">
        <f>(resultados!D$6*cálculos!F242)/$G242</f>
        <v>0.32208623349238263</v>
      </c>
      <c r="K242" s="36">
        <f t="shared" si="42"/>
        <v>3.0785042270888852E-3</v>
      </c>
      <c r="L242" s="32">
        <f t="shared" si="43"/>
        <v>3.2348040726527749E-2</v>
      </c>
      <c r="M242" s="32">
        <f t="shared" si="44"/>
        <v>5.7158413839948352E-2</v>
      </c>
      <c r="N242" s="40">
        <f t="shared" si="44"/>
        <v>3.2631713363591885E-2</v>
      </c>
      <c r="O242" s="55">
        <f>AVERAGE(K$4:K242)</f>
        <v>-2.5142512839876068E-3</v>
      </c>
      <c r="P242" s="56">
        <f>AVERAGE(L$4:L242)</f>
        <v>-3.4088752278385462E-4</v>
      </c>
      <c r="Q242" s="57">
        <f>AVERAGE(M$4:M242)</f>
        <v>-9.4831038437410953E-4</v>
      </c>
      <c r="R242" s="32">
        <f>resultados!B$7+resultados!B$8*cálculos!K241^2+resultados!B$9*cálculos!R241</f>
        <v>1.8279573472215166E-3</v>
      </c>
      <c r="S242" s="32">
        <f>resultados!C$7+resultados!C$8*cálculos!L241^2+resultados!C$9*cálculos!S241</f>
        <v>2.237542947398983E-3</v>
      </c>
      <c r="T242" s="31">
        <f>resultados!D$7+resultados!D$8*cálculos!M241^2+resultados!D$9*cálculos!T241</f>
        <v>1.1222599416159437E-3</v>
      </c>
      <c r="U242" s="36">
        <f t="shared" si="45"/>
        <v>4.2754617846748631E-2</v>
      </c>
      <c r="V242" s="32">
        <f t="shared" si="46"/>
        <v>4.7302673786996256E-2</v>
      </c>
      <c r="W242" s="31">
        <f t="shared" si="47"/>
        <v>3.3500148381998905E-2</v>
      </c>
      <c r="X242" s="32">
        <f>-0.5*LN(2*resultados!B$2)-0.5*LN(R242)-0.5*((K242^2)/R242)</f>
        <v>2.230747247194711</v>
      </c>
      <c r="Y242" s="32">
        <f>-0.5*LN(2*resultados!C$2)-0.5*LN(S242)-0.5*((L242^2)/S242)</f>
        <v>1.898422961750498</v>
      </c>
      <c r="Z242" s="31">
        <f>-0.5*LN(2*resultados!D$2)-0.5*LN(T242)-0.5*((M242^2)/T242)</f>
        <v>1.0216841950806828</v>
      </c>
      <c r="AA242" s="32">
        <f>K242/R242</f>
        <v>1.6841225708948799</v>
      </c>
      <c r="AB242" s="32">
        <f>L242/S242</f>
        <v>14.456947413738144</v>
      </c>
      <c r="AC242" s="31">
        <f>M242/T242</f>
        <v>50.931528178441326</v>
      </c>
      <c r="AD242" s="32">
        <f>(1-resultados!$E$3)*(cálculos!AA241*cálculos!AA241)+resultados!$E$3*cálculos!AD241</f>
        <v>1749.4539974976151</v>
      </c>
      <c r="AE242" s="32">
        <f>(1-resultados!$E$3)*(cálculos!AA241*cálculos!AB241)+resultados!$E$3*cálculos!AE241</f>
        <v>2103.1573239994441</v>
      </c>
      <c r="AF242" s="32">
        <f>(1-resultados!$E$3)*(cálculos!AA241*cálculos!AC241)+resultados!$E$3*cálculos!AF241</f>
        <v>2545.9059203486768</v>
      </c>
      <c r="AG242" s="32">
        <f>(1-resultados!$E$3)*(cálculos!AB241*cálculos!AB241)+resultados!$E$3*cálculos!AG241</f>
        <v>3893.1016546659284</v>
      </c>
      <c r="AH242" s="32">
        <f>(1-resultados!$E$3)*(cálculos!AB241*cálculos!AC241)+resultados!$E$3*cálculos!AH241</f>
        <v>3454.7581561206725</v>
      </c>
      <c r="AI242" s="31">
        <f>(1-resultados!$E$3)*(cálculos!AC241*cálculos!AC241)+resultados!$E$3*cálculos!AI241</f>
        <v>7045.5842526969973</v>
      </c>
      <c r="AJ242" s="32">
        <f t="shared" si="48"/>
        <v>1</v>
      </c>
      <c r="AK242" s="32">
        <f t="shared" si="49"/>
        <v>0.80588417047044292</v>
      </c>
      <c r="AL242" s="32">
        <f t="shared" si="50"/>
        <v>0.72515789754020377</v>
      </c>
      <c r="AM242" s="32">
        <f t="shared" si="51"/>
        <v>1</v>
      </c>
      <c r="AN242" s="32">
        <f t="shared" si="52"/>
        <v>0.65964651523691131</v>
      </c>
      <c r="AO242" s="31">
        <f t="shared" si="53"/>
        <v>1</v>
      </c>
      <c r="AP242" s="9">
        <f>H242*U242*(H242*U242*AJ242+I242*V242*AK242+J242*W242*AL242)</f>
        <v>3.8175382111070577E-4</v>
      </c>
      <c r="AQ242" s="9">
        <f>I242*V242*(H242*U242*AK242+I242*V242*AM242+J242*W242*AN242)</f>
        <v>7.1603975602135351E-4</v>
      </c>
      <c r="AR242" s="9">
        <f>J242*W242*(H242*U242*AL242+I242*V242*AN242+J242*W242*AO242)</f>
        <v>3.4411135851349209E-4</v>
      </c>
      <c r="AS242" s="40">
        <f t="shared" si="54"/>
        <v>1.4419049356455514E-3</v>
      </c>
      <c r="AT242" s="32">
        <f t="shared" si="55"/>
        <v>8.8337066350031787E-2</v>
      </c>
      <c r="AU242" s="31">
        <f>IF(N242&lt;-AT241,1,0)</f>
        <v>0</v>
      </c>
      <c r="AV242" s="37">
        <f>(resultados!$E$12^AU242)*(1-resultados!$E$12)^(1-AU242)</f>
        <v>0.97455470737913485</v>
      </c>
      <c r="AW242" s="37">
        <f>((1-resultados!$E$13)^AU242)*((resultados!$E$13)^(1-AU242))</f>
        <v>0.9</v>
      </c>
    </row>
    <row r="243" spans="1:49" s="37" customFormat="1">
      <c r="A243" s="33">
        <v>241</v>
      </c>
      <c r="B243" s="34">
        <v>39750</v>
      </c>
      <c r="C243" s="35">
        <v>3</v>
      </c>
      <c r="D243" s="36">
        <v>10860</v>
      </c>
      <c r="E243" s="32">
        <v>1918.14</v>
      </c>
      <c r="F243" s="32">
        <v>1760</v>
      </c>
      <c r="G243" s="40">
        <f>(resultados!$B$6*cálculos!D243)+(resultados!$C$6*cálculos!E243)+(resultados!$D$6*cálculos!F243)</f>
        <v>0.7763386217623589</v>
      </c>
      <c r="H243" s="36">
        <f>(resultados!B$6*cálculos!D243)/$G243</f>
        <v>0.27074982809684051</v>
      </c>
      <c r="I243" s="32">
        <f>(resultados!C$6*cálculos!E243)/$G243</f>
        <v>0.4143818430680779</v>
      </c>
      <c r="J243" s="31">
        <f>(resultados!D$6*cálculos!F243)/$G243</f>
        <v>0.31486832883508159</v>
      </c>
      <c r="K243" s="36">
        <f t="shared" si="42"/>
        <v>0.10679391408078764</v>
      </c>
      <c r="L243" s="32">
        <f t="shared" si="43"/>
        <v>3.3902630307394155E-2</v>
      </c>
      <c r="M243" s="32">
        <f t="shared" si="44"/>
        <v>2.8820438535491988E-2</v>
      </c>
      <c r="N243" s="40">
        <f t="shared" si="44"/>
        <v>5.1485206363691749E-2</v>
      </c>
      <c r="O243" s="55">
        <f>AVERAGE(K$4:K243)</f>
        <v>-2.0588005949677096E-3</v>
      </c>
      <c r="P243" s="56">
        <f>AVERAGE(L$4:L243)</f>
        <v>-1.9820619849144627E-4</v>
      </c>
      <c r="Q243" s="57">
        <f>AVERAGE(M$4:M243)</f>
        <v>-8.2427393054133413E-4</v>
      </c>
      <c r="R243" s="32">
        <f>resultados!B$7+resultados!B$8*cálculos!K242^2+resultados!B$9*cálculos!R242</f>
        <v>1.366628884166454E-3</v>
      </c>
      <c r="S243" s="32">
        <f>resultados!C$7+resultados!C$8*cálculos!L242^2+resultados!C$9*cálculos!S242</f>
        <v>1.8603070102173069E-3</v>
      </c>
      <c r="T243" s="31">
        <f>resultados!D$7+resultados!D$8*cálculos!M242^2+resultados!D$9*cálculos!T242</f>
        <v>1.9306603059568972E-3</v>
      </c>
      <c r="U243" s="36">
        <f t="shared" si="45"/>
        <v>3.6967944007835409E-2</v>
      </c>
      <c r="V243" s="32">
        <f t="shared" si="46"/>
        <v>4.3131276473312344E-2</v>
      </c>
      <c r="W243" s="31">
        <f t="shared" si="47"/>
        <v>4.3939279761471939E-2</v>
      </c>
      <c r="X243" s="32">
        <f>-0.5*LN(2*resultados!B$2)-0.5*LN(R243)-0.5*((K243^2)/R243)</f>
        <v>-1.7938888246387821</v>
      </c>
      <c r="Y243" s="32">
        <f>-0.5*LN(2*resultados!C$2)-0.5*LN(S243)-0.5*((L243^2)/S243)</f>
        <v>1.9156439697446335</v>
      </c>
      <c r="Z243" s="31">
        <f>-0.5*LN(2*resultados!D$2)-0.5*LN(T243)-0.5*((M243^2)/T243)</f>
        <v>1.9908957394136788</v>
      </c>
      <c r="AA243" s="32">
        <f>K243/R243</f>
        <v>78.14404870121291</v>
      </c>
      <c r="AB243" s="32">
        <f>L243/S243</f>
        <v>18.224212520402162</v>
      </c>
      <c r="AC243" s="31">
        <f>M243/T243</f>
        <v>14.927762510354018</v>
      </c>
      <c r="AD243" s="32">
        <f>(1-resultados!$E$3)*(cálculos!AA242*cálculos!AA242)+resultados!$E$3*cálculos!AD242</f>
        <v>1644.656933777786</v>
      </c>
      <c r="AE243" s="32">
        <f>(1-resultados!$E$3)*(cálculos!AA242*cálculos!AB242)+resultados!$E$3*cálculos!AE242</f>
        <v>1978.4287208462204</v>
      </c>
      <c r="AF243" s="32">
        <f>(1-resultados!$E$3)*(cálculos!AA242*cálculos!AC242)+resultados!$E$3*cálculos!AF242</f>
        <v>2398.2980612982847</v>
      </c>
      <c r="AG243" s="32">
        <f>(1-resultados!$E$3)*(cálculos!AB242*cálculos!AB242)+resultados!$E$3*cálculos!AG242</f>
        <v>3672.0557550973881</v>
      </c>
      <c r="AH243" s="32">
        <f>(1-resultados!$E$3)*(cálculos!AB242*cálculos!AC242)+resultados!$E$3*cálculos!AH242</f>
        <v>3291.6515322280547</v>
      </c>
      <c r="AI243" s="31">
        <f>(1-resultados!$E$3)*(cálculos!AC242*cálculos!AC242)+resultados!$E$3*cálculos!AI242</f>
        <v>6778.4904312906592</v>
      </c>
      <c r="AJ243" s="32">
        <f t="shared" si="48"/>
        <v>1</v>
      </c>
      <c r="AK243" s="32">
        <f t="shared" si="49"/>
        <v>0.80505975081421421</v>
      </c>
      <c r="AL243" s="32">
        <f t="shared" si="50"/>
        <v>0.71828864759437894</v>
      </c>
      <c r="AM243" s="32">
        <f t="shared" si="51"/>
        <v>1</v>
      </c>
      <c r="AN243" s="32">
        <f t="shared" si="52"/>
        <v>0.65977024553212837</v>
      </c>
      <c r="AO243" s="31">
        <f t="shared" si="53"/>
        <v>1</v>
      </c>
      <c r="AP243" s="9">
        <f>H243*U243*(H243*U243*AJ243+I243*V243*AK243+J243*W243*AL243)</f>
        <v>3.4366460329948007E-4</v>
      </c>
      <c r="AQ243" s="9">
        <f>I243*V243*(H243*U243*AK243+I243*V243*AM243+J243*W243*AN243)</f>
        <v>6.2659761461693049E-4</v>
      </c>
      <c r="AR243" s="9">
        <f>J243*W243*(H243*U243*AL243+I243*V243*AN243+J243*W243*AO243)</f>
        <v>4.5401829954988635E-4</v>
      </c>
      <c r="AS243" s="40">
        <f t="shared" si="54"/>
        <v>1.4242805174662968E-3</v>
      </c>
      <c r="AT243" s="32">
        <f t="shared" si="55"/>
        <v>8.7795534059170899E-2</v>
      </c>
      <c r="AU243" s="31">
        <f>IF(N243&lt;-AT242,1,0)</f>
        <v>0</v>
      </c>
      <c r="AV243" s="37">
        <f>(resultados!$E$12^AU243)*(1-resultados!$E$12)^(1-AU243)</f>
        <v>0.97455470737913485</v>
      </c>
      <c r="AW243" s="37">
        <f>((1-resultados!$E$13)^AU243)*((resultados!$E$13)^(1-AU243))</f>
        <v>0.9</v>
      </c>
    </row>
    <row r="244" spans="1:49" s="37" customFormat="1">
      <c r="A244" s="33">
        <v>242</v>
      </c>
      <c r="B244" s="34">
        <v>39751</v>
      </c>
      <c r="C244" s="35">
        <v>4</v>
      </c>
      <c r="D244" s="36">
        <v>11600</v>
      </c>
      <c r="E244" s="32">
        <v>1967.32</v>
      </c>
      <c r="F244" s="32">
        <v>1785</v>
      </c>
      <c r="G244" s="40">
        <f>(resultados!$B$6*cálculos!D244)+(resultados!$C$6*cálculos!E244)+(resultados!$D$6*cálculos!F244)</f>
        <v>0.80238164265909251</v>
      </c>
      <c r="H244" s="36">
        <f>(resultados!B$6*cálculos!D244)/$G244</f>
        <v>0.27981214561216988</v>
      </c>
      <c r="I244" s="32">
        <f>(resultados!C$6*cálculos!E244)/$G244</f>
        <v>0.41121185906835728</v>
      </c>
      <c r="J244" s="31">
        <f>(resultados!D$6*cálculos!F244)/$G244</f>
        <v>0.30897599531947284</v>
      </c>
      <c r="K244" s="36">
        <f t="shared" si="42"/>
        <v>6.5918783606528919E-2</v>
      </c>
      <c r="L244" s="32">
        <f t="shared" si="43"/>
        <v>2.5316243967926866E-2</v>
      </c>
      <c r="M244" s="32">
        <f t="shared" si="44"/>
        <v>1.4104606181541968E-2</v>
      </c>
      <c r="N244" s="40">
        <f t="shared" si="44"/>
        <v>3.2995565091266527E-2</v>
      </c>
      <c r="O244" s="55">
        <f>AVERAGE(K$4:K244)</f>
        <v>-1.7767359302312093E-3</v>
      </c>
      <c r="P244" s="56">
        <f>AVERAGE(L$4:L244)</f>
        <v>-9.2337110663984399E-5</v>
      </c>
      <c r="Q244" s="57">
        <f>AVERAGE(M$4:M244)</f>
        <v>-7.6232836991028312E-4</v>
      </c>
      <c r="R244" s="32">
        <f>resultados!B$7+resultados!B$8*cálculos!K243^2+resultados!B$9*cálculos!R243</f>
        <v>4.0892801087739437E-3</v>
      </c>
      <c r="S244" s="32">
        <f>resultados!C$7+resultados!C$8*cálculos!L243^2+resultados!C$9*cálculos!S243</f>
        <v>1.6451859289118901E-3</v>
      </c>
      <c r="T244" s="31">
        <f>resultados!D$7+resultados!D$8*cálculos!M243^2+resultados!D$9*cálculos!T243</f>
        <v>1.5400014886664255E-3</v>
      </c>
      <c r="U244" s="36">
        <f t="shared" si="45"/>
        <v>6.3947479299609172E-2</v>
      </c>
      <c r="V244" s="32">
        <f t="shared" si="46"/>
        <v>4.0560891618798153E-2</v>
      </c>
      <c r="W244" s="31">
        <f t="shared" si="47"/>
        <v>3.9242852708059155E-2</v>
      </c>
      <c r="X244" s="32">
        <f>-0.5*LN(2*resultados!B$2)-0.5*LN(R244)-0.5*((K244^2)/R244)</f>
        <v>1.2994525580581244</v>
      </c>
      <c r="Y244" s="32">
        <f>-0.5*LN(2*resultados!C$2)-0.5*LN(S244)-0.5*((L244^2)/S244)</f>
        <v>2.0912282773852144</v>
      </c>
      <c r="Z244" s="31">
        <f>-0.5*LN(2*resultados!D$2)-0.5*LN(T244)-0.5*((M244^2)/T244)</f>
        <v>2.2544565955107276</v>
      </c>
      <c r="AA244" s="32">
        <f>K244/R244</f>
        <v>16.119899310661999</v>
      </c>
      <c r="AB244" s="32">
        <f>L244/S244</f>
        <v>15.388074699052879</v>
      </c>
      <c r="AC244" s="31">
        <f>M244/T244</f>
        <v>9.1588263292887753</v>
      </c>
      <c r="AD244" s="32">
        <f>(1-resultados!$E$3)*(cálculos!AA243*cálculos!AA243)+resultados!$E$3*cálculos!AD243</f>
        <v>1912.3670585961711</v>
      </c>
      <c r="AE244" s="32">
        <f>(1-resultados!$E$3)*(cálculos!AA243*cálculos!AB243)+resultados!$E$3*cálculos!AE243</f>
        <v>1945.1698226395806</v>
      </c>
      <c r="AF244" s="32">
        <f>(1-resultados!$E$3)*(cálculos!AA243*cálculos!AC243)+resultados!$E$3*cálculos!AF243</f>
        <v>2324.3911256569418</v>
      </c>
      <c r="AG244" s="32">
        <f>(1-resultados!$E$3)*(cálculos!AB243*cálculos!AB243)+resultados!$E$3*cálculos!AG243</f>
        <v>3471.6597251108719</v>
      </c>
      <c r="AH244" s="32">
        <f>(1-resultados!$E$3)*(cálculos!AB243*cálculos!AC243)+resultados!$E$3*cálculos!AH243</f>
        <v>3110.4752432809387</v>
      </c>
      <c r="AI244" s="31">
        <f>(1-resultados!$E$3)*(cálculos!AC243*cálculos!AC243)+resultados!$E$3*cálculos!AI243</f>
        <v>6385.1512910271513</v>
      </c>
      <c r="AJ244" s="32">
        <f t="shared" si="48"/>
        <v>1</v>
      </c>
      <c r="AK244" s="32">
        <f t="shared" si="49"/>
        <v>0.75492415341223873</v>
      </c>
      <c r="AL244" s="32">
        <f t="shared" si="50"/>
        <v>0.66517816633809346</v>
      </c>
      <c r="AM244" s="32">
        <f t="shared" si="51"/>
        <v>1</v>
      </c>
      <c r="AN244" s="32">
        <f t="shared" si="52"/>
        <v>0.66065173138413424</v>
      </c>
      <c r="AO244" s="31">
        <f t="shared" si="53"/>
        <v>1</v>
      </c>
      <c r="AP244" s="9">
        <f>H244*U244*(H244*U244*AJ244+I244*V244*AK244+J244*W244*AL244)</f>
        <v>6.8978784243554198E-4</v>
      </c>
      <c r="AQ244" s="9">
        <f>I244*V244*(H244*U244*AK244+I244*V244*AM244+J244*W244*AN244)</f>
        <v>6.3710330661838528E-4</v>
      </c>
      <c r="AR244" s="9">
        <f>J244*W244*(H244*U244*AL244+I244*V244*AN244+J244*W244*AO244)</f>
        <v>4.2494119356455189E-4</v>
      </c>
      <c r="AS244" s="40">
        <f t="shared" si="54"/>
        <v>1.7518323426184792E-3</v>
      </c>
      <c r="AT244" s="32">
        <f t="shared" si="55"/>
        <v>9.7369048979425776E-2</v>
      </c>
      <c r="AU244" s="31">
        <f>IF(N244&lt;-AT243,1,0)</f>
        <v>0</v>
      </c>
      <c r="AV244" s="37">
        <f>(resultados!$E$12^AU244)*(1-resultados!$E$12)^(1-AU244)</f>
        <v>0.97455470737913485</v>
      </c>
      <c r="AW244" s="37">
        <f>((1-resultados!$E$13)^AU244)*((resultados!$E$13)^(1-AU244))</f>
        <v>0.9</v>
      </c>
    </row>
    <row r="245" spans="1:49" s="37" customFormat="1">
      <c r="A245" s="33">
        <v>243</v>
      </c>
      <c r="B245" s="34">
        <v>39752</v>
      </c>
      <c r="C245" s="35">
        <v>5</v>
      </c>
      <c r="D245" s="36">
        <v>12100</v>
      </c>
      <c r="E245" s="32">
        <v>1947.65</v>
      </c>
      <c r="F245" s="32">
        <v>1800</v>
      </c>
      <c r="G245" s="40">
        <f>(resultados!$B$6*cálculos!D245)+(resultados!$C$6*cálculos!E245)+(resultados!$D$6*cálculos!F245)</f>
        <v>0.81084344356529381</v>
      </c>
      <c r="H245" s="36">
        <f>(resultados!B$6*cálculos!D245)/$G245</f>
        <v>0.28882708523527467</v>
      </c>
      <c r="I245" s="32">
        <f>(resultados!C$6*cálculos!E245)/$G245</f>
        <v>0.40285199044332332</v>
      </c>
      <c r="J245" s="31">
        <f>(resultados!D$6*cálculos!F245)/$G245</f>
        <v>0.30832092432140207</v>
      </c>
      <c r="K245" s="36">
        <f t="shared" si="42"/>
        <v>4.2200354490377734E-2</v>
      </c>
      <c r="L245" s="32">
        <f t="shared" si="43"/>
        <v>-1.0048692846477358E-2</v>
      </c>
      <c r="M245" s="32">
        <f t="shared" si="44"/>
        <v>8.3682496705170806E-3</v>
      </c>
      <c r="N245" s="40">
        <f t="shared" si="44"/>
        <v>1.0490635910027968E-2</v>
      </c>
      <c r="O245" s="55">
        <f>AVERAGE(K$4:K245)</f>
        <v>-1.5950124160964616E-3</v>
      </c>
      <c r="P245" s="56">
        <f>AVERAGE(L$4:L245)</f>
        <v>-1.3347907651445288E-4</v>
      </c>
      <c r="Q245" s="57">
        <f>AVERAGE(M$4:M245)</f>
        <v>-7.2459870858620308E-4</v>
      </c>
      <c r="R245" s="32">
        <f>resultados!B$7+resultados!B$8*cálculos!K244^2+resultados!B$9*cálculos!R244</f>
        <v>4.1850260626999404E-3</v>
      </c>
      <c r="S245" s="32">
        <f>resultados!C$7+resultados!C$8*cálculos!L244^2+resultados!C$9*cálculos!S244</f>
        <v>1.3310790297284486E-3</v>
      </c>
      <c r="T245" s="31">
        <f>resultados!D$7+resultados!D$8*cálculos!M244^2+resultados!D$9*cálculos!T244</f>
        <v>1.0603252372460114E-3</v>
      </c>
      <c r="U245" s="36">
        <f t="shared" si="45"/>
        <v>6.4691777396358036E-2</v>
      </c>
      <c r="V245" s="32">
        <f t="shared" si="46"/>
        <v>3.6483955785090637E-2</v>
      </c>
      <c r="W245" s="31">
        <f t="shared" si="47"/>
        <v>3.2562635600424168E-2</v>
      </c>
      <c r="X245" s="32">
        <f>-0.5*LN(2*resultados!B$2)-0.5*LN(R245)-0.5*((K245^2)/R245)</f>
        <v>1.6064157553702332</v>
      </c>
      <c r="Y245" s="32">
        <f>-0.5*LN(2*resultados!C$2)-0.5*LN(S245)-0.5*((L245^2)/S245)</f>
        <v>2.3540139342223054</v>
      </c>
      <c r="Z245" s="31">
        <f>-0.5*LN(2*resultados!D$2)-0.5*LN(T245)-0.5*((M245^2)/T245)</f>
        <v>2.4726295059515402</v>
      </c>
      <c r="AA245" s="32">
        <f>K245/R245</f>
        <v>10.083653926674108</v>
      </c>
      <c r="AB245" s="32">
        <f>L245/S245</f>
        <v>-7.5492834174747507</v>
      </c>
      <c r="AC245" s="31">
        <f>M245/T245</f>
        <v>7.8921536303822979</v>
      </c>
      <c r="AD245" s="32">
        <f>(1-resultados!$E$3)*(cálculos!AA244*cálculos!AA244)+resultados!$E$3*cálculos!AD244</f>
        <v>1813.2161043075537</v>
      </c>
      <c r="AE245" s="32">
        <f>(1-resultados!$E$3)*(cálculos!AA244*cálculos!AB244)+resultados!$E$3*cálculos!AE244</f>
        <v>1843.3428861652264</v>
      </c>
      <c r="AF245" s="32">
        <f>(1-resultados!$E$3)*(cálculos!AA244*cálculos!AC244)+resultados!$E$3*cálculos!AF244</f>
        <v>2193.7860196114434</v>
      </c>
      <c r="AG245" s="32">
        <f>(1-resultados!$E$3)*(cálculos!AB244*cálculos!AB244)+resultados!$E$3*cálculos!AG244</f>
        <v>3277.5677121808371</v>
      </c>
      <c r="AH245" s="32">
        <f>(1-resultados!$E$3)*(cálculos!AB244*cálculos!AC244)+resultados!$E$3*cálculos!AH244</f>
        <v>2932.3029309067274</v>
      </c>
      <c r="AI245" s="31">
        <f>(1-resultados!$E$3)*(cálculos!AC244*cálculos!AC244)+resultados!$E$3*cálculos!AI244</f>
        <v>6007.0752595493259</v>
      </c>
      <c r="AJ245" s="32">
        <f t="shared" si="48"/>
        <v>1</v>
      </c>
      <c r="AK245" s="32">
        <f t="shared" si="49"/>
        <v>0.75614573536975749</v>
      </c>
      <c r="AL245" s="32">
        <f t="shared" si="50"/>
        <v>0.66471877281379943</v>
      </c>
      <c r="AM245" s="32">
        <f t="shared" si="51"/>
        <v>1</v>
      </c>
      <c r="AN245" s="32">
        <f t="shared" si="52"/>
        <v>0.66084781988589969</v>
      </c>
      <c r="AO245" s="31">
        <f t="shared" si="53"/>
        <v>1</v>
      </c>
      <c r="AP245" s="9">
        <f>H245*U245*(H245*U245*AJ245+I245*V245*AK245+J245*W245*AL245)</f>
        <v>6.8146780022395237E-4</v>
      </c>
      <c r="AQ245" s="9">
        <f>I245*V245*(H245*U245*AK245+I245*V245*AM245+J245*W245*AN245)</f>
        <v>5.2118928417015499E-4</v>
      </c>
      <c r="AR245" s="9">
        <f>J245*W245*(H245*U245*AL245+I245*V245*AN245+J245*W245*AO245)</f>
        <v>3.2300597806026132E-4</v>
      </c>
      <c r="AS245" s="40">
        <f t="shared" si="54"/>
        <v>1.5256630624543687E-3</v>
      </c>
      <c r="AT245" s="32">
        <f t="shared" si="55"/>
        <v>9.0866536367147296E-2</v>
      </c>
      <c r="AU245" s="31">
        <f>IF(N245&lt;-AT244,1,0)</f>
        <v>0</v>
      </c>
      <c r="AV245" s="37">
        <f>(resultados!$E$12^AU245)*(1-resultados!$E$12)^(1-AU245)</f>
        <v>0.97455470737913485</v>
      </c>
      <c r="AW245" s="37">
        <f>((1-resultados!$E$13)^AU245)*((resultados!$E$13)^(1-AU245))</f>
        <v>0.9</v>
      </c>
    </row>
    <row r="246" spans="1:49" s="37" customFormat="1">
      <c r="A246" s="33">
        <v>244</v>
      </c>
      <c r="B246" s="34">
        <v>39755</v>
      </c>
      <c r="C246" s="35">
        <v>1</v>
      </c>
      <c r="D246" s="36">
        <v>12100</v>
      </c>
      <c r="E246" s="32">
        <v>1947.65</v>
      </c>
      <c r="F246" s="32">
        <v>1800</v>
      </c>
      <c r="G246" s="40">
        <f>(resultados!$B$6*cálculos!D246)+(resultados!$C$6*cálculos!E246)+(resultados!$D$6*cálculos!F246)</f>
        <v>0.81084344356529381</v>
      </c>
      <c r="H246" s="36">
        <f>(resultados!B$6*cálculos!D246)/$G246</f>
        <v>0.28882708523527467</v>
      </c>
      <c r="I246" s="32">
        <f>(resultados!C$6*cálculos!E246)/$G246</f>
        <v>0.40285199044332332</v>
      </c>
      <c r="J246" s="31">
        <f>(resultados!D$6*cálculos!F246)/$G246</f>
        <v>0.30832092432140207</v>
      </c>
      <c r="K246" s="36">
        <f t="shared" si="42"/>
        <v>0</v>
      </c>
      <c r="L246" s="32">
        <f t="shared" si="43"/>
        <v>0</v>
      </c>
      <c r="M246" s="32">
        <f t="shared" si="44"/>
        <v>0</v>
      </c>
      <c r="N246" s="40">
        <f t="shared" si="44"/>
        <v>0</v>
      </c>
      <c r="O246" s="55">
        <f>AVERAGE(K$4:K246)</f>
        <v>-1.588448578993184E-3</v>
      </c>
      <c r="P246" s="56">
        <f>AVERAGE(L$4:L246)</f>
        <v>-1.3292977990328231E-4</v>
      </c>
      <c r="Q246" s="57">
        <f>AVERAGE(M$4:M246)</f>
        <v>-7.2161682089654791E-4</v>
      </c>
      <c r="R246" s="32">
        <f>resultados!B$7+resultados!B$8*cálculos!K245^2+resultados!B$9*cálculos!R245</f>
        <v>3.5664217586927481E-3</v>
      </c>
      <c r="S246" s="32">
        <f>resultados!C$7+resultados!C$8*cálculos!L245^2+resultados!C$9*cálculos!S245</f>
        <v>9.4078622621608459E-4</v>
      </c>
      <c r="T246" s="31">
        <f>resultados!D$7+resultados!D$8*cálculos!M245^2+resultados!D$9*cálculos!T245</f>
        <v>7.103042287014119E-4</v>
      </c>
      <c r="U246" s="36">
        <f t="shared" si="45"/>
        <v>5.9719525774178314E-2</v>
      </c>
      <c r="V246" s="32">
        <f t="shared" si="46"/>
        <v>3.0672238689343895E-2</v>
      </c>
      <c r="W246" s="31">
        <f t="shared" si="47"/>
        <v>2.6651533327398103E-2</v>
      </c>
      <c r="X246" s="32">
        <f>-0.5*LN(2*resultados!B$2)-0.5*LN(R246)-0.5*((K246^2)/R246)</f>
        <v>1.899157713958862</v>
      </c>
      <c r="Y246" s="32">
        <f>-0.5*LN(2*resultados!C$2)-0.5*LN(S246)-0.5*((L246^2)/S246)</f>
        <v>2.5654587775096753</v>
      </c>
      <c r="Z246" s="31">
        <f>-0.5*LN(2*resultados!D$2)-0.5*LN(T246)-0.5*((M246^2)/T246)</f>
        <v>2.7059700610834629</v>
      </c>
      <c r="AA246" s="32">
        <f>K246/R246</f>
        <v>0</v>
      </c>
      <c r="AB246" s="32">
        <f>L246/S246</f>
        <v>0</v>
      </c>
      <c r="AC246" s="31">
        <f>M246/T246</f>
        <v>0</v>
      </c>
      <c r="AD246" s="32">
        <f>(1-resultados!$E$3)*(cálculos!AA245*cálculos!AA245)+resultados!$E$3*cálculos!AD245</f>
        <v>1710.5239426398762</v>
      </c>
      <c r="AE246" s="32">
        <f>(1-resultados!$E$3)*(cálculos!AA245*cálculos!AB245)+resultados!$E$3*cálculos!AE245</f>
        <v>1728.1748513127409</v>
      </c>
      <c r="AF246" s="32">
        <f>(1-resultados!$E$3)*(cálculos!AA245*cálculos!AC245)+resultados!$E$3*cálculos!AF245</f>
        <v>2066.9337631914523</v>
      </c>
      <c r="AG246" s="32">
        <f>(1-resultados!$E$3)*(cálculos!AB245*cálculos!AB245)+resultados!$E$3*cálculos!AG245</f>
        <v>3084.3331502570281</v>
      </c>
      <c r="AH246" s="32">
        <f>(1-resultados!$E$3)*(cálculos!AB245*cálculos!AC245)+resultados!$E$3*cálculos!AH245</f>
        <v>2752.7899487805234</v>
      </c>
      <c r="AI246" s="31">
        <f>(1-resultados!$E$3)*(cálculos!AC245*cálculos!AC245)+resultados!$E$3*cálculos!AI245</f>
        <v>5650.3879093118994</v>
      </c>
      <c r="AJ246" s="32">
        <f t="shared" si="48"/>
        <v>1</v>
      </c>
      <c r="AK246" s="32">
        <f t="shared" si="49"/>
        <v>0.75238904130241058</v>
      </c>
      <c r="AL246" s="32">
        <f t="shared" si="50"/>
        <v>0.66484873805787814</v>
      </c>
      <c r="AM246" s="32">
        <f t="shared" si="51"/>
        <v>1</v>
      </c>
      <c r="AN246" s="32">
        <f t="shared" si="52"/>
        <v>0.65940661730229166</v>
      </c>
      <c r="AO246" s="31">
        <f t="shared" si="53"/>
        <v>1</v>
      </c>
      <c r="AP246" s="9">
        <f>H246*U246*(H246*U246*AJ246+I246*V246*AK246+J246*W246*AL246)</f>
        <v>5.5210454552112652E-4</v>
      </c>
      <c r="AQ246" s="9">
        <f>I246*V246*(H246*U246*AK246+I246*V246*AM246+J246*W246*AN246)</f>
        <v>3.79989778433955E-4</v>
      </c>
      <c r="AR246" s="9">
        <f>J246*W246*(H246*U246*AL246+I246*V246*AN246+J246*W246*AO246)</f>
        <v>2.2870855579934144E-4</v>
      </c>
      <c r="AS246" s="40">
        <f t="shared" si="54"/>
        <v>1.160802879754423E-3</v>
      </c>
      <c r="AT246" s="32">
        <f t="shared" si="55"/>
        <v>7.925996871368797E-2</v>
      </c>
      <c r="AU246" s="31">
        <f>IF(N246&lt;-AT245,1,0)</f>
        <v>0</v>
      </c>
      <c r="AV246" s="37">
        <f>(resultados!$E$12^AU246)*(1-resultados!$E$12)^(1-AU246)</f>
        <v>0.97455470737913485</v>
      </c>
      <c r="AW246" s="37">
        <f>((1-resultados!$E$13)^AU246)*((resultados!$E$13)^(1-AU246))</f>
        <v>0.9</v>
      </c>
    </row>
    <row r="247" spans="1:49" s="37" customFormat="1">
      <c r="A247" s="33">
        <v>245</v>
      </c>
      <c r="B247" s="34">
        <v>39756</v>
      </c>
      <c r="C247" s="35">
        <v>2</v>
      </c>
      <c r="D247" s="36">
        <v>12500</v>
      </c>
      <c r="E247" s="32">
        <v>2011.59</v>
      </c>
      <c r="F247" s="32">
        <v>1800</v>
      </c>
      <c r="G247" s="40">
        <f>(resultados!$B$6*cálculos!D247)+(resultados!$C$6*cálculos!E247)+(resultados!$D$6*cálculos!F247)</f>
        <v>0.82930906877662813</v>
      </c>
      <c r="H247" s="36">
        <f>(resultados!B$6*cálculos!D247)/$G247</f>
        <v>0.2917313857761904</v>
      </c>
      <c r="I247" s="32">
        <f>(resultados!C$6*cálculos!E247)/$G247</f>
        <v>0.40681284892174613</v>
      </c>
      <c r="J247" s="31">
        <f>(resultados!D$6*cálculos!F247)/$G247</f>
        <v>0.30145576530206342</v>
      </c>
      <c r="K247" s="36">
        <f t="shared" si="42"/>
        <v>3.2523191705559285E-2</v>
      </c>
      <c r="L247" s="32">
        <f t="shared" si="43"/>
        <v>3.2301936516497598E-2</v>
      </c>
      <c r="M247" s="32">
        <f t="shared" si="44"/>
        <v>0</v>
      </c>
      <c r="N247" s="40">
        <f t="shared" si="44"/>
        <v>2.2517912602905477E-2</v>
      </c>
      <c r="O247" s="55">
        <f>AVERAGE(K$4:K247)</f>
        <v>-1.4486467745482969E-3</v>
      </c>
      <c r="P247" s="56">
        <f>AVERAGE(L$4:L247)</f>
        <v>0</v>
      </c>
      <c r="Q247" s="57">
        <f>AVERAGE(M$4:M247)</f>
        <v>-7.1865937490926701E-4</v>
      </c>
      <c r="R247" s="32">
        <f>resultados!B$7+resultados!B$8*cálculos!K246^2+resultados!B$9*cálculos!R246</f>
        <v>2.6357070211115948E-3</v>
      </c>
      <c r="S247" s="32">
        <f>resultados!C$7+resultados!C$8*cálculos!L246^2+resultados!C$9*cálculos!S246</f>
        <v>6.4817679624553433E-4</v>
      </c>
      <c r="T247" s="31">
        <f>resultados!D$7+resultados!D$8*cálculos!M246^2+resultados!D$9*cálculos!T246</f>
        <v>4.6377578577337002E-4</v>
      </c>
      <c r="U247" s="36">
        <f t="shared" si="45"/>
        <v>5.1339137323406545E-2</v>
      </c>
      <c r="V247" s="32">
        <f t="shared" si="46"/>
        <v>2.5459316492112163E-2</v>
      </c>
      <c r="W247" s="31">
        <f t="shared" si="47"/>
        <v>2.1535454157583258E-2</v>
      </c>
      <c r="X247" s="32">
        <f>-0.5*LN(2*resultados!B$2)-0.5*LN(R247)-0.5*((K247^2)/R247)</f>
        <v>1.8497041216774672</v>
      </c>
      <c r="Y247" s="32">
        <f>-0.5*LN(2*resultados!C$2)-0.5*LN(S247)-0.5*((L247^2)/S247)</f>
        <v>1.9468503530946291</v>
      </c>
      <c r="Z247" s="31">
        <f>-0.5*LN(2*resultados!D$2)-0.5*LN(T247)-0.5*((M247^2)/T247)</f>
        <v>2.9191161382166237</v>
      </c>
      <c r="AA247" s="32">
        <f>K247/R247</f>
        <v>12.33945633754195</v>
      </c>
      <c r="AB247" s="32">
        <f>L247/S247</f>
        <v>49.835070776370983</v>
      </c>
      <c r="AC247" s="31">
        <f>M247/T247</f>
        <v>0</v>
      </c>
      <c r="AD247" s="32">
        <f>(1-resultados!$E$3)*(cálculos!AA246*cálculos!AA246)+resultados!$E$3*cálculos!AD246</f>
        <v>1607.8925060814836</v>
      </c>
      <c r="AE247" s="32">
        <f>(1-resultados!$E$3)*(cálculos!AA246*cálculos!AB246)+resultados!$E$3*cálculos!AE246</f>
        <v>1624.4843602339763</v>
      </c>
      <c r="AF247" s="32">
        <f>(1-resultados!$E$3)*(cálculos!AA246*cálculos!AC246)+resultados!$E$3*cálculos!AF246</f>
        <v>1942.9177373999651</v>
      </c>
      <c r="AG247" s="32">
        <f>(1-resultados!$E$3)*(cálculos!AB246*cálculos!AB246)+resultados!$E$3*cálculos!AG246</f>
        <v>2899.2731612416064</v>
      </c>
      <c r="AH247" s="32">
        <f>(1-resultados!$E$3)*(cálculos!AB246*cálculos!AC246)+resultados!$E$3*cálculos!AH246</f>
        <v>2587.6225518536917</v>
      </c>
      <c r="AI247" s="31">
        <f>(1-resultados!$E$3)*(cálculos!AC246*cálculos!AC246)+resultados!$E$3*cálculos!AI246</f>
        <v>5311.3646347531849</v>
      </c>
      <c r="AJ247" s="32">
        <f t="shared" si="48"/>
        <v>1</v>
      </c>
      <c r="AK247" s="32">
        <f t="shared" si="49"/>
        <v>0.75238904130241047</v>
      </c>
      <c r="AL247" s="32">
        <f t="shared" si="50"/>
        <v>0.66484873805787825</v>
      </c>
      <c r="AM247" s="32">
        <f t="shared" si="51"/>
        <v>1</v>
      </c>
      <c r="AN247" s="32">
        <f t="shared" si="52"/>
        <v>0.65940661730229178</v>
      </c>
      <c r="AO247" s="31">
        <f t="shared" si="53"/>
        <v>1</v>
      </c>
      <c r="AP247" s="9">
        <f>H247*U247*(H247*U247*AJ247+I247*V247*AK247+J247*W247*AL247)</f>
        <v>4.0567426016235999E-4</v>
      </c>
      <c r="AQ247" s="9">
        <f>I247*V247*(H247*U247*AK247+I247*V247*AM247+J247*W247*AN247)</f>
        <v>2.6832075194457768E-4</v>
      </c>
      <c r="AR247" s="9">
        <f>J247*W247*(H247*U247*AL247+I247*V247*AN247+J247*W247*AO247)</f>
        <v>1.5112810027223815E-4</v>
      </c>
      <c r="AS247" s="40">
        <f t="shared" si="54"/>
        <v>8.2512311237917582E-4</v>
      </c>
      <c r="AT247" s="32">
        <f t="shared" si="55"/>
        <v>6.6824240937096185E-2</v>
      </c>
      <c r="AU247" s="31">
        <f>IF(N247&lt;-AT246,1,0)</f>
        <v>0</v>
      </c>
      <c r="AV247" s="37">
        <f>(resultados!$E$12^AU247)*(1-resultados!$E$12)^(1-AU247)</f>
        <v>0.97455470737913485</v>
      </c>
      <c r="AW247" s="37">
        <f>((1-resultados!$E$13)^AU247)*((resultados!$E$13)^(1-AU247))</f>
        <v>0.9</v>
      </c>
    </row>
    <row r="248" spans="1:49" s="37" customFormat="1">
      <c r="A248" s="33">
        <v>246</v>
      </c>
      <c r="B248" s="34">
        <v>39757</v>
      </c>
      <c r="C248" s="35">
        <v>3</v>
      </c>
      <c r="D248" s="36">
        <v>12120</v>
      </c>
      <c r="E248" s="32">
        <v>1947.65</v>
      </c>
      <c r="F248" s="32">
        <v>1770</v>
      </c>
      <c r="G248" s="40">
        <f>(resultados!$B$6*cálculos!D248)+(resultados!$C$6*cálculos!E248)+(resultados!$D$6*cálculos!F248)</f>
        <v>0.80706387367282073</v>
      </c>
      <c r="H248" s="36">
        <f>(resultados!B$6*cálculos!D248)/$G248</f>
        <v>0.29065933046135578</v>
      </c>
      <c r="I248" s="32">
        <f>(resultados!C$6*cálculos!E248)/$G248</f>
        <v>0.40473859112496857</v>
      </c>
      <c r="J248" s="31">
        <f>(resultados!D$6*cálculos!F248)/$G248</f>
        <v>0.30460207841367559</v>
      </c>
      <c r="K248" s="36">
        <f t="shared" si="42"/>
        <v>-3.0871663667086935E-2</v>
      </c>
      <c r="L248" s="32">
        <f t="shared" si="43"/>
        <v>-3.2301936516497598E-2</v>
      </c>
      <c r="M248" s="32">
        <f t="shared" si="44"/>
        <v>-1.6807118316381597E-2</v>
      </c>
      <c r="N248" s="40">
        <f t="shared" si="44"/>
        <v>-2.7190092186539144E-2</v>
      </c>
      <c r="O248" s="55">
        <f>AVERAGE(K$4:K248)</f>
        <v>-1.5687407210484546E-3</v>
      </c>
      <c r="P248" s="56">
        <f>AVERAGE(L$4:L248)</f>
        <v>-1.3184463884284735E-4</v>
      </c>
      <c r="Q248" s="57">
        <f>AVERAGE(M$4:M248)</f>
        <v>-7.8432655426221535E-4</v>
      </c>
      <c r="R248" s="32">
        <f>resultados!B$7+resultados!B$8*cálculos!K247^2+resultados!B$9*cálculos!R247</f>
        <v>2.2389697271017013E-3</v>
      </c>
      <c r="S248" s="32">
        <f>resultados!C$7+resultados!C$8*cálculos!L247^2+resultados!C$9*cálculos!S247</f>
        <v>8.0650490699963836E-4</v>
      </c>
      <c r="T248" s="31">
        <f>resultados!D$7+resultados!D$8*cálculos!M247^2+resultados!D$9*cálculos!T247</f>
        <v>3.0836425535153244E-4</v>
      </c>
      <c r="U248" s="36">
        <f t="shared" si="45"/>
        <v>4.7317752768931257E-2</v>
      </c>
      <c r="V248" s="32">
        <f t="shared" si="46"/>
        <v>2.8399030036246633E-2</v>
      </c>
      <c r="W248" s="31">
        <f t="shared" si="47"/>
        <v>1.7560303395771169E-2</v>
      </c>
      <c r="X248" s="32">
        <f>-0.5*LN(2*resultados!B$2)-0.5*LN(R248)-0.5*((K248^2)/R248)</f>
        <v>1.9190967843517159</v>
      </c>
      <c r="Y248" s="32">
        <f>-0.5*LN(2*resultados!C$2)-0.5*LN(S248)-0.5*((L248^2)/S248)</f>
        <v>1.995587139664674</v>
      </c>
      <c r="Z248" s="31">
        <f>-0.5*LN(2*resultados!D$2)-0.5*LN(T248)-0.5*((M248^2)/T248)</f>
        <v>2.6651473939419481</v>
      </c>
      <c r="AA248" s="32">
        <f>K248/R248</f>
        <v>-13.788334560043225</v>
      </c>
      <c r="AB248" s="32">
        <f>L248/S248</f>
        <v>-40.051754473097191</v>
      </c>
      <c r="AC248" s="31">
        <f>M248/T248</f>
        <v>-54.504106830480843</v>
      </c>
      <c r="AD248" s="32">
        <f>(1-resultados!$E$3)*(cálculos!AA247*cálculos!AA247)+resultados!$E$3*cálculos!AD247</f>
        <v>1520.5546866789607</v>
      </c>
      <c r="AE248" s="32">
        <f>(1-resultados!$E$3)*(cálculos!AA247*cálculos!AB247)+resultados!$E$3*cálculos!AE247</f>
        <v>1563.9115594153382</v>
      </c>
      <c r="AF248" s="32">
        <f>(1-resultados!$E$3)*(cálculos!AA247*cálculos!AC247)+resultados!$E$3*cálculos!AF247</f>
        <v>1826.3426731559671</v>
      </c>
      <c r="AG248" s="32">
        <f>(1-resultados!$E$3)*(cálculos!AB247*cálculos!AB247)+resultados!$E$3*cálculos!AG247</f>
        <v>2874.3288283242641</v>
      </c>
      <c r="AH248" s="32">
        <f>(1-resultados!$E$3)*(cálculos!AB247*cálculos!AC247)+resultados!$E$3*cálculos!AH247</f>
        <v>2432.3651987424701</v>
      </c>
      <c r="AI248" s="31">
        <f>(1-resultados!$E$3)*(cálculos!AC247*cálculos!AC247)+resultados!$E$3*cálculos!AI247</f>
        <v>4992.6827566679931</v>
      </c>
      <c r="AJ248" s="32">
        <f t="shared" si="48"/>
        <v>1</v>
      </c>
      <c r="AK248" s="32">
        <f t="shared" si="49"/>
        <v>0.74807121223169459</v>
      </c>
      <c r="AL248" s="32">
        <f t="shared" si="50"/>
        <v>0.66284847132309144</v>
      </c>
      <c r="AM248" s="32">
        <f t="shared" si="51"/>
        <v>1</v>
      </c>
      <c r="AN248" s="32">
        <f t="shared" si="52"/>
        <v>0.6420865462452775</v>
      </c>
      <c r="AO248" s="31">
        <f t="shared" si="53"/>
        <v>1</v>
      </c>
      <c r="AP248" s="9">
        <f>H248*U248*(H248*U248*AJ248+I248*V248*AK248+J248*W248*AL248)</f>
        <v>3.5617491431650793E-4</v>
      </c>
      <c r="AQ248" s="9">
        <f>I248*V248*(H248*U248*AK248+I248*V248*AM248+J248*W248*AN248)</f>
        <v>2.8985026840659049E-4</v>
      </c>
      <c r="AR248" s="9">
        <f>J248*W248*(H248*U248*AL248+I248*V248*AN248+J248*W248*AO248)</f>
        <v>1.1684976987704043E-4</v>
      </c>
      <c r="AS248" s="40">
        <f t="shared" si="54"/>
        <v>7.6287495260013883E-4</v>
      </c>
      <c r="AT248" s="32">
        <f t="shared" si="55"/>
        <v>6.4254172686040639E-2</v>
      </c>
      <c r="AU248" s="31">
        <f>IF(N248&lt;-AT247,1,0)</f>
        <v>0</v>
      </c>
      <c r="AV248" s="37">
        <f>(resultados!$E$12^AU248)*(1-resultados!$E$12)^(1-AU248)</f>
        <v>0.97455470737913485</v>
      </c>
      <c r="AW248" s="37">
        <f>((1-resultados!$E$13)^AU248)*((resultados!$E$13)^(1-AU248))</f>
        <v>0.9</v>
      </c>
    </row>
    <row r="249" spans="1:49" s="37" customFormat="1">
      <c r="A249" s="33">
        <v>247</v>
      </c>
      <c r="B249" s="34">
        <v>39758</v>
      </c>
      <c r="C249" s="35">
        <v>4</v>
      </c>
      <c r="D249" s="36">
        <v>11360</v>
      </c>
      <c r="E249" s="32">
        <v>1868.96</v>
      </c>
      <c r="F249" s="32">
        <v>1730</v>
      </c>
      <c r="G249" s="40">
        <f>(resultados!$B$6*cálculos!D249)+(resultados!$C$6*cálculos!E249)+(resultados!$D$6*cálculos!F249)</f>
        <v>0.77360115642118077</v>
      </c>
      <c r="H249" s="36">
        <f>(resultados!B$6*cálculos!D249)/$G249</f>
        <v>0.28421747552588783</v>
      </c>
      <c r="I249" s="32">
        <f>(resultados!C$6*cálculos!E249)/$G249</f>
        <v>0.40518606816922975</v>
      </c>
      <c r="J249" s="31">
        <f>(resultados!D$6*cálculos!F249)/$G249</f>
        <v>0.31059645630488242</v>
      </c>
      <c r="K249" s="36">
        <f t="shared" si="42"/>
        <v>-6.4758567348162543E-2</v>
      </c>
      <c r="L249" s="32">
        <f t="shared" si="43"/>
        <v>-4.124139119433945E-2</v>
      </c>
      <c r="M249" s="32">
        <f t="shared" si="44"/>
        <v>-2.2858138076050416E-2</v>
      </c>
      <c r="N249" s="40">
        <f t="shared" si="44"/>
        <v>-4.2346375675689385E-2</v>
      </c>
      <c r="O249" s="55">
        <f>AVERAGE(K$4:K249)</f>
        <v>-1.8256099349798125E-3</v>
      </c>
      <c r="P249" s="56">
        <f>AVERAGE(L$4:L249)</f>
        <v>-2.9895661671071973E-4</v>
      </c>
      <c r="Q249" s="57">
        <f>AVERAGE(M$4:M249)</f>
        <v>-8.7405749540769579E-4</v>
      </c>
      <c r="R249" s="32">
        <f>resultados!B$7+resultados!B$8*cálculos!K248^2+resultados!B$9*cálculos!R248</f>
        <v>1.9206555910857635E-3</v>
      </c>
      <c r="S249" s="32">
        <f>resultados!C$7+resultados!C$8*cálculos!L248^2+resultados!C$9*cálculos!S248</f>
        <v>9.1138144756315684E-4</v>
      </c>
      <c r="T249" s="31">
        <f>resultados!D$7+resultados!D$8*cálculos!M248^2+resultados!D$9*cálculos!T248</f>
        <v>3.1476890061787004E-4</v>
      </c>
      <c r="U249" s="36">
        <f t="shared" si="45"/>
        <v>4.3825284837474401E-2</v>
      </c>
      <c r="V249" s="32">
        <f t="shared" si="46"/>
        <v>3.0189094845045568E-2</v>
      </c>
      <c r="W249" s="31">
        <f t="shared" si="47"/>
        <v>1.7741727667221985E-2</v>
      </c>
      <c r="X249" s="32">
        <f>-0.5*LN(2*resultados!B$2)-0.5*LN(R249)-0.5*((K249^2)/R249)</f>
        <v>1.1168764955191111</v>
      </c>
      <c r="Y249" s="32">
        <f>-0.5*LN(2*resultados!C$2)-0.5*LN(S249)-0.5*((L249^2)/S249)</f>
        <v>1.6482182694776624</v>
      </c>
      <c r="Z249" s="31">
        <f>-0.5*LN(2*resultados!D$2)-0.5*LN(T249)-0.5*((M249^2)/T249)</f>
        <v>2.2829321708029915</v>
      </c>
      <c r="AA249" s="32">
        <f>K249/R249</f>
        <v>-33.716907731257507</v>
      </c>
      <c r="AB249" s="32">
        <f>L249/S249</f>
        <v>-45.2515149442753</v>
      </c>
      <c r="AC249" s="31">
        <f>M249/T249</f>
        <v>-72.618794395448333</v>
      </c>
      <c r="AD249" s="32">
        <f>(1-resultados!$E$3)*(cálculos!AA248*cálculos!AA248)+resultados!$E$3*cálculos!AD248</f>
        <v>1440.7284956746039</v>
      </c>
      <c r="AE249" s="32">
        <f>(1-resultados!$E$3)*(cálculos!AA248*cálculos!AB248)+resultados!$E$3*cálculos!AE248</f>
        <v>1503.2116852739241</v>
      </c>
      <c r="AF249" s="32">
        <f>(1-resultados!$E$3)*(cálculos!AA248*cálculos!AC248)+resultados!$E$3*cálculos!AF248</f>
        <v>1761.8533643591093</v>
      </c>
      <c r="AG249" s="32">
        <f>(1-resultados!$E$3)*(cálculos!AB248*cálculos!AB248)+resultados!$E$3*cálculos!AG248</f>
        <v>2798.1176808072037</v>
      </c>
      <c r="AH249" s="32">
        <f>(1-resultados!$E$3)*(cálculos!AB248*cálculos!AC248)+resultados!$E$3*cálculos!AH248</f>
        <v>2417.4023930909143</v>
      </c>
      <c r="AI249" s="31">
        <f>(1-resultados!$E$3)*(cálculos!AC248*cálculos!AC248)+resultados!$E$3*cálculos!AI248</f>
        <v>4871.3636509512216</v>
      </c>
      <c r="AJ249" s="32">
        <f t="shared" si="48"/>
        <v>1</v>
      </c>
      <c r="AK249" s="32">
        <f t="shared" si="49"/>
        <v>0.74867974238530188</v>
      </c>
      <c r="AL249" s="32">
        <f t="shared" si="50"/>
        <v>0.66504864276647979</v>
      </c>
      <c r="AM249" s="32">
        <f t="shared" si="51"/>
        <v>1</v>
      </c>
      <c r="AN249" s="32">
        <f t="shared" si="52"/>
        <v>0.65477288173218173</v>
      </c>
      <c r="AO249" s="31">
        <f t="shared" si="53"/>
        <v>1</v>
      </c>
      <c r="AP249" s="9">
        <f>H249*U249*(H249*U249*AJ249+I249*V249*AK249+J249*W249*AL249)</f>
        <v>3.148689466375722E-4</v>
      </c>
      <c r="AQ249" s="9">
        <f>I249*V249*(H249*U249*AK249+I249*V249*AM249+J249*W249*AN249)</f>
        <v>3.0783344612192492E-4</v>
      </c>
      <c r="AR249" s="9">
        <f>J249*W249*(H249*U249*AL249+I249*V249*AN249+J249*W249*AO249)</f>
        <v>1.2014922524936779E-4</v>
      </c>
      <c r="AS249" s="40">
        <f t="shared" si="54"/>
        <v>7.42851618008865E-4</v>
      </c>
      <c r="AT249" s="32">
        <f t="shared" si="55"/>
        <v>6.3405319450357475E-2</v>
      </c>
      <c r="AU249" s="31">
        <f>IF(N249&lt;-AT248,1,0)</f>
        <v>0</v>
      </c>
      <c r="AV249" s="37">
        <f>(resultados!$E$12^AU249)*(1-resultados!$E$12)^(1-AU249)</f>
        <v>0.97455470737913485</v>
      </c>
      <c r="AW249" s="37">
        <f>((1-resultados!$E$13)^AU249)*((resultados!$E$13)^(1-AU249))</f>
        <v>0.9</v>
      </c>
    </row>
    <row r="250" spans="1:49" s="37" customFormat="1">
      <c r="A250" s="33">
        <v>248</v>
      </c>
      <c r="B250" s="34">
        <v>39759</v>
      </c>
      <c r="C250" s="35">
        <v>5</v>
      </c>
      <c r="D250" s="36">
        <v>11840</v>
      </c>
      <c r="E250" s="32">
        <v>1952.57</v>
      </c>
      <c r="F250" s="32">
        <v>1765</v>
      </c>
      <c r="G250" s="40">
        <f>(resultados!$B$6*cálculos!D250)+(resultados!$C$6*cálculos!E250)+(resultados!$D$6*cálculos!F250)</f>
        <v>0.80177523162237097</v>
      </c>
      <c r="H250" s="36">
        <f>(resultados!B$6*cálculos!D250)/$G250</f>
        <v>0.28581737285508163</v>
      </c>
      <c r="I250" s="32">
        <f>(resultados!C$6*cálculos!E250)/$G250</f>
        <v>0.40843747660833118</v>
      </c>
      <c r="J250" s="31">
        <f>(resultados!D$6*cálculos!F250)/$G250</f>
        <v>0.30574515053658718</v>
      </c>
      <c r="K250" s="36">
        <f t="shared" si="42"/>
        <v>4.1385216162852956E-2</v>
      </c>
      <c r="L250" s="32">
        <f t="shared" si="43"/>
        <v>4.3764327136277537E-2</v>
      </c>
      <c r="M250" s="32">
        <f t="shared" si="44"/>
        <v>2.0029281875572735E-2</v>
      </c>
      <c r="N250" s="40">
        <f t="shared" si="44"/>
        <v>3.5771869769195136E-2</v>
      </c>
      <c r="O250" s="55">
        <f>AVERAGE(K$4:K250)</f>
        <v>-1.6506673191991131E-3</v>
      </c>
      <c r="P250" s="56">
        <f>AVERAGE(L$4:L250)</f>
        <v>-1.2056275536258912E-4</v>
      </c>
      <c r="Q250" s="57">
        <f>AVERAGE(M$4:M250)</f>
        <v>-7.8942859107174266E-4</v>
      </c>
      <c r="R250" s="32">
        <f>resultados!B$7+resultados!B$8*cálculos!K249^2+resultados!B$9*cálculos!R249</f>
        <v>2.5580427098919182E-3</v>
      </c>
      <c r="S250" s="32">
        <f>resultados!C$7+resultados!C$8*cálculos!L249^2+resultados!C$9*cálculos!S249</f>
        <v>1.2027367381958671E-3</v>
      </c>
      <c r="T250" s="31">
        <f>resultados!D$7+resultados!D$8*cálculos!M249^2+resultados!D$9*cálculos!T249</f>
        <v>4.0749202394375412E-4</v>
      </c>
      <c r="U250" s="36">
        <f t="shared" si="45"/>
        <v>5.0577096692988599E-2</v>
      </c>
      <c r="V250" s="32">
        <f t="shared" si="46"/>
        <v>3.4680495068494438E-2</v>
      </c>
      <c r="W250" s="31">
        <f t="shared" si="47"/>
        <v>2.0186431679317524E-2</v>
      </c>
      <c r="X250" s="32">
        <f>-0.5*LN(2*resultados!B$2)-0.5*LN(R250)-0.5*((K250^2)/R250)</f>
        <v>1.7305431761317738</v>
      </c>
      <c r="Y250" s="32">
        <f>-0.5*LN(2*resultados!C$2)-0.5*LN(S250)-0.5*((L250^2)/S250)</f>
        <v>1.6464067480049711</v>
      </c>
      <c r="Z250" s="31">
        <f>-0.5*LN(2*resultados!D$2)-0.5*LN(T250)-0.5*((M250^2)/T250)</f>
        <v>2.4915606859762462</v>
      </c>
      <c r="AA250" s="32">
        <f>K250/R250</f>
        <v>16.178469578641849</v>
      </c>
      <c r="AB250" s="32">
        <f>L250/S250</f>
        <v>36.387287214594473</v>
      </c>
      <c r="AC250" s="31">
        <f>M250/T250</f>
        <v>49.152574035013174</v>
      </c>
      <c r="AD250" s="32">
        <f>(1-resultados!$E$3)*(cálculos!AA249*cálculos!AA249)+resultados!$E$3*cálculos!AD249</f>
        <v>1422.4945779516156</v>
      </c>
      <c r="AE250" s="32">
        <f>(1-resultados!$E$3)*(cálculos!AA249*cálculos!AB249)+resultados!$E$3*cálculos!AE249</f>
        <v>1504.5634534020337</v>
      </c>
      <c r="AF250" s="32">
        <f>(1-resultados!$E$3)*(cálculos!AA249*cálculos!AC249)+resultados!$E$3*cálculos!AF249</f>
        <v>1803.0510339087523</v>
      </c>
      <c r="AG250" s="32">
        <f>(1-resultados!$E$3)*(cálculos!AB249*cálculos!AB249)+resultados!$E$3*cálculos!AG249</f>
        <v>2753.0925962438901</v>
      </c>
      <c r="AH250" s="32">
        <f>(1-resultados!$E$3)*(cálculos!AB249*cálculos!AC249)+resultados!$E$3*cálculos!AH249</f>
        <v>2469.5248770947128</v>
      </c>
      <c r="AI250" s="31">
        <f>(1-resultados!$E$3)*(cálculos!AC249*cálculos!AC249)+resultados!$E$3*cálculos!AI249</f>
        <v>4895.4911898610526</v>
      </c>
      <c r="AJ250" s="32">
        <f t="shared" si="48"/>
        <v>1</v>
      </c>
      <c r="AK250" s="32">
        <f t="shared" si="49"/>
        <v>0.76028214142139572</v>
      </c>
      <c r="AL250" s="32">
        <f t="shared" si="50"/>
        <v>0.68325775986268944</v>
      </c>
      <c r="AM250" s="32">
        <f t="shared" si="51"/>
        <v>1</v>
      </c>
      <c r="AN250" s="32">
        <f t="shared" si="52"/>
        <v>0.67267433726628811</v>
      </c>
      <c r="AO250" s="31">
        <f t="shared" si="53"/>
        <v>1</v>
      </c>
      <c r="AP250" s="9">
        <f>H250*U250*(H250*U250*AJ250+I250*V250*AK250+J250*W250*AL250)</f>
        <v>4.2560904045977303E-4</v>
      </c>
      <c r="AQ250" s="9">
        <f>I250*V250*(H250*U250*AK250+I250*V250*AM250+J250*W250*AN250)</f>
        <v>4.1512807955317233E-4</v>
      </c>
      <c r="AR250" s="9">
        <f>J250*W250*(H250*U250*AL250+I250*V250*AN250+J250*W250*AO250)</f>
        <v>1.5786036271378751E-4</v>
      </c>
      <c r="AS250" s="40">
        <f t="shared" si="54"/>
        <v>9.9859748272673288E-4</v>
      </c>
      <c r="AT250" s="32">
        <f t="shared" si="55"/>
        <v>7.351397251974405E-2</v>
      </c>
      <c r="AU250" s="31">
        <f>IF(N250&lt;-AT249,1,0)</f>
        <v>0</v>
      </c>
      <c r="AV250" s="37">
        <f>(resultados!$E$12^AU250)*(1-resultados!$E$12)^(1-AU250)</f>
        <v>0.97455470737913485</v>
      </c>
      <c r="AW250" s="37">
        <f>((1-resultados!$E$13)^AU250)*((resultados!$E$13)^(1-AU250))</f>
        <v>0.9</v>
      </c>
    </row>
    <row r="251" spans="1:49" s="37" customFormat="1">
      <c r="A251" s="33">
        <v>249</v>
      </c>
      <c r="B251" s="34">
        <v>39762</v>
      </c>
      <c r="C251" s="35">
        <v>1</v>
      </c>
      <c r="D251" s="36">
        <v>11600</v>
      </c>
      <c r="E251" s="32">
        <v>1942.73</v>
      </c>
      <c r="F251" s="32">
        <v>1750</v>
      </c>
      <c r="G251" s="40">
        <f>(resultados!$B$6*cálculos!D251)+(resultados!$C$6*cálculos!E251)+(resultados!$D$6*cálculos!F251)</f>
        <v>0.79339642253330633</v>
      </c>
      <c r="H251" s="36">
        <f>(resultados!B$6*cálculos!D251)/$G251</f>
        <v>0.28298102015053261</v>
      </c>
      <c r="I251" s="32">
        <f>(resultados!C$6*cálculos!E251)/$G251</f>
        <v>0.41067079292485059</v>
      </c>
      <c r="J251" s="31">
        <f>(resultados!D$6*cálculos!F251)/$G251</f>
        <v>0.30634818692461674</v>
      </c>
      <c r="K251" s="36">
        <f t="shared" si="42"/>
        <v>-2.0478531343540496E-2</v>
      </c>
      <c r="L251" s="32">
        <f t="shared" si="43"/>
        <v>-5.0522531926713299E-3</v>
      </c>
      <c r="M251" s="32">
        <f t="shared" si="44"/>
        <v>-8.534902449837567E-3</v>
      </c>
      <c r="N251" s="40">
        <f t="shared" si="44"/>
        <v>-1.0505309726735468E-2</v>
      </c>
      <c r="O251" s="55">
        <f>AVERAGE(K$4:K251)</f>
        <v>-1.7265861257488768E-3</v>
      </c>
      <c r="P251" s="56">
        <f>AVERAGE(L$4:L251)</f>
        <v>-1.4044860390012435E-4</v>
      </c>
      <c r="Q251" s="57">
        <f>AVERAGE(M$4:M251)</f>
        <v>-8.2066034050224995E-4</v>
      </c>
      <c r="R251" s="32">
        <f>resultados!B$7+resultados!B$8*cálculos!K250^2+resultados!B$9*cálculos!R250</f>
        <v>2.3580465642488242E-3</v>
      </c>
      <c r="S251" s="32">
        <f>resultados!C$7+resultados!C$8*cálculos!L250^2+resultados!C$9*cálculos!S250</f>
        <v>1.4681120766516947E-3</v>
      </c>
      <c r="T251" s="31">
        <f>resultados!D$7+resultados!D$8*cálculos!M250^2+resultados!D$9*cálculos!T250</f>
        <v>4.211160748348412E-4</v>
      </c>
      <c r="U251" s="36">
        <f t="shared" si="45"/>
        <v>4.8559721624498883E-2</v>
      </c>
      <c r="V251" s="32">
        <f t="shared" si="46"/>
        <v>3.8315950681820421E-2</v>
      </c>
      <c r="W251" s="31">
        <f t="shared" si="47"/>
        <v>2.0521112904392909E-2</v>
      </c>
      <c r="X251" s="32">
        <f>-0.5*LN(2*resultados!B$2)-0.5*LN(R251)-0.5*((K251^2)/R251)</f>
        <v>2.0170990991027695</v>
      </c>
      <c r="Y251" s="32">
        <f>-0.5*LN(2*resultados!C$2)-0.5*LN(S251)-0.5*((L251^2)/S251)</f>
        <v>2.3342572426613004</v>
      </c>
      <c r="Z251" s="31">
        <f>-0.5*LN(2*resultados!D$2)-0.5*LN(T251)-0.5*((M251^2)/T251)</f>
        <v>2.8808726091420902</v>
      </c>
      <c r="AA251" s="32">
        <f>K251/R251</f>
        <v>-8.6845322115443917</v>
      </c>
      <c r="AB251" s="32">
        <f>L251/S251</f>
        <v>-3.4413266350849332</v>
      </c>
      <c r="AC251" s="31">
        <f>M251/T251</f>
        <v>-20.267339481602303</v>
      </c>
      <c r="AD251" s="32">
        <f>(1-resultados!$E$3)*(cálculos!AA250*cálculos!AA250)+resultados!$E$3*cálculos!AD250</f>
        <v>1352.8494759489411</v>
      </c>
      <c r="AE251" s="32">
        <f>(1-resultados!$E$3)*(cálculos!AA250*cálculos!AB250)+resultados!$E$3*cálculos!AE250</f>
        <v>1449.611083352949</v>
      </c>
      <c r="AF251" s="32">
        <f>(1-resultados!$E$3)*(cálculos!AA250*cálculos!AC250)+resultados!$E$3*cálculos!AF250</f>
        <v>1742.5807772984713</v>
      </c>
      <c r="AG251" s="32">
        <f>(1-resultados!$E$3)*(cálculos!AB250*cálculos!AB250)+resultados!$E$3*cálculos!AG250</f>
        <v>2667.3491207195002</v>
      </c>
      <c r="AH251" s="32">
        <f>(1-resultados!$E$3)*(cálculos!AB250*cálculos!AC250)+resultados!$E$3*cálculos!AH250</f>
        <v>2428.6651141939487</v>
      </c>
      <c r="AI251" s="31">
        <f>(1-resultados!$E$3)*(cálculos!AC250*cálculos!AC250)+resultados!$E$3*cálculos!AI250</f>
        <v>4746.7202505254363</v>
      </c>
      <c r="AJ251" s="32">
        <f t="shared" si="48"/>
        <v>1</v>
      </c>
      <c r="AK251" s="32">
        <f t="shared" si="49"/>
        <v>0.76310944802270708</v>
      </c>
      <c r="AL251" s="32">
        <f t="shared" si="50"/>
        <v>0.68765619759136676</v>
      </c>
      <c r="AM251" s="32">
        <f t="shared" si="51"/>
        <v>1</v>
      </c>
      <c r="AN251" s="32">
        <f t="shared" si="52"/>
        <v>0.68254436349799663</v>
      </c>
      <c r="AO251" s="31">
        <f t="shared" si="53"/>
        <v>1</v>
      </c>
      <c r="AP251" s="9">
        <f>H251*U251*(H251*U251*AJ251+I251*V251*AK251+J251*W251*AL251)</f>
        <v>4.13236723430039E-4</v>
      </c>
      <c r="AQ251" s="9">
        <f>I251*V251*(H251*U251*AK251+I251*V251*AM251+J251*W251*AN251)</f>
        <v>4.8011971077548089E-4</v>
      </c>
      <c r="AR251" s="9">
        <f>J251*W251*(H251*U251*AL251+I251*V251*AN251+J251*W251*AO251)</f>
        <v>1.6644429877412577E-4</v>
      </c>
      <c r="AS251" s="40">
        <f t="shared" si="54"/>
        <v>1.0598007329796458E-3</v>
      </c>
      <c r="AT251" s="32">
        <f t="shared" si="55"/>
        <v>7.5733279902826384E-2</v>
      </c>
      <c r="AU251" s="31">
        <f>IF(N251&lt;-AT250,1,0)</f>
        <v>0</v>
      </c>
      <c r="AV251" s="37">
        <f>(resultados!$E$12^AU251)*(1-resultados!$E$12)^(1-AU251)</f>
        <v>0.97455470737913485</v>
      </c>
      <c r="AW251" s="37">
        <f>((1-resultados!$E$13)^AU251)*((resultados!$E$13)^(1-AU251))</f>
        <v>0.9</v>
      </c>
    </row>
    <row r="252" spans="1:49" s="37" customFormat="1">
      <c r="A252" s="33">
        <v>250</v>
      </c>
      <c r="B252" s="34">
        <v>39763</v>
      </c>
      <c r="C252" s="35">
        <v>2</v>
      </c>
      <c r="D252" s="36">
        <v>11500</v>
      </c>
      <c r="E252" s="32">
        <v>1927.98</v>
      </c>
      <c r="F252" s="32">
        <v>1740</v>
      </c>
      <c r="G252" s="40">
        <f>(resultados!$B$6*cálculos!D252)+(resultados!$C$6*cálculos!E252)+(resultados!$D$6*cálculos!F252)</f>
        <v>0.78759825522418347</v>
      </c>
      <c r="H252" s="36">
        <f>(resultados!B$6*cálculos!D252)/$G252</f>
        <v>0.28260682865267972</v>
      </c>
      <c r="I252" s="32">
        <f>(resultados!C$6*cálculos!E252)/$G252</f>
        <v>0.41055314845026825</v>
      </c>
      <c r="J252" s="31">
        <f>(resultados!D$6*cálculos!F252)/$G252</f>
        <v>0.30684002289705203</v>
      </c>
      <c r="K252" s="36">
        <f t="shared" si="42"/>
        <v>-8.6580627431143142E-3</v>
      </c>
      <c r="L252" s="32">
        <f t="shared" si="43"/>
        <v>-7.6213776782889653E-3</v>
      </c>
      <c r="M252" s="32">
        <f t="shared" si="44"/>
        <v>-5.7306747089844734E-3</v>
      </c>
      <c r="N252" s="40">
        <f t="shared" si="44"/>
        <v>-7.3348675816885534E-3</v>
      </c>
      <c r="O252" s="55">
        <f>AVERAGE(K$4:K252)</f>
        <v>-1.7544233812403043E-3</v>
      </c>
      <c r="P252" s="56">
        <f>AVERAGE(L$4:L252)</f>
        <v>-1.7049249576513978E-4</v>
      </c>
      <c r="Q252" s="57">
        <f>AVERAGE(M$4:M252)</f>
        <v>-8.4037927370900591E-4</v>
      </c>
      <c r="R252" s="32">
        <f>resultados!B$7+resultados!B$8*cálculos!K251^2+resultados!B$9*cálculos!R251</f>
        <v>1.8644409397548804E-3</v>
      </c>
      <c r="S252" s="32">
        <f>resultados!C$7+resultados!C$8*cálculos!L251^2+resultados!C$9*cálculos!S251</f>
        <v>1.0060922156080469E-3</v>
      </c>
      <c r="T252" s="31">
        <f>resultados!D$7+resultados!D$8*cálculos!M251^2+resultados!D$9*cálculos!T251</f>
        <v>3.0838763843241975E-4</v>
      </c>
      <c r="U252" s="36">
        <f t="shared" si="45"/>
        <v>4.3179172522813364E-2</v>
      </c>
      <c r="V252" s="32">
        <f t="shared" si="46"/>
        <v>3.1718956723197043E-2</v>
      </c>
      <c r="W252" s="31">
        <f t="shared" si="47"/>
        <v>1.7560969176911044E-2</v>
      </c>
      <c r="X252" s="32">
        <f>-0.5*LN(2*resultados!B$2)-0.5*LN(R252)-0.5*((K252^2)/R252)</f>
        <v>2.2033553936563917</v>
      </c>
      <c r="Y252" s="32">
        <f>-0.5*LN(2*resultados!C$2)-0.5*LN(S252)-0.5*((L252^2)/S252)</f>
        <v>2.5030354038714382</v>
      </c>
      <c r="Z252" s="31">
        <f>-0.5*LN(2*resultados!D$2)-0.5*LN(T252)-0.5*((M252^2)/T252)</f>
        <v>3.0698922647422933</v>
      </c>
      <c r="AA252" s="32">
        <f>K252/R252</f>
        <v>-4.6437849322556692</v>
      </c>
      <c r="AB252" s="32">
        <f>L252/S252</f>
        <v>-7.5752277575101514</v>
      </c>
      <c r="AC252" s="31">
        <f>M252/T252</f>
        <v>-18.582699157833776</v>
      </c>
      <c r="AD252" s="32">
        <f>(1-resultados!$E$3)*(cálculos!AA251*cálculos!AA251)+resultados!$E$3*cálculos!AD251</f>
        <v>1276.2037733760058</v>
      </c>
      <c r="AE252" s="32">
        <f>(1-resultados!$E$3)*(cálculos!AA251*cálculos!AB251)+resultados!$E$3*cálculos!AE251</f>
        <v>1364.4275970725423</v>
      </c>
      <c r="AF252" s="32">
        <f>(1-resultados!$E$3)*(cálculos!AA251*cálculos!AC251)+resultados!$E$3*cálculos!AF251</f>
        <v>1648.5866724147797</v>
      </c>
      <c r="AG252" s="32">
        <f>(1-resultados!$E$3)*(cálculos!AB251*cálculos!AB251)+resultados!$E$3*cálculos!AG251</f>
        <v>2508.0187372168907</v>
      </c>
      <c r="AH252" s="32">
        <f>(1-resultados!$E$3)*(cálculos!AB251*cálculos!AC251)+resultados!$E$3*cálculos!AH251</f>
        <v>2287.1299994531323</v>
      </c>
      <c r="AI252" s="31">
        <f>(1-resultados!$E$3)*(cálculos!AC251*cálculos!AC251)+resultados!$E$3*cálculos!AI251</f>
        <v>4486.5629384736603</v>
      </c>
      <c r="AJ252" s="32">
        <f t="shared" si="48"/>
        <v>1</v>
      </c>
      <c r="AK252" s="32">
        <f t="shared" si="49"/>
        <v>0.76264968347848849</v>
      </c>
      <c r="AL252" s="32">
        <f t="shared" si="50"/>
        <v>0.68896139918538313</v>
      </c>
      <c r="AM252" s="32">
        <f t="shared" si="51"/>
        <v>1</v>
      </c>
      <c r="AN252" s="32">
        <f t="shared" si="52"/>
        <v>0.6818181842533606</v>
      </c>
      <c r="AO252" s="31">
        <f t="shared" si="53"/>
        <v>1</v>
      </c>
      <c r="AP252" s="9">
        <f>H252*U252*(H252*U252*AJ252+I252*V252*AK252+J252*W252*AL252)</f>
        <v>3.1539906307382362E-4</v>
      </c>
      <c r="AQ252" s="9">
        <f>I252*V252*(H252*U252*AK252+I252*V252*AM252+J252*W252*AN252)</f>
        <v>3.3861463061509947E-4</v>
      </c>
      <c r="AR252" s="9">
        <f>J252*W252*(H252*U252*AL252+I252*V252*AN252+J252*W252*AO252)</f>
        <v>1.2217930157085613E-4</v>
      </c>
      <c r="AS252" s="40">
        <f t="shared" si="54"/>
        <v>7.761929952597792E-4</v>
      </c>
      <c r="AT252" s="32">
        <f t="shared" si="55"/>
        <v>6.4812611029565717E-2</v>
      </c>
      <c r="AU252" s="31">
        <f>IF(N252&lt;-AT251,1,0)</f>
        <v>0</v>
      </c>
      <c r="AV252" s="37">
        <f>(resultados!$E$12^AU252)*(1-resultados!$E$12)^(1-AU252)</f>
        <v>0.97455470737913485</v>
      </c>
      <c r="AW252" s="37">
        <f>((1-resultados!$E$13)^AU252)*((resultados!$E$13)^(1-AU252))</f>
        <v>0.9</v>
      </c>
    </row>
    <row r="253" spans="1:49" s="37" customFormat="1">
      <c r="A253" s="33">
        <v>251</v>
      </c>
      <c r="B253" s="34">
        <v>39764</v>
      </c>
      <c r="C253" s="35">
        <v>3</v>
      </c>
      <c r="D253" s="36">
        <v>11340</v>
      </c>
      <c r="E253" s="32">
        <v>1913.22</v>
      </c>
      <c r="F253" s="32">
        <v>1715</v>
      </c>
      <c r="G253" s="40">
        <f>(resultados!$B$6*cálculos!D253)+(resultados!$C$6*cálculos!E253)+(resultados!$D$6*cálculos!F253)</f>
        <v>0.77855378711029966</v>
      </c>
      <c r="H253" s="36">
        <f>(resultados!B$6*cálculos!D253)/$G253</f>
        <v>0.28191227709826433</v>
      </c>
      <c r="I253" s="32">
        <f>(resultados!C$6*cálculos!E253)/$G253</f>
        <v>0.41214297202134609</v>
      </c>
      <c r="J253" s="31">
        <f>(resultados!D$6*cálculos!F253)/$G253</f>
        <v>0.30594475088038953</v>
      </c>
      <c r="K253" s="36">
        <f t="shared" si="42"/>
        <v>-1.4010737069597212E-2</v>
      </c>
      <c r="L253" s="32">
        <f t="shared" si="43"/>
        <v>-7.6851362310481619E-3</v>
      </c>
      <c r="M253" s="32">
        <f t="shared" si="44"/>
        <v>-1.4472032608535024E-2</v>
      </c>
      <c r="N253" s="40">
        <f t="shared" si="44"/>
        <v>-1.155005186763744E-2</v>
      </c>
      <c r="O253" s="55">
        <f>AVERAGE(K$4:K253)</f>
        <v>-1.8034486359937319E-3</v>
      </c>
      <c r="P253" s="56">
        <f>AVERAGE(L$4:L253)</f>
        <v>-2.0055107070627188E-4</v>
      </c>
      <c r="Q253" s="57">
        <f>AVERAGE(M$4:M253)</f>
        <v>-8.9490588704831001E-4</v>
      </c>
      <c r="R253" s="32">
        <f>resultados!B$7+resultados!B$8*cálculos!K252^2+resultados!B$9*cálculos!R252</f>
        <v>1.4109003636314068E-3</v>
      </c>
      <c r="S253" s="32">
        <f>resultados!C$7+resultados!C$8*cálculos!L252^2+resultados!C$9*cálculos!S252</f>
        <v>7.1103930534762371E-4</v>
      </c>
      <c r="T253" s="31">
        <f>resultados!D$7+resultados!D$8*cálculos!M252^2+resultados!D$9*cálculos!T252</f>
        <v>2.2254218102095918E-4</v>
      </c>
      <c r="U253" s="36">
        <f t="shared" si="45"/>
        <v>3.7561953671653006E-2</v>
      </c>
      <c r="V253" s="32">
        <f t="shared" si="46"/>
        <v>2.6665320274611812E-2</v>
      </c>
      <c r="W253" s="31">
        <f t="shared" si="47"/>
        <v>1.4917847734206137E-2</v>
      </c>
      <c r="X253" s="32">
        <f>-0.5*LN(2*resultados!B$2)-0.5*LN(R253)-0.5*((K253^2)/R253)</f>
        <v>2.2932593035473459</v>
      </c>
      <c r="Y253" s="32">
        <f>-0.5*LN(2*resultados!C$2)-0.5*LN(S253)-0.5*((L253^2)/S253)</f>
        <v>2.6639212071652416</v>
      </c>
      <c r="Z253" s="31">
        <f>-0.5*LN(2*resultados!D$2)-0.5*LN(T253)-0.5*((M253^2)/T253)</f>
        <v>2.8156965493881767</v>
      </c>
      <c r="AA253" s="32">
        <f>K253/R253</f>
        <v>-9.9303518737042964</v>
      </c>
      <c r="AB253" s="32">
        <f>L253/S253</f>
        <v>-10.808314214487673</v>
      </c>
      <c r="AC253" s="31">
        <f>M253/T253</f>
        <v>-65.030514854044853</v>
      </c>
      <c r="AD253" s="32">
        <f>(1-resultados!$E$3)*(cálculos!AA252*cálculos!AA252)+resultados!$E$3*cálculos!AD252</f>
        <v>1200.9254312832682</v>
      </c>
      <c r="AE253" s="32">
        <f>(1-resultados!$E$3)*(cálculos!AA252*cálculos!AB252)+resultados!$E$3*cálculos!AE252</f>
        <v>1284.6726049593135</v>
      </c>
      <c r="AF253" s="32">
        <f>(1-resultados!$E$3)*(cálculos!AA252*cálculos!AC252)+resultados!$E$3*cálculos!AF252</f>
        <v>1554.8491155708803</v>
      </c>
      <c r="AG253" s="32">
        <f>(1-resultados!$E$3)*(cálculos!AB252*cálculos!AB252)+resultados!$E$3*cálculos!AG252</f>
        <v>2360.9806575185667</v>
      </c>
      <c r="AH253" s="32">
        <f>(1-resultados!$E$3)*(cálculos!AB252*cálculos!AC252)+resultados!$E$3*cálculos!AH252</f>
        <v>2158.348290194137</v>
      </c>
      <c r="AI253" s="31">
        <f>(1-resultados!$E$3)*(cálculos!AC252*cálculos!AC252)+resultados!$E$3*cálculos!AI252</f>
        <v>4238.0881646446742</v>
      </c>
      <c r="AJ253" s="32">
        <f t="shared" si="48"/>
        <v>1</v>
      </c>
      <c r="AK253" s="32">
        <f t="shared" si="49"/>
        <v>0.76293621014835333</v>
      </c>
      <c r="AL253" s="32">
        <f t="shared" si="50"/>
        <v>0.68919994886974345</v>
      </c>
      <c r="AM253" s="32">
        <f t="shared" si="51"/>
        <v>1</v>
      </c>
      <c r="AN253" s="32">
        <f t="shared" si="52"/>
        <v>0.68232348489125416</v>
      </c>
      <c r="AO253" s="31">
        <f t="shared" si="53"/>
        <v>1</v>
      </c>
      <c r="AP253" s="9">
        <f>H253*U253*(H253*U253*AJ253+I253*V253*AK253+J253*W253*AL253)</f>
        <v>2.3422538421913217E-4</v>
      </c>
      <c r="AQ253" s="9">
        <f>I253*V253*(H253*U253*AK253+I253*V253*AM253+J253*W253*AN253)</f>
        <v>2.4378883070806073E-4</v>
      </c>
      <c r="AR253" s="9">
        <f>J253*W253*(H253*U253*AL253+I253*V253*AN253+J253*W253*AO253)</f>
        <v>8.8363321093244164E-5</v>
      </c>
      <c r="AS253" s="40">
        <f t="shared" si="54"/>
        <v>5.6637753602043709E-4</v>
      </c>
      <c r="AT253" s="32">
        <f t="shared" si="55"/>
        <v>5.5364026525021461E-2</v>
      </c>
      <c r="AU253" s="31">
        <f>IF(N253&lt;-AT252,1,0)</f>
        <v>0</v>
      </c>
      <c r="AV253" s="37">
        <f>(resultados!$E$12^AU253)*(1-resultados!$E$12)^(1-AU253)</f>
        <v>0.97455470737913485</v>
      </c>
      <c r="AW253" s="37">
        <f>((1-resultados!$E$13)^AU253)*((resultados!$E$13)^(1-AU253))</f>
        <v>0.9</v>
      </c>
    </row>
    <row r="254" spans="1:49" s="37" customFormat="1">
      <c r="A254" s="33">
        <v>252</v>
      </c>
      <c r="B254" s="34">
        <v>39765</v>
      </c>
      <c r="C254" s="35">
        <v>4</v>
      </c>
      <c r="D254" s="36">
        <v>11220</v>
      </c>
      <c r="E254" s="32">
        <v>1903.38</v>
      </c>
      <c r="F254" s="32">
        <v>1710</v>
      </c>
      <c r="G254" s="40">
        <f>(resultados!$B$6*cálculos!D254)+(resultados!$C$6*cálculos!E254)+(resultados!$D$6*cálculos!F254)</f>
        <v>0.77388644755528513</v>
      </c>
      <c r="H254" s="36">
        <f>(resultados!B$6*cálculos!D254)/$G254</f>
        <v>0.2806113106239233</v>
      </c>
      <c r="I254" s="32">
        <f>(resultados!C$6*cálculos!E254)/$G254</f>
        <v>0.41249612038192407</v>
      </c>
      <c r="J254" s="31">
        <f>(resultados!D$6*cálculos!F254)/$G254</f>
        <v>0.30689256899415257</v>
      </c>
      <c r="K254" s="36">
        <f t="shared" si="42"/>
        <v>-1.0638398205056632E-2</v>
      </c>
      <c r="L254" s="32">
        <f t="shared" si="43"/>
        <v>-5.1564333714875232E-3</v>
      </c>
      <c r="M254" s="32">
        <f t="shared" si="44"/>
        <v>-2.9197101033346939E-3</v>
      </c>
      <c r="N254" s="40">
        <f t="shared" si="44"/>
        <v>-6.0129253457825715E-3</v>
      </c>
      <c r="O254" s="55">
        <f>AVERAGE(K$4:K254)</f>
        <v>-1.8386476382609147E-3</v>
      </c>
      <c r="P254" s="56">
        <f>AVERAGE(L$4:L254)</f>
        <v>-2.2029562170540037E-4</v>
      </c>
      <c r="Q254" s="57">
        <f>AVERAGE(M$4:M254)</f>
        <v>-9.0297283611717998E-4</v>
      </c>
      <c r="R254" s="32">
        <f>resultados!B$7+resultados!B$8*cálculos!K253^2+resultados!B$9*cálculos!R253</f>
        <v>1.1117358806943195E-3</v>
      </c>
      <c r="S254" s="32">
        <f>resultados!C$7+resultados!C$8*cálculos!L253^2+resultados!C$9*cálculos!S253</f>
        <v>5.1592563098756296E-4</v>
      </c>
      <c r="T254" s="31">
        <f>resultados!D$7+resultados!D$8*cálculos!M253^2+resultados!D$9*cálculos!T253</f>
        <v>2.3367857034602678E-4</v>
      </c>
      <c r="U254" s="36">
        <f t="shared" si="45"/>
        <v>3.3342703560064225E-2</v>
      </c>
      <c r="V254" s="32">
        <f t="shared" si="46"/>
        <v>2.2713996367604777E-2</v>
      </c>
      <c r="W254" s="31">
        <f t="shared" si="47"/>
        <v>1.5286548673458859E-2</v>
      </c>
      <c r="X254" s="32">
        <f>-0.5*LN(2*resultados!B$2)-0.5*LN(R254)-0.5*((K254^2)/R254)</f>
        <v>2.4310774196903195</v>
      </c>
      <c r="Y254" s="32">
        <f>-0.5*LN(2*resultados!C$2)-0.5*LN(S254)-0.5*((L254^2)/S254)</f>
        <v>2.8400673713383138</v>
      </c>
      <c r="Z254" s="31">
        <f>-0.5*LN(2*resultados!D$2)-0.5*LN(T254)-0.5*((M254^2)/T254)</f>
        <v>3.2436032343009802</v>
      </c>
      <c r="AA254" s="32">
        <f>K254/R254</f>
        <v>-9.5691777065003656</v>
      </c>
      <c r="AB254" s="32">
        <f>L254/S254</f>
        <v>-9.9945284005706352</v>
      </c>
      <c r="AC254" s="31">
        <f>M254/T254</f>
        <v>-12.49455651415208</v>
      </c>
      <c r="AD254" s="32">
        <f>(1-resultados!$E$3)*(cálculos!AA253*cálculos!AA253)+resultados!$E$3*cálculos!AD253</f>
        <v>1134.7866187064069</v>
      </c>
      <c r="AE254" s="32">
        <f>(1-resultados!$E$3)*(cálculos!AA253*cálculos!AB253)+resultados!$E$3*cálculos!AE253</f>
        <v>1214.0320704604401</v>
      </c>
      <c r="AF254" s="32">
        <f>(1-resultados!$E$3)*(cálculos!AA253*cálculos!AC253)+resultados!$E$3*cálculos!AF253</f>
        <v>1500.3047223383567</v>
      </c>
      <c r="AG254" s="32">
        <f>(1-resultados!$E$3)*(cálculos!AB253*cálculos!AB253)+resultados!$E$3*cálculos!AG253</f>
        <v>2226.3309974369981</v>
      </c>
      <c r="AH254" s="32">
        <f>(1-resultados!$E$3)*(cálculos!AB253*cálculos!AC253)+resultados!$E$3*cálculos!AH253</f>
        <v>2071.0196070668344</v>
      </c>
      <c r="AI254" s="31">
        <f>(1-resultados!$E$3)*(cálculos!AC253*cálculos!AC253)+resultados!$E$3*cálculos!AI253</f>
        <v>4237.5409464969225</v>
      </c>
      <c r="AJ254" s="32">
        <f t="shared" si="48"/>
        <v>1</v>
      </c>
      <c r="AK254" s="32">
        <f t="shared" si="49"/>
        <v>0.76379742498360204</v>
      </c>
      <c r="AL254" s="32">
        <f t="shared" si="50"/>
        <v>0.68417219351798753</v>
      </c>
      <c r="AM254" s="32">
        <f t="shared" si="51"/>
        <v>1</v>
      </c>
      <c r="AN254" s="32">
        <f t="shared" si="52"/>
        <v>0.67426775327935895</v>
      </c>
      <c r="AO254" s="31">
        <f t="shared" si="53"/>
        <v>1</v>
      </c>
      <c r="AP254" s="9">
        <f>H254*U254*(H254*U254*AJ254+I254*V254*AK254+J254*W254*AL254)</f>
        <v>1.8452916309047714E-4</v>
      </c>
      <c r="AQ254" s="9">
        <f>I254*V254*(H254*U254*AK254+I254*V254*AM254+J254*W254*AN254)</f>
        <v>1.8438107111490653E-4</v>
      </c>
      <c r="AR254" s="9">
        <f>J254*W254*(H254*U254*AL254+I254*V254*AN254+J254*W254*AO254)</f>
        <v>8.1676886225602867E-5</v>
      </c>
      <c r="AS254" s="40">
        <f t="shared" si="54"/>
        <v>4.5058712043098654E-4</v>
      </c>
      <c r="AT254" s="32">
        <f t="shared" si="55"/>
        <v>4.9381473527683087E-2</v>
      </c>
      <c r="AU254" s="31">
        <f>IF(N254&lt;-AT253,1,0)</f>
        <v>0</v>
      </c>
      <c r="AV254" s="37">
        <f>(resultados!$E$12^AU254)*(1-resultados!$E$12)^(1-AU254)</f>
        <v>0.97455470737913485</v>
      </c>
      <c r="AW254" s="37">
        <f>((1-resultados!$E$13)^AU254)*((resultados!$E$13)^(1-AU254))</f>
        <v>0.9</v>
      </c>
    </row>
    <row r="255" spans="1:49" s="37" customFormat="1">
      <c r="A255" s="33">
        <v>253</v>
      </c>
      <c r="B255" s="34">
        <v>39766</v>
      </c>
      <c r="C255" s="35">
        <v>5</v>
      </c>
      <c r="D255" s="36">
        <v>11700</v>
      </c>
      <c r="E255" s="32">
        <v>1967.32</v>
      </c>
      <c r="F255" s="32">
        <v>1720</v>
      </c>
      <c r="G255" s="40">
        <f>(resultados!$B$6*cálculos!D255)+(resultados!$C$6*cálculos!E255)+(resultados!$D$6*cálculos!F255)</f>
        <v>0.79528934875228252</v>
      </c>
      <c r="H255" s="36">
        <f>(resultados!B$6*cálculos!D255)/$G255</f>
        <v>0.28474116151373374</v>
      </c>
      <c r="I255" s="32">
        <f>(resultados!C$6*cálculos!E255)/$G255</f>
        <v>0.41487899652852073</v>
      </c>
      <c r="J255" s="31">
        <f>(resultados!D$6*cálculos!F255)/$G255</f>
        <v>0.30037984195774542</v>
      </c>
      <c r="K255" s="36">
        <f t="shared" si="42"/>
        <v>4.1890941709160856E-2</v>
      </c>
      <c r="L255" s="32">
        <f t="shared" si="43"/>
        <v>3.3040957378035252E-2</v>
      </c>
      <c r="M255" s="32">
        <f t="shared" si="44"/>
        <v>5.8309203107933527E-3</v>
      </c>
      <c r="N255" s="40">
        <f t="shared" si="44"/>
        <v>2.7280854889332795E-2</v>
      </c>
      <c r="O255" s="55">
        <f>AVERAGE(K$4:K255)</f>
        <v>-1.6651175218028917E-3</v>
      </c>
      <c r="P255" s="56">
        <f>AVERAGE(L$4:L255)</f>
        <v>-8.8306522500080316E-5</v>
      </c>
      <c r="Q255" s="57">
        <f>AVERAGE(M$4:M255)</f>
        <v>-8.7625103791515407E-4</v>
      </c>
      <c r="R255" s="32">
        <f>resultados!B$7+resultados!B$8*cálculos!K254^2+resultados!B$9*cálculos!R254</f>
        <v>8.7058585940579089E-4</v>
      </c>
      <c r="S255" s="32">
        <f>resultados!C$7+resultados!C$8*cálculos!L254^2+resultados!C$9*cálculos!S254</f>
        <v>3.7572285969233587E-4</v>
      </c>
      <c r="T255" s="31">
        <f>resultados!D$7+resultados!D$8*cálculos!M254^2+resultados!D$9*cálculos!T254</f>
        <v>1.6646085001497196E-4</v>
      </c>
      <c r="U255" s="36">
        <f t="shared" si="45"/>
        <v>2.95056919831715E-2</v>
      </c>
      <c r="V255" s="32">
        <f t="shared" si="46"/>
        <v>1.9383571902318104E-2</v>
      </c>
      <c r="W255" s="31">
        <f t="shared" si="47"/>
        <v>1.2901970780271204E-2</v>
      </c>
      <c r="X255" s="32">
        <f>-0.5*LN(2*resultados!B$2)-0.5*LN(R255)-0.5*((K255^2)/R255)</f>
        <v>1.5963771886574956</v>
      </c>
      <c r="Y255" s="32">
        <f>-0.5*LN(2*resultados!C$2)-0.5*LN(S255)-0.5*((L255^2)/S255)</f>
        <v>1.5715848281023668</v>
      </c>
      <c r="Z255" s="31">
        <f>-0.5*LN(2*resultados!D$2)-0.5*LN(T255)-0.5*((M255^2)/T255)</f>
        <v>3.329311663236985</v>
      </c>
      <c r="AA255" s="32">
        <f>K255/R255</f>
        <v>48.118104902086365</v>
      </c>
      <c r="AB255" s="32">
        <f>L255/S255</f>
        <v>87.939704826826727</v>
      </c>
      <c r="AC255" s="31">
        <f>M255/T255</f>
        <v>35.028778900677864</v>
      </c>
      <c r="AD255" s="32">
        <f>(1-resultados!$E$3)*(cálculos!AA254*cálculos!AA254)+resultados!$E$3*cálculos!AD254</f>
        <v>1072.1935713027376</v>
      </c>
      <c r="AE255" s="32">
        <f>(1-resultados!$E$3)*(cálculos!AA254*cálculos!AB254)+resultados!$E$3*cálculos!AE254</f>
        <v>1146.9285113342771</v>
      </c>
      <c r="AF255" s="32">
        <f>(1-resultados!$E$3)*(cálculos!AA254*cálculos!AC254)+resultados!$E$3*cálculos!AF254</f>
        <v>1417.4601968969253</v>
      </c>
      <c r="AG255" s="32">
        <f>(1-resultados!$E$3)*(cálculos!AB254*cálculos!AB254)+resultados!$E$3*cálculos!AG254</f>
        <v>2098.7445734677667</v>
      </c>
      <c r="AH255" s="32">
        <f>(1-resultados!$E$3)*(cálculos!AB254*cálculos!AC254)+resultados!$E$3*cálculos!AH254</f>
        <v>1954.2510626388178</v>
      </c>
      <c r="AI255" s="31">
        <f>(1-resultados!$E$3)*(cálculos!AC254*cálculos!AC254)+resultados!$E$3*cálculos!AI254</f>
        <v>3992.6553262562275</v>
      </c>
      <c r="AJ255" s="32">
        <f t="shared" si="48"/>
        <v>1</v>
      </c>
      <c r="AK255" s="32">
        <f t="shared" si="49"/>
        <v>0.76457475873626302</v>
      </c>
      <c r="AL255" s="32">
        <f t="shared" si="50"/>
        <v>0.68508327121438495</v>
      </c>
      <c r="AM255" s="32">
        <f t="shared" si="51"/>
        <v>1</v>
      </c>
      <c r="AN255" s="32">
        <f t="shared" si="52"/>
        <v>0.67510240233281871</v>
      </c>
      <c r="AO255" s="31">
        <f t="shared" si="53"/>
        <v>1</v>
      </c>
      <c r="AP255" s="9">
        <f>H255*U255*(H255*U255*AJ255+I255*V255*AK255+J255*W255*AL255)</f>
        <v>1.4454843322336575E-4</v>
      </c>
      <c r="AQ255" s="9">
        <f>I255*V255*(H255*U255*AK255+I255*V255*AM255+J255*W255*AN255)</f>
        <v>1.373686801841794E-4</v>
      </c>
      <c r="AR255" s="9">
        <f>J255*W255*(H255*U255*AL255+I255*V255*AN255+J255*W255*AO255)</f>
        <v>5.8365963423940954E-5</v>
      </c>
      <c r="AS255" s="40">
        <f t="shared" si="54"/>
        <v>3.4028307683148609E-4</v>
      </c>
      <c r="AT255" s="32">
        <f t="shared" si="55"/>
        <v>4.2913588622793528E-2</v>
      </c>
      <c r="AU255" s="31">
        <f>IF(N255&lt;-AT254,1,0)</f>
        <v>0</v>
      </c>
      <c r="AV255" s="37">
        <f>(resultados!$E$12^AU255)*(1-resultados!$E$12)^(1-AU255)</f>
        <v>0.97455470737913485</v>
      </c>
      <c r="AW255" s="37">
        <f>((1-resultados!$E$13)^AU255)*((resultados!$E$13)^(1-AU255))</f>
        <v>0.9</v>
      </c>
    </row>
    <row r="256" spans="1:49" s="37" customFormat="1">
      <c r="A256" s="33">
        <v>254</v>
      </c>
      <c r="B256" s="34">
        <v>39769</v>
      </c>
      <c r="C256" s="35">
        <v>1</v>
      </c>
      <c r="D256" s="36">
        <v>11700</v>
      </c>
      <c r="E256" s="32">
        <v>1967.32</v>
      </c>
      <c r="F256" s="32">
        <v>1720</v>
      </c>
      <c r="G256" s="40">
        <f>(resultados!$B$6*cálculos!D256)+(resultados!$C$6*cálculos!E256)+(resultados!$D$6*cálculos!F256)</f>
        <v>0.79528934875228252</v>
      </c>
      <c r="H256" s="36">
        <f>(resultados!B$6*cálculos!D256)/$G256</f>
        <v>0.28474116151373374</v>
      </c>
      <c r="I256" s="32">
        <f>(resultados!C$6*cálculos!E256)/$G256</f>
        <v>0.41487899652852073</v>
      </c>
      <c r="J256" s="31">
        <f>(resultados!D$6*cálculos!F256)/$G256</f>
        <v>0.30037984195774542</v>
      </c>
      <c r="K256" s="36">
        <f t="shared" si="42"/>
        <v>0</v>
      </c>
      <c r="L256" s="32">
        <f t="shared" si="43"/>
        <v>0</v>
      </c>
      <c r="M256" s="32">
        <f t="shared" si="44"/>
        <v>0</v>
      </c>
      <c r="N256" s="40">
        <f t="shared" si="44"/>
        <v>0</v>
      </c>
      <c r="O256" s="55">
        <f>AVERAGE(K$4:K256)</f>
        <v>-1.6585360296218527E-3</v>
      </c>
      <c r="P256" s="56">
        <f>AVERAGE(L$4:L256)</f>
        <v>-8.7957484861740084E-5</v>
      </c>
      <c r="Q256" s="57">
        <f>AVERAGE(M$4:M256)</f>
        <v>-8.7278759507754483E-4</v>
      </c>
      <c r="R256" s="32">
        <f>resultados!B$7+resultados!B$8*cálculos!K255^2+resultados!B$9*cálculos!R255</f>
        <v>1.1350429988159145E-3</v>
      </c>
      <c r="S256" s="32">
        <f>resultados!C$7+resultados!C$8*cálculos!L255^2+resultados!C$9*cálculos!S255</f>
        <v>6.4232921401448882E-4</v>
      </c>
      <c r="T256" s="31">
        <f>resultados!D$7+resultados!D$8*cálculos!M255^2+resultados!D$9*cálculos!T255</f>
        <v>1.3349978375180722E-4</v>
      </c>
      <c r="U256" s="36">
        <f t="shared" si="45"/>
        <v>3.3690399208319191E-2</v>
      </c>
      <c r="V256" s="32">
        <f t="shared" si="46"/>
        <v>2.5344214606384804E-2</v>
      </c>
      <c r="W256" s="31">
        <f t="shared" si="47"/>
        <v>1.1554210650313037E-2</v>
      </c>
      <c r="X256" s="32">
        <f>-0.5*LN(2*resultados!B$2)-0.5*LN(R256)-0.5*((K256^2)/R256)</f>
        <v>2.471603838968857</v>
      </c>
      <c r="Y256" s="32">
        <f>-0.5*LN(2*resultados!C$2)-0.5*LN(S256)-0.5*((L256^2)/S256)</f>
        <v>2.7562662624420007</v>
      </c>
      <c r="Z256" s="31">
        <f>-0.5*LN(2*resultados!D$2)-0.5*LN(T256)-0.5*((M256^2)/T256)</f>
        <v>3.5417668167762932</v>
      </c>
      <c r="AA256" s="32">
        <f>K256/R256</f>
        <v>0</v>
      </c>
      <c r="AB256" s="32">
        <f>L256/S256</f>
        <v>0</v>
      </c>
      <c r="AC256" s="31">
        <f>M256/T256</f>
        <v>0</v>
      </c>
      <c r="AD256" s="32">
        <f>(1-resultados!$E$3)*(cálculos!AA255*cálculos!AA255)+resultados!$E$3*cálculos!AD255</f>
        <v>1146.7830781866646</v>
      </c>
      <c r="AE256" s="32">
        <f>(1-resultados!$E$3)*(cálculos!AA255*cálculos!AB255)+resultados!$E$3*cálculos!AE255</f>
        <v>1332.0023171691662</v>
      </c>
      <c r="AF256" s="32">
        <f>(1-resultados!$E$3)*(cálculos!AA255*cálculos!AC255)+resultados!$E$3*cálculos!AF255</f>
        <v>1433.5436925471981</v>
      </c>
      <c r="AG256" s="32">
        <f>(1-resultados!$E$3)*(cálculos!AB255*cálculos!AB255)+resultados!$E$3*cálculos!AG255</f>
        <v>2436.8234001614655</v>
      </c>
      <c r="AH256" s="32">
        <f>(1-resultados!$E$3)*(cálculos!AB255*cálculos!AC255)+resultados!$E$3*cálculos!AH255</f>
        <v>2021.8212274986759</v>
      </c>
      <c r="AI256" s="31">
        <f>(1-resultados!$E$3)*(cálculos!AC255*cálculos!AC255)+resultados!$E$3*cálculos!AI255</f>
        <v>3826.7169277572079</v>
      </c>
      <c r="AJ256" s="32">
        <f t="shared" si="48"/>
        <v>1</v>
      </c>
      <c r="AK256" s="32">
        <f t="shared" si="49"/>
        <v>0.79680548348275715</v>
      </c>
      <c r="AL256" s="32">
        <f t="shared" si="50"/>
        <v>0.68431668249663313</v>
      </c>
      <c r="AM256" s="32">
        <f t="shared" si="51"/>
        <v>1</v>
      </c>
      <c r="AN256" s="32">
        <f t="shared" si="52"/>
        <v>0.66209080269269849</v>
      </c>
      <c r="AO256" s="31">
        <f t="shared" si="53"/>
        <v>1</v>
      </c>
      <c r="AP256" s="9">
        <f>H256*U256*(H256*U256*AJ256+I256*V256*AK256+J256*W256*AL256)</f>
        <v>1.9518298365552543E-4</v>
      </c>
      <c r="AQ256" s="9">
        <f>I256*V256*(H256*U256*AK256+I256*V256*AM256+J256*W256*AN256)</f>
        <v>2.1509520990402805E-4</v>
      </c>
      <c r="AR256" s="9">
        <f>J256*W256*(H256*U256*AL256+I256*V256*AN256+J256*W256*AO256)</f>
        <v>5.899092235692552E-5</v>
      </c>
      <c r="AS256" s="40">
        <f t="shared" si="54"/>
        <v>4.6926911591647902E-4</v>
      </c>
      <c r="AT256" s="32">
        <f t="shared" si="55"/>
        <v>5.0394790555117738E-2</v>
      </c>
      <c r="AU256" s="31">
        <f>IF(N256&lt;-AT255,1,0)</f>
        <v>0</v>
      </c>
      <c r="AV256" s="37">
        <f>(resultados!$E$12^AU256)*(1-resultados!$E$12)^(1-AU256)</f>
        <v>0.97455470737913485</v>
      </c>
      <c r="AW256" s="37">
        <f>((1-resultados!$E$13)^AU256)*((resultados!$E$13)^(1-AU256))</f>
        <v>0.9</v>
      </c>
    </row>
    <row r="257" spans="1:49" s="37" customFormat="1">
      <c r="A257" s="33">
        <v>255</v>
      </c>
      <c r="B257" s="34">
        <v>39770</v>
      </c>
      <c r="C257" s="35">
        <v>2</v>
      </c>
      <c r="D257" s="36">
        <v>11240</v>
      </c>
      <c r="E257" s="32">
        <v>1932.89</v>
      </c>
      <c r="F257" s="32">
        <v>1725</v>
      </c>
      <c r="G257" s="40">
        <f>(resultados!$B$6*cálculos!D257)+(resultados!$C$6*cálculos!E257)+(resultados!$D$6*cálculos!F257)</f>
        <v>0.78130614391019149</v>
      </c>
      <c r="H257" s="36">
        <f>(resultados!B$6*cálculos!D257)/$G257</f>
        <v>0.27844192547624536</v>
      </c>
      <c r="I257" s="32">
        <f>(resultados!C$6*cálculos!E257)/$G257</f>
        <v>0.41491344462964658</v>
      </c>
      <c r="J257" s="31">
        <f>(resultados!D$6*cálculos!F257)/$G257</f>
        <v>0.30664462989410801</v>
      </c>
      <c r="K257" s="36">
        <f t="shared" si="42"/>
        <v>-4.0109997338166892E-2</v>
      </c>
      <c r="L257" s="32">
        <f t="shared" si="43"/>
        <v>-1.7655918222266642E-2</v>
      </c>
      <c r="M257" s="32">
        <f t="shared" si="44"/>
        <v>2.9027596579611625E-3</v>
      </c>
      <c r="N257" s="40">
        <f t="shared" si="44"/>
        <v>-1.7738946457851762E-2</v>
      </c>
      <c r="O257" s="55">
        <f>AVERAGE(K$4:K257)</f>
        <v>-1.8099197355610063E-3</v>
      </c>
      <c r="P257" s="56">
        <f>AVERAGE(L$4:L257)</f>
        <v>-1.5712268461530267E-4</v>
      </c>
      <c r="Q257" s="57">
        <f>AVERAGE(M$4:M257)</f>
        <v>-8.579232358136129E-4</v>
      </c>
      <c r="R257" s="32">
        <f>resultados!B$7+resultados!B$8*cálculos!K256^2+resultados!B$9*cálculos!R256</f>
        <v>8.572424224105148E-4</v>
      </c>
      <c r="S257" s="32">
        <f>resultados!C$7+resultados!C$8*cálculos!L256^2+resultados!C$9*cálculos!S256</f>
        <v>4.504788713631974E-4</v>
      </c>
      <c r="T257" s="31">
        <f>resultados!D$7+resultados!D$8*cálculos!M256^2+resultados!D$9*cálculos!T256</f>
        <v>1.0015826367713926E-4</v>
      </c>
      <c r="U257" s="36">
        <f t="shared" si="45"/>
        <v>2.9278702539738927E-2</v>
      </c>
      <c r="V257" s="32">
        <f t="shared" si="46"/>
        <v>2.1224487540649772E-2</v>
      </c>
      <c r="W257" s="31">
        <f t="shared" si="47"/>
        <v>1.0007910055408135E-2</v>
      </c>
      <c r="X257" s="32">
        <f>-0.5*LN(2*resultados!B$2)-0.5*LN(R257)-0.5*((K257^2)/R257)</f>
        <v>1.6735917693370728</v>
      </c>
      <c r="Y257" s="32">
        <f>-0.5*LN(2*resultados!C$2)-0.5*LN(S257)-0.5*((L257^2)/S257)</f>
        <v>2.5876610811056593</v>
      </c>
      <c r="Z257" s="31">
        <f>-0.5*LN(2*resultados!D$2)-0.5*LN(T257)-0.5*((M257^2)/T257)</f>
        <v>3.6433774630001396</v>
      </c>
      <c r="AA257" s="32">
        <f>K257/R257</f>
        <v>-46.789561843404762</v>
      </c>
      <c r="AB257" s="32">
        <f>L257/S257</f>
        <v>-39.193665551589447</v>
      </c>
      <c r="AC257" s="31">
        <f>M257/T257</f>
        <v>28.981729029550923</v>
      </c>
      <c r="AD257" s="32">
        <f>(1-resultados!$E$3)*(cálculos!AA256*cálculos!AA256)+resultados!$E$3*cálculos!AD256</f>
        <v>1077.9760934954647</v>
      </c>
      <c r="AE257" s="32">
        <f>(1-resultados!$E$3)*(cálculos!AA256*cálculos!AB256)+resultados!$E$3*cálculos!AE256</f>
        <v>1252.0821781390162</v>
      </c>
      <c r="AF257" s="32">
        <f>(1-resultados!$E$3)*(cálculos!AA256*cálculos!AC256)+resultados!$E$3*cálculos!AF256</f>
        <v>1347.5310709943662</v>
      </c>
      <c r="AG257" s="32">
        <f>(1-resultados!$E$3)*(cálculos!AB256*cálculos!AB256)+resultados!$E$3*cálculos!AG256</f>
        <v>2290.6139961517774</v>
      </c>
      <c r="AH257" s="32">
        <f>(1-resultados!$E$3)*(cálculos!AB256*cálculos!AC256)+resultados!$E$3*cálculos!AH256</f>
        <v>1900.5119538487552</v>
      </c>
      <c r="AI257" s="31">
        <f>(1-resultados!$E$3)*(cálculos!AC256*cálculos!AC256)+resultados!$E$3*cálculos!AI256</f>
        <v>3597.1139120917751</v>
      </c>
      <c r="AJ257" s="32">
        <f t="shared" si="48"/>
        <v>1</v>
      </c>
      <c r="AK257" s="32">
        <f t="shared" si="49"/>
        <v>0.79680548348275715</v>
      </c>
      <c r="AL257" s="32">
        <f t="shared" si="50"/>
        <v>0.68431668249663313</v>
      </c>
      <c r="AM257" s="32">
        <f t="shared" si="51"/>
        <v>1</v>
      </c>
      <c r="AN257" s="32">
        <f t="shared" si="52"/>
        <v>0.66209080269269849</v>
      </c>
      <c r="AO257" s="31">
        <f t="shared" si="53"/>
        <v>1</v>
      </c>
      <c r="AP257" s="9">
        <f>H257*U257*(H257*U257*AJ257+I257*V257*AK257+J257*W257*AL257)</f>
        <v>1.4078759100092232E-4</v>
      </c>
      <c r="AQ257" s="9">
        <f>I257*V257*(H257*U257*AK257+I257*V257*AM257+J257*W257*AN257)</f>
        <v>1.5264962269635328E-4</v>
      </c>
      <c r="AR257" s="9">
        <f>J257*W257*(H257*U257*AL257+I257*V257*AN257+J257*W257*AO257)</f>
        <v>4.4432031315787986E-5</v>
      </c>
      <c r="AS257" s="40">
        <f t="shared" si="54"/>
        <v>3.3786924501306358E-4</v>
      </c>
      <c r="AT257" s="32">
        <f t="shared" si="55"/>
        <v>4.276111183669961E-2</v>
      </c>
      <c r="AU257" s="31">
        <f>IF(N257&lt;-AT256,1,0)</f>
        <v>0</v>
      </c>
      <c r="AV257" s="37">
        <f>(resultados!$E$12^AU257)*(1-resultados!$E$12)^(1-AU257)</f>
        <v>0.97455470737913485</v>
      </c>
      <c r="AW257" s="37">
        <f>((1-resultados!$E$13)^AU257)*((resultados!$E$13)^(1-AU257))</f>
        <v>0.9</v>
      </c>
    </row>
    <row r="258" spans="1:49" s="37" customFormat="1">
      <c r="A258" s="33">
        <v>256</v>
      </c>
      <c r="B258" s="34">
        <v>39771</v>
      </c>
      <c r="C258" s="35">
        <v>3</v>
      </c>
      <c r="D258" s="36">
        <v>11280</v>
      </c>
      <c r="E258" s="32">
        <v>1918.14</v>
      </c>
      <c r="F258" s="32">
        <v>1695</v>
      </c>
      <c r="G258" s="40">
        <f>(resultados!$B$6*cálculos!D258)+(resultados!$C$6*cálculos!E258)+(resultados!$D$6*cálculos!F258)</f>
        <v>0.77543987624264554</v>
      </c>
      <c r="H258" s="36">
        <f>(resultados!B$6*cálculos!D258)/$G258</f>
        <v>0.28154675473104662</v>
      </c>
      <c r="I258" s="32">
        <f>(resultados!C$6*cálculos!E258)/$G258</f>
        <v>0.4148621173437736</v>
      </c>
      <c r="J258" s="31">
        <f>(resultados!D$6*cálculos!F258)/$G258</f>
        <v>0.30359112792517989</v>
      </c>
      <c r="K258" s="36">
        <f t="shared" ref="K258:K321" si="56">LN(D258)-LN(D257)</f>
        <v>3.552401604368427E-3</v>
      </c>
      <c r="L258" s="32">
        <f t="shared" ref="L258:L321" si="57">LN(E258)-LN(E257)</f>
        <v>-7.6603257456602236E-3</v>
      </c>
      <c r="M258" s="32">
        <f t="shared" ref="M258:N321" si="58">LN(F258)-LN(F257)</f>
        <v>-1.7544309650909362E-2</v>
      </c>
      <c r="N258" s="40">
        <f t="shared" si="58"/>
        <v>-7.5366120855077934E-3</v>
      </c>
      <c r="O258" s="55">
        <f>AVERAGE(K$4:K258)</f>
        <v>-1.7888910244240283E-3</v>
      </c>
      <c r="P258" s="56">
        <f>AVERAGE(L$4:L258)</f>
        <v>-1.8654701034489062E-4</v>
      </c>
      <c r="Q258" s="57">
        <f>AVERAGE(M$4:M258)</f>
        <v>-9.2336004528457657E-4</v>
      </c>
      <c r="R258" s="32">
        <f>resultados!B$7+resultados!B$8*cálculos!K257^2+resultados!B$9*cálculos!R257</f>
        <v>1.086065951801028E-3</v>
      </c>
      <c r="S258" s="32">
        <f>resultados!C$7+resultados!C$8*cálculos!L257^2+resultados!C$9*cálculos!S257</f>
        <v>4.2860656818256843E-4</v>
      </c>
      <c r="T258" s="31">
        <f>resultados!D$7+resultados!D$8*cálculos!M257^2+resultados!D$9*cálculos!T257</f>
        <v>8.2253181459050761E-5</v>
      </c>
      <c r="U258" s="36">
        <f t="shared" si="45"/>
        <v>3.2955514740343958E-2</v>
      </c>
      <c r="V258" s="32">
        <f t="shared" si="46"/>
        <v>2.070281546511412E-2</v>
      </c>
      <c r="W258" s="31">
        <f t="shared" si="47"/>
        <v>9.0693539714276645E-3</v>
      </c>
      <c r="X258" s="32">
        <f>-0.5*LN(2*resultados!B$2)-0.5*LN(R258)-0.5*((K258^2)/R258)</f>
        <v>2.487848375535386</v>
      </c>
      <c r="Y258" s="32">
        <f>-0.5*LN(2*resultados!C$2)-0.5*LN(S258)-0.5*((L258^2)/S258)</f>
        <v>2.8900919657941353</v>
      </c>
      <c r="Z258" s="31">
        <f>-0.5*LN(2*resultados!D$2)-0.5*LN(T258)-0.5*((M258^2)/T258)</f>
        <v>1.9128464365841615</v>
      </c>
      <c r="AA258" s="32">
        <f>K258/R258</f>
        <v>3.2708893953239797</v>
      </c>
      <c r="AB258" s="32">
        <f>L258/S258</f>
        <v>-17.872627986413047</v>
      </c>
      <c r="AC258" s="31">
        <f>M258/T258</f>
        <v>-213.2964262256979</v>
      </c>
      <c r="AD258" s="32">
        <f>(1-resultados!$E$3)*(cálculos!AA257*cálculos!AA257)+resultados!$E$3*cálculos!AD257</f>
        <v>1144.6533137356048</v>
      </c>
      <c r="AE258" s="32">
        <f>(1-resultados!$E$3)*(cálculos!AA257*cálculos!AB257)+resultados!$E$3*cálculos!AE257</f>
        <v>1286.9885137424242</v>
      </c>
      <c r="AF258" s="32">
        <f>(1-resultados!$E$3)*(cálculos!AA257*cálculos!AC257)+resultados!$E$3*cálculos!AF257</f>
        <v>1185.3166625692857</v>
      </c>
      <c r="AG258" s="32">
        <f>(1-resultados!$E$3)*(cálculos!AB257*cálculos!AB257)+resultados!$E$3*cálculos!AG257</f>
        <v>2245.3457615448615</v>
      </c>
      <c r="AH258" s="32">
        <f>(1-resultados!$E$3)*(cálculos!AB257*cálculos!AC257)+resultados!$E$3*cálculos!AH257</f>
        <v>1718.3272249363692</v>
      </c>
      <c r="AI258" s="31">
        <f>(1-resultados!$E$3)*(cálculos!AC257*cálculos!AC257)+resultados!$E$3*cálculos!AI257</f>
        <v>3431.6835144188076</v>
      </c>
      <c r="AJ258" s="32">
        <f t="shared" si="48"/>
        <v>1</v>
      </c>
      <c r="AK258" s="32">
        <f t="shared" si="49"/>
        <v>0.80277912740113855</v>
      </c>
      <c r="AL258" s="32">
        <f t="shared" si="50"/>
        <v>0.59805866959139231</v>
      </c>
      <c r="AM258" s="32">
        <f t="shared" si="51"/>
        <v>1</v>
      </c>
      <c r="AN258" s="32">
        <f t="shared" si="52"/>
        <v>0.61902849812418015</v>
      </c>
      <c r="AO258" s="31">
        <f t="shared" si="53"/>
        <v>1</v>
      </c>
      <c r="AP258" s="9">
        <f>H258*U258*(H258*U258*AJ258+I258*V258*AK258+J258*W258*AL258)</f>
        <v>1.6534429660755028E-4</v>
      </c>
      <c r="AQ258" s="9">
        <f>I258*V258*(H258*U258*AK258+I258*V258*AM258+J258*W258*AN258)</f>
        <v>1.5238129654187693E-4</v>
      </c>
      <c r="AR258" s="9">
        <f>J258*W258*(H258*U258*AL258+I258*V258*AN258+J258*W258*AO258)</f>
        <v>3.7498754332737054E-5</v>
      </c>
      <c r="AS258" s="40">
        <f t="shared" si="54"/>
        <v>3.5522434748216426E-4</v>
      </c>
      <c r="AT258" s="32">
        <f t="shared" si="55"/>
        <v>4.3845600325615734E-2</v>
      </c>
      <c r="AU258" s="31">
        <f>IF(N258&lt;-AT257,1,0)</f>
        <v>0</v>
      </c>
      <c r="AV258" s="37">
        <f>(resultados!$E$12^AU258)*(1-resultados!$E$12)^(1-AU258)</f>
        <v>0.97455470737913485</v>
      </c>
      <c r="AW258" s="37">
        <f>((1-resultados!$E$13)^AU258)*((resultados!$E$13)^(1-AU258))</f>
        <v>0.9</v>
      </c>
    </row>
    <row r="259" spans="1:49" s="37" customFormat="1">
      <c r="A259" s="33">
        <v>257</v>
      </c>
      <c r="B259" s="34">
        <v>39772</v>
      </c>
      <c r="C259" s="35">
        <v>4</v>
      </c>
      <c r="D259" s="36">
        <v>11500</v>
      </c>
      <c r="E259" s="32">
        <v>1864.04</v>
      </c>
      <c r="F259" s="32">
        <v>1675</v>
      </c>
      <c r="G259" s="40">
        <f>(resultados!$B$6*cálculos!D259)+(resultados!$C$6*cálculos!E259)+(resultados!$D$6*cálculos!F259)</f>
        <v>0.76784678771894233</v>
      </c>
      <c r="H259" s="36">
        <f>(resultados!B$6*cálculos!D259)/$G259</f>
        <v>0.28987637732068272</v>
      </c>
      <c r="I259" s="32">
        <f>(resultados!C$6*cálculos!E259)/$G259</f>
        <v>0.40714796059444508</v>
      </c>
      <c r="J259" s="31">
        <f>(resultados!D$6*cálculos!F259)/$G259</f>
        <v>0.30297566208487225</v>
      </c>
      <c r="K259" s="36">
        <f t="shared" si="56"/>
        <v>1.9315789299291453E-2</v>
      </c>
      <c r="L259" s="32">
        <f t="shared" si="57"/>
        <v>-2.8609791237517612E-2</v>
      </c>
      <c r="M259" s="32">
        <f t="shared" si="58"/>
        <v>-1.1869575555383705E-2</v>
      </c>
      <c r="N259" s="40">
        <f t="shared" si="58"/>
        <v>-9.8402324998012047E-3</v>
      </c>
      <c r="O259" s="55">
        <f>AVERAGE(K$4:K259)</f>
        <v>-1.7064508669095146E-3</v>
      </c>
      <c r="P259" s="56">
        <f>AVERAGE(L$4:L259)</f>
        <v>-2.9757530810728405E-4</v>
      </c>
      <c r="Q259" s="57">
        <f>AVERAGE(M$4:M259)</f>
        <v>-9.6611869962090133E-4</v>
      </c>
      <c r="R259" s="32">
        <f>resultados!B$7+resultados!B$8*cálculos!K258^2+resultados!B$9*cálculos!R258</f>
        <v>8.2480631452087048E-4</v>
      </c>
      <c r="S259" s="32">
        <f>resultados!C$7+resultados!C$8*cálculos!L258^2+resultados!C$9*cálculos!S258</f>
        <v>3.287136900678817E-4</v>
      </c>
      <c r="T259" s="31">
        <f>resultados!D$7+resultados!D$8*cálculos!M258^2+resultados!D$9*cálculos!T258</f>
        <v>1.8158554060820892E-4</v>
      </c>
      <c r="U259" s="36">
        <f t="shared" ref="U259:U322" si="59">SQRT(R259)</f>
        <v>2.8719441403357249E-2</v>
      </c>
      <c r="V259" s="32">
        <f t="shared" ref="V259:V322" si="60">SQRT(S259)</f>
        <v>1.8130463040636379E-2</v>
      </c>
      <c r="W259" s="31">
        <f t="shared" ref="W259:W322" si="61">SQRT(T259)</f>
        <v>1.3475367921070241E-2</v>
      </c>
      <c r="X259" s="32">
        <f>-0.5*LN(2*resultados!B$2)-0.5*LN(R259)-0.5*((K259^2)/R259)</f>
        <v>2.4050683124106449</v>
      </c>
      <c r="Y259" s="32">
        <f>-0.5*LN(2*resultados!C$2)-0.5*LN(S259)-0.5*((L259^2)/S259)</f>
        <v>1.8461880954827499</v>
      </c>
      <c r="Z259" s="31">
        <f>-0.5*LN(2*resultados!D$2)-0.5*LN(T259)-0.5*((M259^2)/T259)</f>
        <v>3.0000181864002982</v>
      </c>
      <c r="AA259" s="32">
        <f>K259/R259</f>
        <v>23.418575924108904</v>
      </c>
      <c r="AB259" s="32">
        <f>L259/S259</f>
        <v>-87.035593898171655</v>
      </c>
      <c r="AC259" s="31">
        <f>M259/T259</f>
        <v>-65.366303482244987</v>
      </c>
      <c r="AD259" s="32">
        <f>(1-resultados!$E$3)*(cálculos!AA258*cálculos!AA258)+resultados!$E$3*cálculos!AD258</f>
        <v>1076.616037957655</v>
      </c>
      <c r="AE259" s="32">
        <f>(1-resultados!$E$3)*(cálculos!AA258*cálculos!AB258)+resultados!$E$3*cálculos!AE258</f>
        <v>1206.261639557039</v>
      </c>
      <c r="AF259" s="32">
        <f>(1-resultados!$E$3)*(cálculos!AA258*cálculos!AC258)+resultados!$E$3*cálculos!AF258</f>
        <v>1072.3375216990003</v>
      </c>
      <c r="AG259" s="32">
        <f>(1-resultados!$E$3)*(cálculos!AB258*cálculos!AB258)+resultados!$E$3*cálculos!AG258</f>
        <v>2129.7908657206126</v>
      </c>
      <c r="AH259" s="32">
        <f>(1-resultados!$E$3)*(cálculos!AB258*cálculos!AC258)+resultados!$E$3*cálculos!AH258</f>
        <v>1843.957652045985</v>
      </c>
      <c r="AI259" s="31">
        <f>(1-resultados!$E$3)*(cálculos!AC258*cálculos!AC258)+resultados!$E$3*cálculos!AI258</f>
        <v>5955.5044299929568</v>
      </c>
      <c r="AJ259" s="32">
        <f t="shared" ref="AJ259:AJ322" si="62">AD259/SQRT(AD259*AD259)</f>
        <v>1</v>
      </c>
      <c r="AK259" s="32">
        <f t="shared" ref="AK259:AK322" si="63">AE259/SQRT(AD259*AG259)</f>
        <v>0.79660424142051589</v>
      </c>
      <c r="AL259" s="32">
        <f t="shared" ref="AL259:AL322" si="64">AF259/SQRT(AD259*AI259)</f>
        <v>0.42348867799504381</v>
      </c>
      <c r="AM259" s="32">
        <f t="shared" ref="AM259:AM322" si="65">AG259/SQRT(AG259*AG259)</f>
        <v>1</v>
      </c>
      <c r="AN259" s="32">
        <f t="shared" ref="AN259:AN322" si="66">AH259/SQRT(AG259*AI259)</f>
        <v>0.51775367102560488</v>
      </c>
      <c r="AO259" s="31">
        <f t="shared" ref="AO259:AO322" si="67">AI259/SQRT(AI259*AI259)</f>
        <v>1</v>
      </c>
      <c r="AP259" s="9">
        <f>H259*U259*(H259*U259*AJ259+I259*V259*AK259+J259*W259*AL259)</f>
        <v>1.3265549749225765E-4</v>
      </c>
      <c r="AQ259" s="9">
        <f>I259*V259*(H259*U259*AK259+I259*V259*AM259+J259*W259*AN259)</f>
        <v>1.1904907224180008E-4</v>
      </c>
      <c r="AR259" s="9">
        <f>J259*W259*(H259*U259*AL259+I259*V259*AN259+J259*W259*AO259)</f>
        <v>4.6666310084569035E-5</v>
      </c>
      <c r="AS259" s="40">
        <f t="shared" ref="AS259:AS322" si="68">SUM(AP259:AR259)</f>
        <v>2.9837087981862676E-4</v>
      </c>
      <c r="AT259" s="32">
        <f t="shared" si="55"/>
        <v>4.0183973209218724E-2</v>
      </c>
      <c r="AU259" s="31">
        <f>IF(N259&lt;-AT258,1,0)</f>
        <v>0</v>
      </c>
      <c r="AV259" s="37">
        <f>(resultados!$E$12^AU259)*(1-resultados!$E$12)^(1-AU259)</f>
        <v>0.97455470737913485</v>
      </c>
      <c r="AW259" s="37">
        <f>((1-resultados!$E$13)^AU259)*((resultados!$E$13)^(1-AU259))</f>
        <v>0.9</v>
      </c>
    </row>
    <row r="260" spans="1:49" s="37" customFormat="1">
      <c r="A260" s="33">
        <v>258</v>
      </c>
      <c r="B260" s="34">
        <v>39773</v>
      </c>
      <c r="C260" s="35">
        <v>5</v>
      </c>
      <c r="D260" s="36">
        <v>11080</v>
      </c>
      <c r="E260" s="32">
        <v>1834.53</v>
      </c>
      <c r="F260" s="32">
        <v>1660</v>
      </c>
      <c r="G260" s="40">
        <f>(resultados!$B$6*cálculos!D260)+(resultados!$C$6*cálculos!E260)+(resultados!$D$6*cálculos!F260)</f>
        <v>0.75268515588016505</v>
      </c>
      <c r="H260" s="36">
        <f>(resultados!B$6*cálculos!D260)/$G260</f>
        <v>0.28491542742390502</v>
      </c>
      <c r="I260" s="32">
        <f>(resultados!C$6*cálculos!E260)/$G260</f>
        <v>0.40877382132187162</v>
      </c>
      <c r="J260" s="31">
        <f>(resultados!D$6*cálculos!F260)/$G260</f>
        <v>0.30631075125422336</v>
      </c>
      <c r="K260" s="36">
        <f t="shared" si="56"/>
        <v>-3.7205354050065864E-2</v>
      </c>
      <c r="L260" s="32">
        <f t="shared" si="57"/>
        <v>-1.5957857351371452E-2</v>
      </c>
      <c r="M260" s="32">
        <f t="shared" si="58"/>
        <v>-8.9955629085780586E-3</v>
      </c>
      <c r="N260" s="40">
        <f t="shared" si="58"/>
        <v>-1.9943197405808522E-2</v>
      </c>
      <c r="O260" s="55">
        <f>AVERAGE(K$4:K260)</f>
        <v>-1.8445788948595393E-3</v>
      </c>
      <c r="P260" s="56">
        <f>AVERAGE(L$4:L260)</f>
        <v>-3.5851025769196952E-4</v>
      </c>
      <c r="Q260" s="57">
        <f>AVERAGE(M$4:M260)</f>
        <v>-9.9736167319661021E-4</v>
      </c>
      <c r="R260" s="32">
        <f>resultados!B$7+resultados!B$8*cálculos!K259^2+resultados!B$9*cálculos!R259</f>
        <v>7.3050647875591785E-4</v>
      </c>
      <c r="S260" s="32">
        <f>resultados!C$7+resultados!C$8*cálculos!L259^2+resultados!C$9*cálculos!S259</f>
        <v>5.1899050049680447E-4</v>
      </c>
      <c r="T260" s="31">
        <f>resultados!D$7+resultados!D$8*cálculos!M259^2+resultados!D$9*cálculos!T259</f>
        <v>1.825292062175185E-4</v>
      </c>
      <c r="U260" s="36">
        <f t="shared" si="59"/>
        <v>2.7027883356931928E-2</v>
      </c>
      <c r="V260" s="32">
        <f t="shared" si="60"/>
        <v>2.2781363007880025E-2</v>
      </c>
      <c r="W260" s="31">
        <f t="shared" si="61"/>
        <v>1.3510337013469298E-2</v>
      </c>
      <c r="X260" s="32">
        <f>-0.5*LN(2*resultados!B$2)-0.5*LN(R260)-0.5*((K260^2)/R260)</f>
        <v>1.7444965709016103</v>
      </c>
      <c r="Y260" s="32">
        <f>-0.5*LN(2*resultados!C$2)-0.5*LN(S260)-0.5*((L260^2)/S260)</f>
        <v>2.6175388188569233</v>
      </c>
      <c r="Z260" s="31">
        <f>-0.5*LN(2*resultados!D$2)-0.5*LN(T260)-0.5*((M260^2)/T260)</f>
        <v>3.1636980756664594</v>
      </c>
      <c r="AA260" s="32">
        <f>K260/R260</f>
        <v>-50.930902232965941</v>
      </c>
      <c r="AB260" s="32">
        <f>L260/S260</f>
        <v>-30.747879462332676</v>
      </c>
      <c r="AC260" s="31">
        <f>M260/T260</f>
        <v>-49.282868725447273</v>
      </c>
      <c r="AD260" s="32">
        <f>(1-resultados!$E$3)*(cálculos!AA259*cálculos!AA259)+resultados!$E$3*cálculos!AD259</f>
        <v>1044.9248575789907</v>
      </c>
      <c r="AE260" s="32">
        <f>(1-resultados!$E$3)*(cálculos!AA259*cálculos!AB259)+resultados!$E$3*cálculos!AE259</f>
        <v>1011.5909613553619</v>
      </c>
      <c r="AF260" s="32">
        <f>(1-resultados!$E$3)*(cálculos!AA259*cálculos!AC259)+resultados!$E$3*cálculos!AF259</f>
        <v>916.15012593842221</v>
      </c>
      <c r="AG260" s="32">
        <f>(1-resultados!$E$3)*(cálculos!AB259*cálculos!AB259)+resultados!$E$3*cálculos!AG259</f>
        <v>2456.5150900898234</v>
      </c>
      <c r="AH260" s="32">
        <f>(1-resultados!$E$3)*(cálculos!AB259*cálculos!AC259)+resultados!$E$3*cálculos!AH259</f>
        <v>2074.6718955935453</v>
      </c>
      <c r="AI260" s="31">
        <f>(1-resultados!$E$3)*(cálculos!AC259*cálculos!AC259)+resultados!$E$3*cálculos!AI259</f>
        <v>5854.5393820493573</v>
      </c>
      <c r="AJ260" s="32">
        <f t="shared" si="62"/>
        <v>1</v>
      </c>
      <c r="AK260" s="32">
        <f t="shared" si="63"/>
        <v>0.63139725831808458</v>
      </c>
      <c r="AL260" s="32">
        <f t="shared" si="64"/>
        <v>0.37040577523770535</v>
      </c>
      <c r="AM260" s="32">
        <f t="shared" si="65"/>
        <v>1</v>
      </c>
      <c r="AN260" s="32">
        <f t="shared" si="66"/>
        <v>0.54707055432742158</v>
      </c>
      <c r="AO260" s="31">
        <f t="shared" si="67"/>
        <v>1</v>
      </c>
      <c r="AP260" s="9">
        <f>H260*U260*(H260*U260*AJ260+I260*V260*AK260+J260*W260*AL260)</f>
        <v>1.163829643958336E-4</v>
      </c>
      <c r="AQ260" s="9">
        <f>I260*V260*(H260*U260*AK260+I260*V260*AM260+J260*W260*AN260)</f>
        <v>1.5308300976033879E-4</v>
      </c>
      <c r="AR260" s="9">
        <f>J260*W260*(H260*U260*AL260+I260*V260*AN260+J260*W260*AO260)</f>
        <v>5.001327448376611E-5</v>
      </c>
      <c r="AS260" s="40">
        <f t="shared" si="68"/>
        <v>3.1947924863993851E-4</v>
      </c>
      <c r="AT260" s="32">
        <f t="shared" si="55"/>
        <v>4.1581101074309068E-2</v>
      </c>
      <c r="AU260" s="31">
        <f>IF(N260&lt;-AT259,1,0)</f>
        <v>0</v>
      </c>
      <c r="AV260" s="37">
        <f>(resultados!$E$12^AU260)*(1-resultados!$E$12)^(1-AU260)</f>
        <v>0.97455470737913485</v>
      </c>
      <c r="AW260" s="37">
        <f>((1-resultados!$E$13)^AU260)*((resultados!$E$13)^(1-AU260))</f>
        <v>0.9</v>
      </c>
    </row>
    <row r="261" spans="1:49" s="37" customFormat="1">
      <c r="A261" s="33">
        <v>259</v>
      </c>
      <c r="B261" s="34">
        <v>39776</v>
      </c>
      <c r="C261" s="35">
        <v>1</v>
      </c>
      <c r="D261" s="36">
        <v>11460</v>
      </c>
      <c r="E261" s="32">
        <v>1898.47</v>
      </c>
      <c r="F261" s="32">
        <v>1685</v>
      </c>
      <c r="G261" s="40">
        <f>(resultados!$B$6*cálculos!D261)+(resultados!$C$6*cálculos!E261)+(resultados!$D$6*cálculos!F261)</f>
        <v>0.7742359065395279</v>
      </c>
      <c r="H261" s="36">
        <f>(resultados!B$6*cálculos!D261)/$G261</f>
        <v>0.28648432569379823</v>
      </c>
      <c r="I261" s="32">
        <f>(resultados!C$6*cálculos!E261)/$G261</f>
        <v>0.41124633262225391</v>
      </c>
      <c r="J261" s="31">
        <f>(resultados!D$6*cálculos!F261)/$G261</f>
        <v>0.30226934168394798</v>
      </c>
      <c r="K261" s="36">
        <f t="shared" si="56"/>
        <v>3.3721029967455962E-2</v>
      </c>
      <c r="L261" s="32">
        <f t="shared" si="57"/>
        <v>3.4259980706710991E-2</v>
      </c>
      <c r="M261" s="32">
        <f t="shared" si="58"/>
        <v>1.4947961435873403E-2</v>
      </c>
      <c r="N261" s="40">
        <f t="shared" si="58"/>
        <v>2.8229595279382291E-2</v>
      </c>
      <c r="O261" s="55">
        <f>AVERAGE(K$4:K261)</f>
        <v>-1.7067276977187815E-3</v>
      </c>
      <c r="P261" s="56">
        <f>AVERAGE(L$4:L261)</f>
        <v>-2.2433006015552394E-4</v>
      </c>
      <c r="Q261" s="57">
        <f>AVERAGE(M$4:M261)</f>
        <v>-9.3555809525447831E-4</v>
      </c>
      <c r="R261" s="32">
        <f>resultados!B$7+resultados!B$8*cálculos!K260^2+resultados!B$9*cálculos!R260</f>
        <v>9.3305709184330775E-4</v>
      </c>
      <c r="S261" s="32">
        <f>resultados!C$7+resultados!C$8*cálculos!L260^2+resultados!C$9*cálculos!S260</f>
        <v>4.5472476632485122E-4</v>
      </c>
      <c r="T261" s="31">
        <f>resultados!D$7+resultados!D$8*cálculos!M260^2+resultados!D$9*cálculos!T260</f>
        <v>1.6096640777911114E-4</v>
      </c>
      <c r="U261" s="36">
        <f t="shared" si="59"/>
        <v>3.0545983235825094E-2</v>
      </c>
      <c r="V261" s="32">
        <f t="shared" si="60"/>
        <v>2.1324276454896453E-2</v>
      </c>
      <c r="W261" s="31">
        <f t="shared" si="61"/>
        <v>1.268725375245215E-2</v>
      </c>
      <c r="X261" s="32">
        <f>-0.5*LN(2*resultados!B$2)-0.5*LN(R261)-0.5*((K261^2)/R261)</f>
        <v>1.9602382745753102</v>
      </c>
      <c r="Y261" s="32">
        <f>-0.5*LN(2*resultados!C$2)-0.5*LN(S261)-0.5*((L261^2)/S261)</f>
        <v>1.6383588047467172</v>
      </c>
      <c r="Z261" s="31">
        <f>-0.5*LN(2*resultados!D$2)-0.5*LN(T261)-0.5*((M261^2)/T261)</f>
        <v>2.7541562229874481</v>
      </c>
      <c r="AA261" s="32">
        <f>K261/R261</f>
        <v>36.140371540221764</v>
      </c>
      <c r="AB261" s="32">
        <f>L261/S261</f>
        <v>75.342236103841273</v>
      </c>
      <c r="AC261" s="31">
        <f>M261/T261</f>
        <v>92.863856764362879</v>
      </c>
      <c r="AD261" s="32">
        <f>(1-resultados!$E$3)*(cálculos!AA260*cálculos!AA260)+resultados!$E$3*cálculos!AD260</f>
        <v>1137.8667742600874</v>
      </c>
      <c r="AE261" s="32">
        <f>(1-resultados!$E$3)*(cálculos!AA260*cálculos!AB260)+resultados!$E$3*cálculos!AE260</f>
        <v>1044.8565382400654</v>
      </c>
      <c r="AF261" s="32">
        <f>(1-resultados!$E$3)*(cálculos!AA260*cálculos!AC260)+resultados!$E$3*cálculos!AF260</f>
        <v>1011.7823765110679</v>
      </c>
      <c r="AG261" s="32">
        <f>(1-resultados!$E$3)*(cálculos!AB260*cálculos!AB260)+resultados!$E$3*cálculos!AG260</f>
        <v>2365.8501101702423</v>
      </c>
      <c r="AH261" s="32">
        <f>(1-resultados!$E$3)*(cálculos!AB260*cálculos!AC260)+resultados!$E$3*cálculos!AH260</f>
        <v>2041.1122042856136</v>
      </c>
      <c r="AI261" s="31">
        <f>(1-resultados!$E$3)*(cálculos!AC260*cálculos!AC260)+resultados!$E$3*cálculos!AI260</f>
        <v>5648.9950881149753</v>
      </c>
      <c r="AJ261" s="32">
        <f t="shared" si="62"/>
        <v>1</v>
      </c>
      <c r="AK261" s="32">
        <f t="shared" si="63"/>
        <v>0.6368209517567337</v>
      </c>
      <c r="AL261" s="32">
        <f t="shared" si="64"/>
        <v>0.39907617758980674</v>
      </c>
      <c r="AM261" s="32">
        <f t="shared" si="65"/>
        <v>1</v>
      </c>
      <c r="AN261" s="32">
        <f t="shared" si="66"/>
        <v>0.55832576264097011</v>
      </c>
      <c r="AO261" s="31">
        <f t="shared" si="67"/>
        <v>1</v>
      </c>
      <c r="AP261" s="9">
        <f>H261*U261*(H261*U261*AJ261+I261*V261*AK261+J261*W261*AL261)</f>
        <v>1.3884259148220986E-4</v>
      </c>
      <c r="AQ261" s="9">
        <f>I261*V261*(H261*U261*AK261+I261*V261*AM261+J261*W261*AN261)</f>
        <v>1.4455235599543422E-4</v>
      </c>
      <c r="AR261" s="9">
        <f>J261*W261*(H261*U261*AL261+I261*V261*AN261+J261*W261*AO261)</f>
        <v>4.6876792593288435E-5</v>
      </c>
      <c r="AS261" s="40">
        <f t="shared" si="68"/>
        <v>3.3027174007093247E-4</v>
      </c>
      <c r="AT261" s="32">
        <f t="shared" ref="AT261:AT324" si="69">NORMSINV($AU$2)*SQRT(AS261)</f>
        <v>4.2277603891712034E-2</v>
      </c>
      <c r="AU261" s="31">
        <f>IF(N261&lt;-AT260,1,0)</f>
        <v>0</v>
      </c>
      <c r="AV261" s="37">
        <f>(resultados!$E$12^AU261)*(1-resultados!$E$12)^(1-AU261)</f>
        <v>0.97455470737913485</v>
      </c>
      <c r="AW261" s="37">
        <f>((1-resultados!$E$13)^AU261)*((resultados!$E$13)^(1-AU261))</f>
        <v>0.9</v>
      </c>
    </row>
    <row r="262" spans="1:49" s="37" customFormat="1">
      <c r="A262" s="33">
        <v>260</v>
      </c>
      <c r="B262" s="34">
        <v>39777</v>
      </c>
      <c r="C262" s="35">
        <v>2</v>
      </c>
      <c r="D262" s="36">
        <v>11520</v>
      </c>
      <c r="E262" s="32">
        <v>1927.98</v>
      </c>
      <c r="F262" s="32">
        <v>1685</v>
      </c>
      <c r="G262" s="40">
        <f>(resultados!$B$6*cálculos!D262)+(resultados!$C$6*cálculos!E262)+(resultados!$D$6*cálculos!F262)</f>
        <v>0.78034646310948808</v>
      </c>
      <c r="H262" s="36">
        <f>(resultados!B$6*cálculos!D262)/$G262</f>
        <v>0.28572916323220382</v>
      </c>
      <c r="I262" s="32">
        <f>(resultados!C$6*cálculos!E262)/$G262</f>
        <v>0.41436843592236289</v>
      </c>
      <c r="J262" s="31">
        <f>(resultados!D$6*cálculos!F262)/$G262</f>
        <v>0.29990240084543324</v>
      </c>
      <c r="K262" s="36">
        <f t="shared" si="56"/>
        <v>5.2219439811516111E-3</v>
      </c>
      <c r="L262" s="32">
        <f t="shared" si="57"/>
        <v>1.5424524074605372E-2</v>
      </c>
      <c r="M262" s="32">
        <f t="shared" si="58"/>
        <v>0</v>
      </c>
      <c r="N262" s="40">
        <f t="shared" si="58"/>
        <v>7.8613885752506496E-3</v>
      </c>
      <c r="O262" s="55">
        <f>AVERAGE(K$4:K262)</f>
        <v>-1.679976069615035E-3</v>
      </c>
      <c r="P262" s="56">
        <f>AVERAGE(L$4:L262)</f>
        <v>-1.6390977392092589E-4</v>
      </c>
      <c r="Q262" s="57">
        <f>AVERAGE(M$4:M262)</f>
        <v>-9.3194590183650727E-4</v>
      </c>
      <c r="R262" s="32">
        <f>resultados!B$7+resultados!B$8*cálculos!K261^2+resultados!B$9*cálculos!R261</f>
        <v>1.0148519271938839E-3</v>
      </c>
      <c r="S262" s="32">
        <f>resultados!C$7+resultados!C$8*cálculos!L261^2+resultados!C$9*cálculos!S261</f>
        <v>7.2234905404675216E-4</v>
      </c>
      <c r="T262" s="31">
        <f>resultados!D$7+resultados!D$8*cálculos!M261^2+resultados!D$9*cálculos!T261</f>
        <v>2.0003487659110008E-4</v>
      </c>
      <c r="U262" s="36">
        <f t="shared" si="59"/>
        <v>3.185674068692345E-2</v>
      </c>
      <c r="V262" s="32">
        <f t="shared" si="60"/>
        <v>2.6876552123491437E-2</v>
      </c>
      <c r="W262" s="31">
        <f t="shared" si="61"/>
        <v>1.4143368643682454E-2</v>
      </c>
      <c r="X262" s="32">
        <f>-0.5*LN(2*resultados!B$2)-0.5*LN(R262)-0.5*((K262^2)/R262)</f>
        <v>2.5141329310758134</v>
      </c>
      <c r="Y262" s="32">
        <f>-0.5*LN(2*resultados!C$2)-0.5*LN(S262)-0.5*((L262^2)/S262)</f>
        <v>2.5328803905225992</v>
      </c>
      <c r="Z262" s="31">
        <f>-0.5*LN(2*resultados!D$2)-0.5*LN(T262)-0.5*((M262^2)/T262)</f>
        <v>3.3395708786271663</v>
      </c>
      <c r="AA262" s="32">
        <f>K262/R262</f>
        <v>5.1455230474760452</v>
      </c>
      <c r="AB262" s="32">
        <f>L262/S262</f>
        <v>21.353283413598906</v>
      </c>
      <c r="AC262" s="31">
        <f>M262/T262</f>
        <v>0</v>
      </c>
      <c r="AD262" s="32">
        <f>(1-resultados!$E$3)*(cálculos!AA261*cálculos!AA261)+resultados!$E$3*cálculos!AD261</f>
        <v>1147.9623551083982</v>
      </c>
      <c r="AE262" s="32">
        <f>(1-resultados!$E$3)*(cálculos!AA261*cálculos!AB261)+resultados!$E$3*cálculos!AE261</f>
        <v>1145.5389302734977</v>
      </c>
      <c r="AF262" s="32">
        <f>(1-resultados!$E$3)*(cálculos!AA261*cálculos!AC261)+resultados!$E$3*cálculos!AF261</f>
        <v>1152.4434910877246</v>
      </c>
      <c r="AG262" s="32">
        <f>(1-resultados!$E$3)*(cálculos!AB261*cálculos!AB261)+resultados!$E$3*cálculos!AG261</f>
        <v>2564.4862560276456</v>
      </c>
      <c r="AH262" s="32">
        <f>(1-resultados!$E$3)*(cálculos!AB261*cálculos!AC261)+resultados!$E$3*cálculos!AH261</f>
        <v>2338.4397093397124</v>
      </c>
      <c r="AI262" s="31">
        <f>(1-resultados!$E$3)*(cálculos!AC261*cálculos!AC261)+resultados!$E$3*cálculos!AI261</f>
        <v>5827.4771364172029</v>
      </c>
      <c r="AJ262" s="32">
        <f t="shared" si="62"/>
        <v>1</v>
      </c>
      <c r="AK262" s="32">
        <f t="shared" si="63"/>
        <v>0.66764537020104542</v>
      </c>
      <c r="AL262" s="32">
        <f t="shared" si="64"/>
        <v>0.44556957385669937</v>
      </c>
      <c r="AM262" s="32">
        <f t="shared" si="65"/>
        <v>1</v>
      </c>
      <c r="AN262" s="32">
        <f t="shared" si="66"/>
        <v>0.60490294673801559</v>
      </c>
      <c r="AO262" s="31">
        <f t="shared" si="67"/>
        <v>1</v>
      </c>
      <c r="AP262" s="9">
        <f>H262*U262*(H262*U262*AJ262+I262*V262*AK262+J262*W262*AL262)</f>
        <v>1.6773693795778716E-4</v>
      </c>
      <c r="AQ262" s="9">
        <f>I262*V262*(H262*U262*AK262+I262*V262*AM262+J262*W262*AN262)</f>
        <v>2.2028295817427528E-4</v>
      </c>
      <c r="AR262" s="9">
        <f>J262*W262*(H262*U262*AL262+I262*V262*AN262+J262*W262*AO262)</f>
        <v>6.376893443771952E-5</v>
      </c>
      <c r="AS262" s="40">
        <f t="shared" si="68"/>
        <v>4.5178883056978196E-4</v>
      </c>
      <c r="AT262" s="32">
        <f t="shared" si="69"/>
        <v>4.9447279562915836E-2</v>
      </c>
      <c r="AU262" s="31">
        <f>IF(N262&lt;-AT261,1,0)</f>
        <v>0</v>
      </c>
      <c r="AV262" s="37">
        <f>(resultados!$E$12^AU262)*(1-resultados!$E$12)^(1-AU262)</f>
        <v>0.97455470737913485</v>
      </c>
      <c r="AW262" s="37">
        <f>((1-resultados!$E$13)^AU262)*((resultados!$E$13)^(1-AU262))</f>
        <v>0.9</v>
      </c>
    </row>
    <row r="263" spans="1:49" s="37" customFormat="1">
      <c r="A263" s="33">
        <v>261</v>
      </c>
      <c r="B263" s="34">
        <v>39778</v>
      </c>
      <c r="C263" s="35">
        <v>3</v>
      </c>
      <c r="D263" s="36">
        <v>11680</v>
      </c>
      <c r="E263" s="32">
        <v>1972.24</v>
      </c>
      <c r="F263" s="32">
        <v>1705</v>
      </c>
      <c r="G263" s="40">
        <f>(resultados!$B$6*cálculos!D263)+(resultados!$C$6*cálculos!E263)+(resultados!$D$6*cálculos!F263)</f>
        <v>0.79364407587745989</v>
      </c>
      <c r="H263" s="36">
        <f>(resultados!B$6*cálculos!D263)/$G263</f>
        <v>0.28484370135201137</v>
      </c>
      <c r="I263" s="32">
        <f>(resultados!C$6*cálculos!E263)/$G263</f>
        <v>0.41677877306293193</v>
      </c>
      <c r="J263" s="31">
        <f>(resultados!D$6*cálculos!F263)/$G263</f>
        <v>0.29837752558505681</v>
      </c>
      <c r="K263" s="36">
        <f t="shared" si="56"/>
        <v>1.3793322132334751E-2</v>
      </c>
      <c r="L263" s="32">
        <f t="shared" si="57"/>
        <v>2.2697129938519467E-2</v>
      </c>
      <c r="M263" s="32">
        <f t="shared" si="58"/>
        <v>1.1799546931155369E-2</v>
      </c>
      <c r="N263" s="40">
        <f t="shared" si="58"/>
        <v>1.6897089051463171E-2</v>
      </c>
      <c r="O263" s="55">
        <f>AVERAGE(K$4:K263)</f>
        <v>-1.6204633842229203E-3</v>
      </c>
      <c r="P263" s="56">
        <f>AVERAGE(L$4:L263)</f>
        <v>-7.5982698103847454E-5</v>
      </c>
      <c r="Q263" s="57">
        <f>AVERAGE(M$4:M263)</f>
        <v>-8.8297862170961551E-4</v>
      </c>
      <c r="R263" s="32">
        <f>resultados!B$7+resultados!B$8*cálculos!K262^2+resultados!B$9*cálculos!R262</f>
        <v>7.7664968843893869E-4</v>
      </c>
      <c r="S263" s="32">
        <f>resultados!C$7+resultados!C$8*cálculos!L262^2+resultados!C$9*cálculos!S262</f>
        <v>5.837806441387959E-4</v>
      </c>
      <c r="T263" s="31">
        <f>resultados!D$7+resultados!D$8*cálculos!M262^2+resultados!D$9*cálculos!T262</f>
        <v>1.4210198620302951E-4</v>
      </c>
      <c r="U263" s="36">
        <f t="shared" si="59"/>
        <v>2.7868435342497052E-2</v>
      </c>
      <c r="V263" s="32">
        <f t="shared" si="60"/>
        <v>2.4161553015872052E-2</v>
      </c>
      <c r="W263" s="31">
        <f t="shared" si="61"/>
        <v>1.1920653765755867E-2</v>
      </c>
      <c r="X263" s="32">
        <f>-0.5*LN(2*resultados!B$2)-0.5*LN(R263)-0.5*((K263^2)/R263)</f>
        <v>2.5388371364540947</v>
      </c>
      <c r="Y263" s="32">
        <f>-0.5*LN(2*resultados!C$2)-0.5*LN(S263)-0.5*((L263^2)/S263)</f>
        <v>2.362826971923885</v>
      </c>
      <c r="Z263" s="31">
        <f>-0.5*LN(2*resultados!D$2)-0.5*LN(T263)-0.5*((M263^2)/T263)</f>
        <v>3.020652044837604</v>
      </c>
      <c r="AA263" s="32">
        <f>K263/R263</f>
        <v>17.760030471471953</v>
      </c>
      <c r="AB263" s="32">
        <f>L263/S263</f>
        <v>38.879552048188742</v>
      </c>
      <c r="AC263" s="31">
        <f>M263/T263</f>
        <v>83.035763583885867</v>
      </c>
      <c r="AD263" s="32">
        <f>(1-resultados!$E$3)*(cálculos!AA262*cálculos!AA262)+resultados!$E$3*cálculos!AD262</f>
        <v>1080.6731982478207</v>
      </c>
      <c r="AE263" s="32">
        <f>(1-resultados!$E$3)*(cálculos!AA262*cálculos!AB262)+resultados!$E$3*cálculos!AE262</f>
        <v>1083.3990231737255</v>
      </c>
      <c r="AF263" s="32">
        <f>(1-resultados!$E$3)*(cálculos!AA262*cálculos!AC262)+resultados!$E$3*cálculos!AF262</f>
        <v>1083.2968816224611</v>
      </c>
      <c r="AG263" s="32">
        <f>(1-resultados!$E$3)*(cálculos!AB262*cálculos!AB262)+resultados!$E$3*cálculos!AG262</f>
        <v>2437.9748434184753</v>
      </c>
      <c r="AH263" s="32">
        <f>(1-resultados!$E$3)*(cálculos!AB262*cálculos!AC262)+resultados!$E$3*cálculos!AH262</f>
        <v>2198.1333267793298</v>
      </c>
      <c r="AI263" s="31">
        <f>(1-resultados!$E$3)*(cálculos!AC262*cálculos!AC262)+resultados!$E$3*cálculos!AI262</f>
        <v>5477.8285082321709</v>
      </c>
      <c r="AJ263" s="32">
        <f t="shared" si="62"/>
        <v>1</v>
      </c>
      <c r="AK263" s="32">
        <f t="shared" si="63"/>
        <v>0.66746214431400686</v>
      </c>
      <c r="AL263" s="32">
        <f t="shared" si="64"/>
        <v>0.44524196084106876</v>
      </c>
      <c r="AM263" s="32">
        <f t="shared" si="65"/>
        <v>1</v>
      </c>
      <c r="AN263" s="32">
        <f t="shared" si="66"/>
        <v>0.60149940890269449</v>
      </c>
      <c r="AO263" s="31">
        <f t="shared" si="67"/>
        <v>1</v>
      </c>
      <c r="AP263" s="9">
        <f>H263*U263*(H263*U263*AJ263+I263*V263*AK263+J263*W263*AL263)</f>
        <v>1.2894067764446566E-4</v>
      </c>
      <c r="AQ263" s="9">
        <f>I263*V263*(H263*U263*AK263+I263*V263*AM263+J263*W263*AN263)</f>
        <v>1.7630476604780322E-4</v>
      </c>
      <c r="AR263" s="9">
        <f>J263*W263*(H263*U263*AL263+I263*V263*AN263+J263*W263*AO263)</f>
        <v>4.6766827984300506E-5</v>
      </c>
      <c r="AS263" s="40">
        <f t="shared" si="68"/>
        <v>3.5201227167656939E-4</v>
      </c>
      <c r="AT263" s="32">
        <f t="shared" si="69"/>
        <v>4.3646915730085806E-2</v>
      </c>
      <c r="AU263" s="31">
        <f>IF(N263&lt;-AT262,1,0)</f>
        <v>0</v>
      </c>
      <c r="AV263" s="37">
        <f>(resultados!$E$12^AU263)*(1-resultados!$E$12)^(1-AU263)</f>
        <v>0.97455470737913485</v>
      </c>
      <c r="AW263" s="37">
        <f>((1-resultados!$E$13)^AU263)*((resultados!$E$13)^(1-AU263))</f>
        <v>0.9</v>
      </c>
    </row>
    <row r="264" spans="1:49" s="37" customFormat="1">
      <c r="A264" s="33">
        <v>262</v>
      </c>
      <c r="B264" s="34">
        <v>39779</v>
      </c>
      <c r="C264" s="35">
        <v>4</v>
      </c>
      <c r="D264" s="36">
        <v>11720</v>
      </c>
      <c r="E264" s="32">
        <v>2026.34</v>
      </c>
      <c r="F264" s="32">
        <v>1750</v>
      </c>
      <c r="G264" s="40">
        <f>(resultados!$B$6*cálculos!D264)+(resultados!$C$6*cálculos!E264)+(resultados!$D$6*cálculos!F264)</f>
        <v>0.80974164468790155</v>
      </c>
      <c r="H264" s="36">
        <f>(resultados!B$6*cálculos!D264)/$G264</f>
        <v>0.28013714147658753</v>
      </c>
      <c r="I264" s="32">
        <f>(resultados!C$6*cálculos!E264)/$G264</f>
        <v>0.4196985318519883</v>
      </c>
      <c r="J264" s="31">
        <f>(resultados!D$6*cálculos!F264)/$G264</f>
        <v>0.30016432667142418</v>
      </c>
      <c r="K264" s="36">
        <f t="shared" si="56"/>
        <v>3.4188067487868068E-3</v>
      </c>
      <c r="L264" s="32">
        <f t="shared" si="57"/>
        <v>2.7061257478782963E-2</v>
      </c>
      <c r="M264" s="32">
        <f t="shared" si="58"/>
        <v>2.6050677199942029E-2</v>
      </c>
      <c r="N264" s="40">
        <f t="shared" si="58"/>
        <v>2.0080146024868878E-2</v>
      </c>
      <c r="O264" s="55">
        <f>AVERAGE(K$4:K264)</f>
        <v>-1.6011558358205841E-3</v>
      </c>
      <c r="P264" s="56">
        <f>AVERAGE(L$4:L264)</f>
        <v>2.7991402190738023E-5</v>
      </c>
      <c r="Q264" s="57">
        <f>AVERAGE(M$4:M264)</f>
        <v>-7.7978453810175483E-4</v>
      </c>
      <c r="R264" s="32">
        <f>resultados!B$7+resultados!B$8*cálculos!K263^2+resultados!B$9*cálculos!R263</f>
        <v>6.4618141195661532E-4</v>
      </c>
      <c r="S264" s="32">
        <f>resultados!C$7+resultados!C$8*cálculos!L263^2+resultados!C$9*cálculos!S263</f>
        <v>5.8556269994057574E-4</v>
      </c>
      <c r="T264" s="31">
        <f>resultados!D$7+resultados!D$8*cálculos!M263^2+resultados!D$9*cálculos!T263</f>
        <v>1.5702632132729862E-4</v>
      </c>
      <c r="U264" s="36">
        <f t="shared" si="59"/>
        <v>2.5420098582747772E-2</v>
      </c>
      <c r="V264" s="32">
        <f t="shared" si="60"/>
        <v>2.419840283862916E-2</v>
      </c>
      <c r="W264" s="31">
        <f t="shared" si="61"/>
        <v>1.2531014377427655E-2</v>
      </c>
      <c r="X264" s="32">
        <f>-0.5*LN(2*resultados!B$2)-0.5*LN(R264)-0.5*((K264^2)/R264)</f>
        <v>2.7442325165919255</v>
      </c>
      <c r="Y264" s="32">
        <f>-0.5*LN(2*resultados!C$2)-0.5*LN(S264)-0.5*((L264^2)/S264)</f>
        <v>2.1772241840387654</v>
      </c>
      <c r="Z264" s="31">
        <f>-0.5*LN(2*resultados!D$2)-0.5*LN(T264)-0.5*((M264^2)/T264)</f>
        <v>1.2997054802205477</v>
      </c>
      <c r="AA264" s="32">
        <f>K264/R264</f>
        <v>5.2907847324712982</v>
      </c>
      <c r="AB264" s="32">
        <f>L264/S264</f>
        <v>46.214107356102431</v>
      </c>
      <c r="AC264" s="31">
        <f>M264/T264</f>
        <v>165.90006681518807</v>
      </c>
      <c r="AD264" s="32">
        <f>(1-resultados!$E$3)*(cálculos!AA263*cálculos!AA263)+resultados!$E$3*cálculos!AD263</f>
        <v>1034.7579272938081</v>
      </c>
      <c r="AE264" s="32">
        <f>(1-resultados!$E$3)*(cálculos!AA263*cálculos!AB263)+resultados!$E$3*cálculos!AE263</f>
        <v>1059.8252035288826</v>
      </c>
      <c r="AF264" s="32">
        <f>(1-resultados!$E$3)*(cálculos!AA263*cálculos!AC263)+resultados!$E$3*cálculos!AF263</f>
        <v>1106.7821302134189</v>
      </c>
      <c r="AG264" s="32">
        <f>(1-resultados!$E$3)*(cálculos!AB263*cálculos!AB263)+resultados!$E$3*cálculos!AG263</f>
        <v>2382.3935268614355</v>
      </c>
      <c r="AH264" s="32">
        <f>(1-resultados!$E$3)*(cálculos!AB263*cálculos!AC263)+resultados!$E$3*cálculos!AH263</f>
        <v>2259.9489246998173</v>
      </c>
      <c r="AI264" s="31">
        <f>(1-resultados!$E$3)*(cálculos!AC263*cálculos!AC263)+resultados!$E$3*cálculos!AI263</f>
        <v>5562.8550797757798</v>
      </c>
      <c r="AJ264" s="32">
        <f t="shared" si="62"/>
        <v>1</v>
      </c>
      <c r="AK264" s="32">
        <f t="shared" si="63"/>
        <v>0.67500674397296123</v>
      </c>
      <c r="AL264" s="32">
        <f t="shared" si="64"/>
        <v>0.46131107844220726</v>
      </c>
      <c r="AM264" s="32">
        <f t="shared" si="65"/>
        <v>1</v>
      </c>
      <c r="AN264" s="32">
        <f t="shared" si="66"/>
        <v>0.62078755339643221</v>
      </c>
      <c r="AO264" s="31">
        <f t="shared" si="67"/>
        <v>1</v>
      </c>
      <c r="AP264" s="9">
        <f>H264*U264*(H264*U264*AJ264+I264*V264*AK264+J264*W264*AL264)</f>
        <v>1.1188454618044712E-4</v>
      </c>
      <c r="AQ264" s="9">
        <f>I264*V264*(H264*U264*AK264+I264*V264*AM264+J264*W264*AN264)</f>
        <v>1.7567746984271945E-4</v>
      </c>
      <c r="AR264" s="9">
        <f>J264*W264*(H264*U264*AL264+I264*V264*AN264+J264*W264*AO264)</f>
        <v>5.021853477223676E-5</v>
      </c>
      <c r="AS264" s="40">
        <f t="shared" si="68"/>
        <v>3.377805507954033E-4</v>
      </c>
      <c r="AT264" s="32">
        <f t="shared" si="69"/>
        <v>4.275549884831318E-2</v>
      </c>
      <c r="AU264" s="31">
        <f>IF(N264&lt;-AT263,1,0)</f>
        <v>0</v>
      </c>
      <c r="AV264" s="37">
        <f>(resultados!$E$12^AU264)*(1-resultados!$E$12)^(1-AU264)</f>
        <v>0.97455470737913485</v>
      </c>
      <c r="AW264" s="37">
        <f>((1-resultados!$E$13)^AU264)*((resultados!$E$13)^(1-AU264))</f>
        <v>0.9</v>
      </c>
    </row>
    <row r="265" spans="1:49" s="37" customFormat="1">
      <c r="A265" s="33">
        <v>263</v>
      </c>
      <c r="B265" s="34">
        <v>39780</v>
      </c>
      <c r="C265" s="35">
        <v>5</v>
      </c>
      <c r="D265" s="36">
        <v>11900</v>
      </c>
      <c r="E265" s="32">
        <v>1977.16</v>
      </c>
      <c r="F265" s="32">
        <v>1770</v>
      </c>
      <c r="G265" s="40">
        <f>(resultados!$B$6*cálculos!D265)+(resultados!$C$6*cálculos!E265)+(resultados!$D$6*cálculos!F265)</f>
        <v>0.80775507540407121</v>
      </c>
      <c r="H265" s="36">
        <f>(resultados!B$6*cálculos!D265)/$G265</f>
        <v>0.2851391314749025</v>
      </c>
      <c r="I265" s="32">
        <f>(resultados!C$6*cálculos!E265)/$G265</f>
        <v>0.41051944026436166</v>
      </c>
      <c r="J265" s="31">
        <f>(resultados!D$6*cálculos!F265)/$G265</f>
        <v>0.30434142826073574</v>
      </c>
      <c r="K265" s="36">
        <f t="shared" si="56"/>
        <v>1.5241615968616173E-2</v>
      </c>
      <c r="L265" s="32">
        <f t="shared" si="57"/>
        <v>-2.4569738491015514E-2</v>
      </c>
      <c r="M265" s="32">
        <f t="shared" si="58"/>
        <v>1.1363758650315248E-2</v>
      </c>
      <c r="N265" s="40">
        <f t="shared" si="58"/>
        <v>-2.4563515437295291E-3</v>
      </c>
      <c r="O265" s="55">
        <f>AVERAGE(K$4:K265)</f>
        <v>-1.5368704472540316E-3</v>
      </c>
      <c r="P265" s="56">
        <f>AVERAGE(L$4:L265)</f>
        <v>-6.5893063050507212E-5</v>
      </c>
      <c r="Q265" s="57">
        <f>AVERAGE(M$4:M265)</f>
        <v>-7.3343513661924711E-4</v>
      </c>
      <c r="R265" s="32">
        <f>resultados!B$7+resultados!B$8*cálculos!K264^2+resultados!B$9*cálculos!R264</f>
        <v>5.0279677636982402E-4</v>
      </c>
      <c r="S265" s="32">
        <f>resultados!C$7+resultados!C$8*cálculos!L264^2+resultados!C$9*cálculos!S264</f>
        <v>6.600319164530204E-4</v>
      </c>
      <c r="T265" s="31">
        <f>resultados!D$7+resultados!D$8*cálculos!M264^2+resultados!D$9*cálculos!T264</f>
        <v>3.6574605362640563E-4</v>
      </c>
      <c r="U265" s="36">
        <f t="shared" si="59"/>
        <v>2.2423130387388465E-2</v>
      </c>
      <c r="V265" s="32">
        <f t="shared" si="60"/>
        <v>2.5691086322945169E-2</v>
      </c>
      <c r="W265" s="31">
        <f t="shared" si="61"/>
        <v>1.9124488323257322E-2</v>
      </c>
      <c r="X265" s="32">
        <f>-0.5*LN(2*resultados!B$2)-0.5*LN(R265)-0.5*((K265^2)/R265)</f>
        <v>2.6477090484835055</v>
      </c>
      <c r="Y265" s="32">
        <f>-0.5*LN(2*resultados!C$2)-0.5*LN(S265)-0.5*((L265^2)/S265)</f>
        <v>2.2853674539652364</v>
      </c>
      <c r="Z265" s="31">
        <f>-0.5*LN(2*resultados!D$2)-0.5*LN(T265)-0.5*((M265^2)/T265)</f>
        <v>2.8613106832775177</v>
      </c>
      <c r="AA265" s="32">
        <f>K265/R265</f>
        <v>30.313670820764074</v>
      </c>
      <c r="AB265" s="32">
        <f>L265/S265</f>
        <v>-37.225076361537333</v>
      </c>
      <c r="AC265" s="31">
        <f>M265/T265</f>
        <v>31.070078645121498</v>
      </c>
      <c r="AD265" s="32">
        <f>(1-resultados!$E$3)*(cálculos!AA264*cálculos!AA264)+resultados!$E$3*cálculos!AD264</f>
        <v>974.35199584130066</v>
      </c>
      <c r="AE265" s="32">
        <f>(1-resultados!$E$3)*(cálculos!AA264*cálculos!AB264)+resultados!$E$3*cálculos!AE264</f>
        <v>1010.9062249346171</v>
      </c>
      <c r="AF265" s="32">
        <f>(1-resultados!$E$3)*(cálculos!AA264*cálculos!AC264)+resultados!$E$3*cálculos!AF264</f>
        <v>1093.0396948379198</v>
      </c>
      <c r="AG265" s="32">
        <f>(1-resultados!$E$3)*(cálculos!AB264*cálculos!AB264)+resultados!$E$3*cálculos!AG264</f>
        <v>2367.5945383730309</v>
      </c>
      <c r="AH265" s="32">
        <f>(1-resultados!$E$3)*(cálculos!AB264*cálculos!AC264)+resultados!$E$3*cálculos!AH264</f>
        <v>2584.3673991087289</v>
      </c>
      <c r="AI265" s="31">
        <f>(1-resultados!$E$3)*(cálculos!AC264*cálculos!AC264)+resultados!$E$3*cálculos!AI264</f>
        <v>6880.4537051462657</v>
      </c>
      <c r="AJ265" s="32">
        <f t="shared" si="62"/>
        <v>1</v>
      </c>
      <c r="AK265" s="32">
        <f t="shared" si="63"/>
        <v>0.66557847234048118</v>
      </c>
      <c r="AL265" s="32">
        <f t="shared" si="64"/>
        <v>0.42215258794819588</v>
      </c>
      <c r="AM265" s="32">
        <f t="shared" si="65"/>
        <v>1</v>
      </c>
      <c r="AN265" s="32">
        <f t="shared" si="66"/>
        <v>0.64031260407054469</v>
      </c>
      <c r="AO265" s="31">
        <f t="shared" si="67"/>
        <v>1</v>
      </c>
      <c r="AP265" s="9">
        <f>H265*U265*(H265*U265*AJ265+I265*V265*AK265+J265*W265*AL265)</f>
        <v>1.0147107247249402E-4</v>
      </c>
      <c r="AQ265" s="9">
        <f>I265*V265*(H265*U265*AK265+I265*V265*AM265+J265*W265*AN265)</f>
        <v>1.9542032505988173E-4</v>
      </c>
      <c r="AR265" s="9">
        <f>J265*W265*(H265*U265*AL265+I265*V265*AN265+J265*W265*AO265)</f>
        <v>8.889268132327761E-5</v>
      </c>
      <c r="AS265" s="40">
        <f t="shared" si="68"/>
        <v>3.8578407885565336E-4</v>
      </c>
      <c r="AT265" s="32">
        <f t="shared" si="69"/>
        <v>4.5692698628427904E-2</v>
      </c>
      <c r="AU265" s="31">
        <f>IF(N265&lt;-AT264,1,0)</f>
        <v>0</v>
      </c>
      <c r="AV265" s="37">
        <f>(resultados!$E$12^AU265)*(1-resultados!$E$12)^(1-AU265)</f>
        <v>0.97455470737913485</v>
      </c>
      <c r="AW265" s="37">
        <f>((1-resultados!$E$13)^AU265)*((resultados!$E$13)^(1-AU265))</f>
        <v>0.9</v>
      </c>
    </row>
    <row r="266" spans="1:49" s="37" customFormat="1">
      <c r="A266" s="33">
        <v>264</v>
      </c>
      <c r="B266" s="34">
        <v>39783</v>
      </c>
      <c r="C266" s="35">
        <v>1</v>
      </c>
      <c r="D266" s="36">
        <v>11620</v>
      </c>
      <c r="E266" s="32">
        <v>1932.89</v>
      </c>
      <c r="F266" s="32">
        <v>1740</v>
      </c>
      <c r="G266" s="40">
        <f>(resultados!$B$6*cálculos!D266)+(resultados!$C$6*cálculos!E266)+(resultados!$D$6*cálculos!F266)</f>
        <v>0.79074431595320216</v>
      </c>
      <c r="H266" s="36">
        <f>(resultados!B$6*cálculos!D266)/$G266</f>
        <v>0.28441965534123653</v>
      </c>
      <c r="I266" s="32">
        <f>(resultados!C$6*cálculos!E266)/$G266</f>
        <v>0.40996111756972681</v>
      </c>
      <c r="J266" s="31">
        <f>(resultados!D$6*cálculos!F266)/$G266</f>
        <v>0.30561922708903672</v>
      </c>
      <c r="K266" s="36">
        <f t="shared" si="56"/>
        <v>-2.3810648693718406E-2</v>
      </c>
      <c r="L266" s="32">
        <f t="shared" si="57"/>
        <v>-2.2645179373053992E-2</v>
      </c>
      <c r="M266" s="32">
        <f t="shared" si="58"/>
        <v>-1.7094433359299721E-2</v>
      </c>
      <c r="N266" s="40">
        <f t="shared" si="58"/>
        <v>-2.1284214081475794E-2</v>
      </c>
      <c r="O266" s="55">
        <f>AVERAGE(K$4:K266)</f>
        <v>-1.6215616192938201E-3</v>
      </c>
      <c r="P266" s="56">
        <f>AVERAGE(L$4:L266)</f>
        <v>-1.5174586270831514E-4</v>
      </c>
      <c r="Q266" s="57">
        <f>AVERAGE(M$4:M266)</f>
        <v>-7.9564425533666335E-4</v>
      </c>
      <c r="R266" s="32">
        <f>resultados!B$7+resultados!B$8*cálculos!K265^2+resultados!B$9*cálculos!R265</f>
        <v>4.5716028221989201E-4</v>
      </c>
      <c r="S266" s="32">
        <f>resultados!C$7+resultados!C$8*cálculos!L265^2+resultados!C$9*cálculos!S265</f>
        <v>6.6594445817043087E-4</v>
      </c>
      <c r="T266" s="31">
        <f>resultados!D$7+resultados!D$8*cálculos!M265^2+resultados!D$9*cálculos!T265</f>
        <v>2.9428169864592223E-4</v>
      </c>
      <c r="U266" s="36">
        <f t="shared" si="59"/>
        <v>2.1381306840787165E-2</v>
      </c>
      <c r="V266" s="32">
        <f t="shared" si="60"/>
        <v>2.5805899677601454E-2</v>
      </c>
      <c r="W266" s="31">
        <f t="shared" si="61"/>
        <v>1.7154640732056217E-2</v>
      </c>
      <c r="X266" s="32">
        <f>-0.5*LN(2*resultados!B$2)-0.5*LN(R266)-0.5*((K266^2)/R266)</f>
        <v>2.3062250815599423</v>
      </c>
      <c r="Y266" s="32">
        <f>-0.5*LN(2*resultados!C$2)-0.5*LN(S266)-0.5*((L266^2)/S266)</f>
        <v>2.3531934013888351</v>
      </c>
      <c r="Z266" s="31">
        <f>-0.5*LN(2*resultados!D$2)-0.5*LN(T266)-0.5*((M266^2)/T266)</f>
        <v>2.6500515374782467</v>
      </c>
      <c r="AA266" s="32">
        <f>K266/R266</f>
        <v>-52.083808720429467</v>
      </c>
      <c r="AB266" s="32">
        <f>L266/S266</f>
        <v>-34.004606683367818</v>
      </c>
      <c r="AC266" s="31">
        <f>M266/T266</f>
        <v>-58.088672989031608</v>
      </c>
      <c r="AD266" s="32">
        <f>(1-resultados!$E$3)*(cálculos!AA265*cálculos!AA265)+resultados!$E$3*cálculos!AD265</f>
        <v>971.02599440860115</v>
      </c>
      <c r="AE266" s="32">
        <f>(1-resultados!$E$3)*(cálculos!AA265*cálculos!AB265)+resultados!$E$3*cálculos!AE265</f>
        <v>882.54612877245302</v>
      </c>
      <c r="AF266" s="32">
        <f>(1-resultados!$E$3)*(cálculos!AA265*cálculos!AC265)+resultados!$E$3*cálculos!AF265</f>
        <v>1083.9682013330525</v>
      </c>
      <c r="AG266" s="32">
        <f>(1-resultados!$E$3)*(cálculos!AB265*cálculos!AB265)+resultados!$E$3*cálculos!AG265</f>
        <v>2308.6812446779863</v>
      </c>
      <c r="AH266" s="32">
        <f>(1-resultados!$E$3)*(cálculos!AB265*cálculos!AC265)+resultados!$E$3*cálculos!AH265</f>
        <v>2359.9101921547881</v>
      </c>
      <c r="AI266" s="31">
        <f>(1-resultados!$E$3)*(cálculos!AC265*cálculos!AC265)+resultados!$E$3*cálculos!AI265</f>
        <v>6525.5474700583318</v>
      </c>
      <c r="AJ266" s="32">
        <f t="shared" si="62"/>
        <v>1</v>
      </c>
      <c r="AK266" s="32">
        <f t="shared" si="63"/>
        <v>0.58944053558916831</v>
      </c>
      <c r="AL266" s="32">
        <f t="shared" si="64"/>
        <v>0.4306184540368363</v>
      </c>
      <c r="AM266" s="32">
        <f t="shared" si="65"/>
        <v>1</v>
      </c>
      <c r="AN266" s="32">
        <f t="shared" si="66"/>
        <v>0.60800200561437745</v>
      </c>
      <c r="AO266" s="31">
        <f t="shared" si="67"/>
        <v>1</v>
      </c>
      <c r="AP266" s="9">
        <f>H266*U266*(H266*U266*AJ266+I266*V266*AK266+J266*W266*AL266)</f>
        <v>8.8633457944092223E-5</v>
      </c>
      <c r="AQ266" s="9">
        <f>I266*V266*(H266*U266*AK266+I266*V266*AM266+J266*W266*AN266)</f>
        <v>1.8356962235879936E-4</v>
      </c>
      <c r="AR266" s="9">
        <f>J266*W266*(H266*U266*AL266+I266*V266*AN266+J266*W266*AO266)</f>
        <v>7.4939354980804363E-5</v>
      </c>
      <c r="AS266" s="40">
        <f t="shared" si="68"/>
        <v>3.4714243528369591E-4</v>
      </c>
      <c r="AT266" s="32">
        <f t="shared" si="69"/>
        <v>4.334395243046571E-2</v>
      </c>
      <c r="AU266" s="31">
        <f>IF(N266&lt;-AT265,1,0)</f>
        <v>0</v>
      </c>
      <c r="AV266" s="37">
        <f>(resultados!$E$12^AU266)*(1-resultados!$E$12)^(1-AU266)</f>
        <v>0.97455470737913485</v>
      </c>
      <c r="AW266" s="37">
        <f>((1-resultados!$E$13)^AU266)*((resultados!$E$13)^(1-AU266))</f>
        <v>0.9</v>
      </c>
    </row>
    <row r="267" spans="1:49" s="37" customFormat="1">
      <c r="A267" s="33">
        <v>265</v>
      </c>
      <c r="B267" s="34">
        <v>39784</v>
      </c>
      <c r="C267" s="35">
        <v>2</v>
      </c>
      <c r="D267" s="36">
        <v>11960</v>
      </c>
      <c r="E267" s="32">
        <v>1937.81</v>
      </c>
      <c r="F267" s="32">
        <v>1735</v>
      </c>
      <c r="G267" s="40">
        <f>(resultados!$B$6*cálculos!D267)+(resultados!$C$6*cálculos!E267)+(resultados!$D$6*cálculos!F267)</f>
        <v>0.7974556739027524</v>
      </c>
      <c r="H267" s="36">
        <f>(resultados!B$6*cálculos!D267)/$G267</f>
        <v>0.2902780412042949</v>
      </c>
      <c r="I267" s="32">
        <f>(resultados!C$6*cálculos!E267)/$G267</f>
        <v>0.40754563714148345</v>
      </c>
      <c r="J267" s="31">
        <f>(resultados!D$6*cálculos!F267)/$G267</f>
        <v>0.3021763216542217</v>
      </c>
      <c r="K267" s="36">
        <f t="shared" si="56"/>
        <v>2.8839997098721426E-2</v>
      </c>
      <c r="L267" s="32">
        <f t="shared" si="57"/>
        <v>2.5421772029314837E-3</v>
      </c>
      <c r="M267" s="32">
        <f t="shared" si="58"/>
        <v>-2.8776998276152099E-3</v>
      </c>
      <c r="N267" s="40">
        <f t="shared" si="58"/>
        <v>8.4515778129478358E-3</v>
      </c>
      <c r="O267" s="55">
        <f>AVERAGE(K$4:K267)</f>
        <v>-1.506176927180126E-3</v>
      </c>
      <c r="P267" s="56">
        <f>AVERAGE(L$4:L267)</f>
        <v>-1.4154160867180075E-4</v>
      </c>
      <c r="Q267" s="57">
        <f>AVERAGE(M$4:M267)</f>
        <v>-8.0353082947408208E-4</v>
      </c>
      <c r="R267" s="32">
        <f>resultados!B$7+resultados!B$8*cálculos!K266^2+resultados!B$9*cálculos!R266</f>
        <v>5.1364189971618665E-4</v>
      </c>
      <c r="S267" s="32">
        <f>resultados!C$7+resultados!C$8*cálculos!L266^2+resultados!C$9*cálculos!S266</f>
        <v>6.3919300932484757E-4</v>
      </c>
      <c r="T267" s="31">
        <f>resultados!D$7+resultados!D$8*cálculos!M266^2+resultados!D$9*cálculos!T266</f>
        <v>3.0949034419440111E-4</v>
      </c>
      <c r="U267" s="36">
        <f t="shared" si="59"/>
        <v>2.2663669158284733E-2</v>
      </c>
      <c r="V267" s="32">
        <f t="shared" si="60"/>
        <v>2.5282266696735233E-2</v>
      </c>
      <c r="W267" s="31">
        <f t="shared" si="61"/>
        <v>1.7592337655763689E-2</v>
      </c>
      <c r="X267" s="32">
        <f>-0.5*LN(2*resultados!B$2)-0.5*LN(R267)-0.5*((K267^2)/R267)</f>
        <v>2.0583986121571209</v>
      </c>
      <c r="Y267" s="32">
        <f>-0.5*LN(2*resultados!C$2)-0.5*LN(S267)-0.5*((L267^2)/S267)</f>
        <v>2.7536581855210165</v>
      </c>
      <c r="Z267" s="31">
        <f>-0.5*LN(2*resultados!D$2)-0.5*LN(T267)-0.5*((M267^2)/T267)</f>
        <v>3.1079746000287645</v>
      </c>
      <c r="AA267" s="32">
        <f>K267/R267</f>
        <v>56.148061742348112</v>
      </c>
      <c r="AB267" s="32">
        <f>L267/S267</f>
        <v>3.9771667803699504</v>
      </c>
      <c r="AC267" s="31">
        <f>M267/T267</f>
        <v>-9.2981893671216813</v>
      </c>
      <c r="AD267" s="32">
        <f>(1-resultados!$E$3)*(cálculos!AA266*cálculos!AA266)+resultados!$E$3*cálculos!AD266</f>
        <v>1075.5278225936622</v>
      </c>
      <c r="AE267" s="32">
        <f>(1-resultados!$E$3)*(cálculos!AA266*cálculos!AB266)+resultados!$E$3*cálculos!AE266</f>
        <v>935.85872685270385</v>
      </c>
      <c r="AF267" s="32">
        <f>(1-resultados!$E$3)*(cálculos!AA266*cálculos!AC266)+resultados!$E$3*cálculos!AF266</f>
        <v>1200.4588692201276</v>
      </c>
      <c r="AG267" s="32">
        <f>(1-resultados!$E$3)*(cálculos!AB266*cálculos!AB266)+resultados!$E$3*cálculos!AG266</f>
        <v>2239.5391665387397</v>
      </c>
      <c r="AH267" s="32">
        <f>(1-resultados!$E$3)*(cálculos!AB266*cálculos!AC266)+resultados!$E$3*cálculos!AH266</f>
        <v>2336.8325292905483</v>
      </c>
      <c r="AI267" s="31">
        <f>(1-resultados!$E$3)*(cálculos!AC266*cálculos!AC266)+resultados!$E$3*cálculos!AI266</f>
        <v>6336.4722576324311</v>
      </c>
      <c r="AJ267" s="32">
        <f t="shared" si="62"/>
        <v>1</v>
      </c>
      <c r="AK267" s="32">
        <f t="shared" si="63"/>
        <v>0.60300392454758589</v>
      </c>
      <c r="AL267" s="32">
        <f t="shared" si="64"/>
        <v>0.45984629420238093</v>
      </c>
      <c r="AM267" s="32">
        <f t="shared" si="65"/>
        <v>1</v>
      </c>
      <c r="AN267" s="32">
        <f t="shared" si="66"/>
        <v>0.62033243511202629</v>
      </c>
      <c r="AO267" s="31">
        <f t="shared" si="67"/>
        <v>1</v>
      </c>
      <c r="AP267" s="9">
        <f>H267*U267*(H267*U267*AJ267+I267*V267*AK267+J267*W267*AL267)</f>
        <v>1.0023710237033745E-4</v>
      </c>
      <c r="AQ267" s="9">
        <f>I267*V267*(H267*U267*AK267+I267*V267*AM267+J267*W267*AN267)</f>
        <v>1.8101890716876054E-4</v>
      </c>
      <c r="AR267" s="9">
        <f>J267*W267*(H267*U267*AL267+I267*V267*AN267+J267*W267*AO267)</f>
        <v>7.8319993145829024E-5</v>
      </c>
      <c r="AS267" s="40">
        <f t="shared" si="68"/>
        <v>3.59576002684927E-4</v>
      </c>
      <c r="AT267" s="32">
        <f t="shared" si="69"/>
        <v>4.4113346806508968E-2</v>
      </c>
      <c r="AU267" s="31">
        <f>IF(N267&lt;-AT266,1,0)</f>
        <v>0</v>
      </c>
      <c r="AV267" s="37">
        <f>(resultados!$E$12^AU267)*(1-resultados!$E$12)^(1-AU267)</f>
        <v>0.97455470737913485</v>
      </c>
      <c r="AW267" s="37">
        <f>((1-resultados!$E$13)^AU267)*((resultados!$E$13)^(1-AU267))</f>
        <v>0.9</v>
      </c>
    </row>
    <row r="268" spans="1:49" s="37" customFormat="1">
      <c r="A268" s="33">
        <v>266</v>
      </c>
      <c r="B268" s="34">
        <v>39785</v>
      </c>
      <c r="C268" s="35">
        <v>3</v>
      </c>
      <c r="D268" s="36">
        <v>12160</v>
      </c>
      <c r="E268" s="32">
        <v>1972.24</v>
      </c>
      <c r="F268" s="32">
        <v>1760</v>
      </c>
      <c r="G268" s="40">
        <f>(resultados!$B$6*cálculos!D268)+(resultados!$C$6*cálculos!E268)+(resultados!$D$6*cálculos!F268)</f>
        <v>0.81057328734699396</v>
      </c>
      <c r="H268" s="36">
        <f>(resultados!B$6*cálculos!D268)/$G268</f>
        <v>0.29035602626382334</v>
      </c>
      <c r="I268" s="32">
        <f>(resultados!C$6*cálculos!E268)/$G268</f>
        <v>0.4080741486997374</v>
      </c>
      <c r="J268" s="31">
        <f>(resultados!D$6*cálculos!F268)/$G268</f>
        <v>0.30156982503643931</v>
      </c>
      <c r="K268" s="36">
        <f t="shared" si="56"/>
        <v>1.6584128015534105E-2</v>
      </c>
      <c r="L268" s="32">
        <f t="shared" si="57"/>
        <v>1.7611483182355059E-2</v>
      </c>
      <c r="M268" s="32">
        <f t="shared" si="58"/>
        <v>1.430639565123748E-2</v>
      </c>
      <c r="N268" s="40">
        <f t="shared" si="58"/>
        <v>1.6315507676610191E-2</v>
      </c>
      <c r="O268" s="55">
        <f>AVERAGE(K$4:K268)</f>
        <v>-1.4379116255095064E-3</v>
      </c>
      <c r="P268" s="56">
        <f>AVERAGE(L$4:L268)</f>
        <v>-7.4549062290567324E-5</v>
      </c>
      <c r="Q268" s="57">
        <f>AVERAGE(M$4:M268)</f>
        <v>-7.4651223898083096E-4</v>
      </c>
      <c r="R268" s="32">
        <f>resultados!B$7+resultados!B$8*cálculos!K267^2+resultados!B$9*cálculos!R267</f>
        <v>6.2606414558513462E-4</v>
      </c>
      <c r="S268" s="32">
        <f>resultados!C$7+resultados!C$8*cálculos!L267^2+resultados!C$9*cálculos!S267</f>
        <v>4.5058259879102679E-4</v>
      </c>
      <c r="T268" s="31">
        <f>resultados!D$7+resultados!D$8*cálculos!M267^2+resultados!D$9*cálculos!T267</f>
        <v>2.1416260023220847E-4</v>
      </c>
      <c r="U268" s="36">
        <f t="shared" si="59"/>
        <v>2.5021273860160169E-2</v>
      </c>
      <c r="V268" s="32">
        <f t="shared" si="60"/>
        <v>2.1226930979089436E-2</v>
      </c>
      <c r="W268" s="31">
        <f t="shared" si="61"/>
        <v>1.4634295344573597E-2</v>
      </c>
      <c r="X268" s="32">
        <f>-0.5*LN(2*resultados!B$2)-0.5*LN(R268)-0.5*((K268^2)/R268)</f>
        <v>2.5494376745736544</v>
      </c>
      <c r="Y268" s="32">
        <f>-0.5*LN(2*resultados!C$2)-0.5*LN(S268)-0.5*((L268^2)/S268)</f>
        <v>2.5893645960883207</v>
      </c>
      <c r="Z268" s="31">
        <f>-0.5*LN(2*resultados!D$2)-0.5*LN(T268)-0.5*((M268^2)/T268)</f>
        <v>2.8276042063053084</v>
      </c>
      <c r="AA268" s="32">
        <f>K268/R268</f>
        <v>26.489502924710983</v>
      </c>
      <c r="AB268" s="32">
        <f>L268/S268</f>
        <v>39.086026024105273</v>
      </c>
      <c r="AC268" s="31">
        <f>M268/T268</f>
        <v>66.801559355954737</v>
      </c>
      <c r="AD268" s="32">
        <f>(1-resultados!$E$3)*(cálculos!AA267*cálculos!AA267)+resultados!$E$3*cálculos!AD267</f>
        <v>1200.1524434833948</v>
      </c>
      <c r="AE268" s="32">
        <f>(1-resultados!$E$3)*(cálculos!AA267*cálculos!AB267)+resultados!$E$3*cálculos!AE267</f>
        <v>893.10581559817126</v>
      </c>
      <c r="AF268" s="32">
        <f>(1-resultados!$E$3)*(cálculos!AA267*cálculos!AC267)+resultados!$E$3*cálculos!AF267</f>
        <v>1097.1068184262883</v>
      </c>
      <c r="AG268" s="32">
        <f>(1-resultados!$E$3)*(cálculos!AB267*cálculos!AB267)+resultados!$E$3*cálculos!AG267</f>
        <v>2106.115887882348</v>
      </c>
      <c r="AH268" s="32">
        <f>(1-resultados!$E$3)*(cálculos!AB267*cálculos!AC267)+resultados!$E$3*cálculos!AH267</f>
        <v>2194.4037505410051</v>
      </c>
      <c r="AI268" s="31">
        <f>(1-resultados!$E$3)*(cálculos!AC267*cálculos!AC267)+resultados!$E$3*cálculos!AI267</f>
        <v>5961.4713017048962</v>
      </c>
      <c r="AJ268" s="32">
        <f t="shared" si="62"/>
        <v>1</v>
      </c>
      <c r="AK268" s="32">
        <f t="shared" si="63"/>
        <v>0.56175064319286094</v>
      </c>
      <c r="AL268" s="32">
        <f t="shared" si="64"/>
        <v>0.4101606366283494</v>
      </c>
      <c r="AM268" s="32">
        <f t="shared" si="65"/>
        <v>1</v>
      </c>
      <c r="AN268" s="32">
        <f t="shared" si="66"/>
        <v>0.61929657176394581</v>
      </c>
      <c r="AO268" s="31">
        <f t="shared" si="67"/>
        <v>1</v>
      </c>
      <c r="AP268" s="9">
        <f>H268*U268*(H268*U268*AJ268+I268*V268*AK268+J268*W268*AL268)</f>
        <v>1.0128389262679363E-4</v>
      </c>
      <c r="AQ268" s="9">
        <f>I268*V268*(H268*U268*AK268+I268*V268*AM268+J268*W268*AN268)</f>
        <v>1.3405944268477961E-4</v>
      </c>
      <c r="AR268" s="9">
        <f>J268*W268*(H268*U268*AL268+I268*V268*AN268+J268*W268*AO268)</f>
        <v>5.6302443872125657E-5</v>
      </c>
      <c r="AS268" s="40">
        <f t="shared" si="68"/>
        <v>2.9164577918369889E-4</v>
      </c>
      <c r="AT268" s="32">
        <f t="shared" si="69"/>
        <v>3.9728530909218913E-2</v>
      </c>
      <c r="AU268" s="31">
        <f>IF(N268&lt;-AT267,1,0)</f>
        <v>0</v>
      </c>
      <c r="AV268" s="37">
        <f>(resultados!$E$12^AU268)*(1-resultados!$E$12)^(1-AU268)</f>
        <v>0.97455470737913485</v>
      </c>
      <c r="AW268" s="37">
        <f>((1-resultados!$E$13)^AU268)*((resultados!$E$13)^(1-AU268))</f>
        <v>0.9</v>
      </c>
    </row>
    <row r="269" spans="1:49" s="37" customFormat="1">
      <c r="A269" s="33">
        <v>267</v>
      </c>
      <c r="B269" s="34">
        <v>39786</v>
      </c>
      <c r="C269" s="35">
        <v>4</v>
      </c>
      <c r="D269" s="36">
        <v>12580</v>
      </c>
      <c r="E269" s="32">
        <v>1962.4</v>
      </c>
      <c r="F269" s="32">
        <v>1770</v>
      </c>
      <c r="G269" s="40">
        <f>(resultados!$B$6*cálculos!D269)+(resultados!$C$6*cálculos!E269)+(resultados!$D$6*cálculos!F269)</f>
        <v>0.81844089402853859</v>
      </c>
      <c r="H269" s="36">
        <f>(resultados!B$6*cálculos!D269)/$G269</f>
        <v>0.29749719588089368</v>
      </c>
      <c r="I269" s="32">
        <f>(resultados!C$6*cálculos!E269)/$G269</f>
        <v>0.40213495211297079</v>
      </c>
      <c r="J269" s="31">
        <f>(resultados!D$6*cálculos!F269)/$G269</f>
        <v>0.30036785200613553</v>
      </c>
      <c r="K269" s="36">
        <f t="shared" si="56"/>
        <v>3.3956374734273709E-2</v>
      </c>
      <c r="L269" s="32">
        <f t="shared" si="57"/>
        <v>-5.0017386669427566E-3</v>
      </c>
      <c r="M269" s="32">
        <f t="shared" si="58"/>
        <v>5.6657375356774509E-3</v>
      </c>
      <c r="N269" s="40">
        <f t="shared" si="58"/>
        <v>9.6594221768614985E-3</v>
      </c>
      <c r="O269" s="55">
        <f>AVERAGE(K$4:K269)</f>
        <v>-1.3048503985930281E-3</v>
      </c>
      <c r="P269" s="56">
        <f>AVERAGE(L$4:L269)</f>
        <v>-9.307233148098908E-5</v>
      </c>
      <c r="Q269" s="57">
        <f>AVERAGE(M$4:M269)</f>
        <v>-7.2240603682046148E-4</v>
      </c>
      <c r="R269" s="32">
        <f>resultados!B$7+resultados!B$8*cálculos!K268^2+resultados!B$9*cálculos!R268</f>
        <v>5.5879945634083254E-4</v>
      </c>
      <c r="S269" s="32">
        <f>resultados!C$7+resultados!C$8*cálculos!L268^2+resultados!C$9*cálculos!S268</f>
        <v>4.2814637814947768E-4</v>
      </c>
      <c r="T269" s="31">
        <f>resultados!D$7+resultados!D$8*cálculos!M268^2+resultados!D$9*cálculos!T268</f>
        <v>2.2663476062412561E-4</v>
      </c>
      <c r="U269" s="36">
        <f t="shared" si="59"/>
        <v>2.363893940812135E-2</v>
      </c>
      <c r="V269" s="32">
        <f t="shared" si="60"/>
        <v>2.0691698290606252E-2</v>
      </c>
      <c r="W269" s="31">
        <f t="shared" si="61"/>
        <v>1.505439339940755E-2</v>
      </c>
      <c r="X269" s="32">
        <f>-0.5*LN(2*resultados!B$2)-0.5*LN(R269)-0.5*((K269^2)/R269)</f>
        <v>1.7942137352091192</v>
      </c>
      <c r="Y269" s="32">
        <f>-0.5*LN(2*resultados!C$2)-0.5*LN(S269)-0.5*((L269^2)/S269)</f>
        <v>2.9298682441678201</v>
      </c>
      <c r="Z269" s="31">
        <f>-0.5*LN(2*resultados!D$2)-0.5*LN(T269)-0.5*((M269^2)/T269)</f>
        <v>3.206326801221548</v>
      </c>
      <c r="AA269" s="32">
        <f>K269/R269</f>
        <v>60.76665671192503</v>
      </c>
      <c r="AB269" s="32">
        <f>L269/S269</f>
        <v>-11.682309887943305</v>
      </c>
      <c r="AC269" s="31">
        <f>M269/T269</f>
        <v>24.99941985984265</v>
      </c>
      <c r="AD269" s="32">
        <f>(1-resultados!$E$3)*(cálculos!AA268*cálculos!AA268)+resultados!$E$3*cálculos!AD268</f>
        <v>1170.2449227862874</v>
      </c>
      <c r="AE269" s="32">
        <f>(1-resultados!$E$3)*(cálculos!AA268*cálculos!AB268)+resultados!$E$3*cálculos!AE268</f>
        <v>901.64163070313293</v>
      </c>
      <c r="AF269" s="32">
        <f>(1-resultados!$E$3)*(cálculos!AA268*cálculos!AC268)+resultados!$E$3*cálculos!AF268</f>
        <v>1137.4528154368002</v>
      </c>
      <c r="AG269" s="32">
        <f>(1-resultados!$E$3)*(cálculos!AB268*cálculos!AB268)+resultados!$E$3*cálculos!AG268</f>
        <v>2071.4119804308293</v>
      </c>
      <c r="AH269" s="32">
        <f>(1-resultados!$E$3)*(cálculos!AB268*cálculos!AC268)+resultados!$E$3*cálculos!AH268</f>
        <v>2219.3999747548046</v>
      </c>
      <c r="AI269" s="31">
        <f>(1-resultados!$E$3)*(cálculos!AC268*cálculos!AC268)+resultados!$E$3*cálculos!AI268</f>
        <v>5871.5299235458306</v>
      </c>
      <c r="AJ269" s="32">
        <f t="shared" si="62"/>
        <v>1</v>
      </c>
      <c r="AK269" s="32">
        <f t="shared" si="63"/>
        <v>0.57911168920671929</v>
      </c>
      <c r="AL269" s="32">
        <f t="shared" si="64"/>
        <v>0.43392969184242047</v>
      </c>
      <c r="AM269" s="32">
        <f t="shared" si="65"/>
        <v>1</v>
      </c>
      <c r="AN269" s="32">
        <f t="shared" si="66"/>
        <v>0.63639490734025961</v>
      </c>
      <c r="AO269" s="31">
        <f t="shared" si="67"/>
        <v>1</v>
      </c>
      <c r="AP269" s="9">
        <f>H269*U269*(H269*U269*AJ269+I269*V269*AK269+J269*W269*AL269)</f>
        <v>9.7142917379731478E-5</v>
      </c>
      <c r="AQ269" s="9">
        <f>I269*V269*(H269*U269*AK269+I269*V269*AM269+J269*W269*AN269)</f>
        <v>1.2706906462610983E-4</v>
      </c>
      <c r="AR269" s="9">
        <f>J269*W269*(H269*U269*AL269+I269*V269*AN269+J269*W269*AO269)</f>
        <v>5.8190966870142601E-5</v>
      </c>
      <c r="AS269" s="40">
        <f t="shared" si="68"/>
        <v>2.8240294887598393E-4</v>
      </c>
      <c r="AT269" s="32">
        <f t="shared" si="69"/>
        <v>3.9093924672962417E-2</v>
      </c>
      <c r="AU269" s="31">
        <f>IF(N269&lt;-AT268,1,0)</f>
        <v>0</v>
      </c>
      <c r="AV269" s="37">
        <f>(resultados!$E$12^AU269)*(1-resultados!$E$12)^(1-AU269)</f>
        <v>0.97455470737913485</v>
      </c>
      <c r="AW269" s="37">
        <f>((1-resultados!$E$13)^AU269)*((resultados!$E$13)^(1-AU269))</f>
        <v>0.9</v>
      </c>
    </row>
    <row r="270" spans="1:49" s="37" customFormat="1">
      <c r="A270" s="33">
        <v>268</v>
      </c>
      <c r="B270" s="34">
        <v>39787</v>
      </c>
      <c r="C270" s="35">
        <v>5</v>
      </c>
      <c r="D270" s="36">
        <v>12480</v>
      </c>
      <c r="E270" s="32">
        <v>1927.98</v>
      </c>
      <c r="F270" s="32">
        <v>1760</v>
      </c>
      <c r="G270" s="40">
        <f>(resultados!$B$6*cálculos!D270)+(resultados!$C$6*cálculos!E270)+(resultados!$D$6*cálculos!F270)</f>
        <v>0.80934377493744503</v>
      </c>
      <c r="H270" s="36">
        <f>(resultados!B$6*cálculos!D270)/$G270</f>
        <v>0.2984496756220108</v>
      </c>
      <c r="I270" s="32">
        <f>(resultados!C$6*cálculos!E270)/$G270</f>
        <v>0.39952237035642679</v>
      </c>
      <c r="J270" s="31">
        <f>(resultados!D$6*cálculos!F270)/$G270</f>
        <v>0.30202795402156246</v>
      </c>
      <c r="K270" s="36">
        <f t="shared" si="56"/>
        <v>-7.9808883310121814E-3</v>
      </c>
      <c r="L270" s="32">
        <f t="shared" si="57"/>
        <v>-1.769539127157671E-2</v>
      </c>
      <c r="M270" s="32">
        <f t="shared" si="58"/>
        <v>-5.6657375356774509E-3</v>
      </c>
      <c r="N270" s="40">
        <f t="shared" si="58"/>
        <v>-1.11774167387719E-2</v>
      </c>
      <c r="O270" s="55">
        <f>AVERAGE(K$4:K270)</f>
        <v>-1.3298542859803658E-3</v>
      </c>
      <c r="P270" s="56">
        <f>AVERAGE(L$4:L270)</f>
        <v>-1.5899861964614159E-4</v>
      </c>
      <c r="Q270" s="57">
        <f>AVERAGE(M$4:M270)</f>
        <v>-7.4092038700344649E-4</v>
      </c>
      <c r="R270" s="32">
        <f>resultados!B$7+resultados!B$8*cálculos!K269^2+resultados!B$9*cálculos!R269</f>
        <v>7.4537327995263043E-4</v>
      </c>
      <c r="S270" s="32">
        <f>resultados!C$7+resultados!C$8*cálculos!L269^2+resultados!C$9*cálculos!S269</f>
        <v>3.1704752990739573E-4</v>
      </c>
      <c r="T270" s="31">
        <f>resultados!D$7+resultados!D$8*cálculos!M269^2+resultados!D$9*cálculos!T269</f>
        <v>1.7073171808111541E-4</v>
      </c>
      <c r="U270" s="36">
        <f t="shared" si="59"/>
        <v>2.7301525231250918E-2</v>
      </c>
      <c r="V270" s="32">
        <f t="shared" si="60"/>
        <v>1.7805828537515341E-2</v>
      </c>
      <c r="W270" s="31">
        <f t="shared" si="61"/>
        <v>1.3066434788461442E-2</v>
      </c>
      <c r="X270" s="32">
        <f>-0.5*LN(2*resultados!B$2)-0.5*LN(R270)-0.5*((K270^2)/R270)</f>
        <v>2.6391475446207182</v>
      </c>
      <c r="Y270" s="32">
        <f>-0.5*LN(2*resultados!C$2)-0.5*LN(S270)-0.5*((L270^2)/S270)</f>
        <v>2.6154739716884641</v>
      </c>
      <c r="Z270" s="31">
        <f>-0.5*LN(2*resultados!D$2)-0.5*LN(T270)-0.5*((M270^2)/T270)</f>
        <v>3.3247611927466618</v>
      </c>
      <c r="AA270" s="32">
        <f>K270/R270</f>
        <v>-10.707236958533553</v>
      </c>
      <c r="AB270" s="32">
        <f>L270/S270</f>
        <v>-55.813055149003169</v>
      </c>
      <c r="AC270" s="31">
        <f>M270/T270</f>
        <v>-33.185032045338133</v>
      </c>
      <c r="AD270" s="32">
        <f>(1-resultados!$E$3)*(cálculos!AA269*cálculos!AA269)+resultados!$E$3*cálculos!AD269</f>
        <v>1321.5854214958069</v>
      </c>
      <c r="AE270" s="32">
        <f>(1-resultados!$E$3)*(cálculos!AA269*cálculos!AB269)+resultados!$E$3*cálculos!AE269</f>
        <v>804.94943798716611</v>
      </c>
      <c r="AF270" s="32">
        <f>(1-resultados!$E$3)*(cálculos!AA269*cálculos!AC269)+resultados!$E$3*cálculos!AF269</f>
        <v>1160.3535163878125</v>
      </c>
      <c r="AG270" s="32">
        <f>(1-resultados!$E$3)*(cálculos!AB269*cálculos!AB269)+resultados!$E$3*cálculos!AG269</f>
        <v>1955.3158434640557</v>
      </c>
      <c r="AH270" s="32">
        <f>(1-resultados!$E$3)*(cálculos!AB269*cálculos!AC269)+resultados!$E$3*cálculos!AH269</f>
        <v>2068.7129180802272</v>
      </c>
      <c r="AI270" s="31">
        <f>(1-resultados!$E$3)*(cálculos!AC269*cálculos!AC269)+resultados!$E$3*cálculos!AI269</f>
        <v>5556.7363877328025</v>
      </c>
      <c r="AJ270" s="32">
        <f t="shared" si="62"/>
        <v>1</v>
      </c>
      <c r="AK270" s="32">
        <f t="shared" si="63"/>
        <v>0.50074027351934813</v>
      </c>
      <c r="AL270" s="32">
        <f t="shared" si="64"/>
        <v>0.42818633763510888</v>
      </c>
      <c r="AM270" s="32">
        <f t="shared" si="65"/>
        <v>1</v>
      </c>
      <c r="AN270" s="32">
        <f t="shared" si="66"/>
        <v>0.62759846055422364</v>
      </c>
      <c r="AO270" s="31">
        <f t="shared" si="67"/>
        <v>1</v>
      </c>
      <c r="AP270" s="9">
        <f>H270*U270*(H270*U270*AJ270+I270*V270*AK270+J270*W270*AL270)</f>
        <v>1.0918591938240834E-4</v>
      </c>
      <c r="AQ270" s="9">
        <f>I270*V270*(H270*U270*AK270+I270*V270*AM270+J270*W270*AN270)</f>
        <v>9.7250969850066216E-5</v>
      </c>
      <c r="AR270" s="9">
        <f>J270*W270*(H270*U270*AL270+I270*V270*AN270+J270*W270*AO270)</f>
        <v>4.696239672886468E-5</v>
      </c>
      <c r="AS270" s="40">
        <f t="shared" si="68"/>
        <v>2.5339928596133921E-4</v>
      </c>
      <c r="AT270" s="32">
        <f t="shared" si="69"/>
        <v>3.7032015669246479E-2</v>
      </c>
      <c r="AU270" s="31">
        <f>IF(N270&lt;-AT269,1,0)</f>
        <v>0</v>
      </c>
      <c r="AV270" s="37">
        <f>(resultados!$E$12^AU270)*(1-resultados!$E$12)^(1-AU270)</f>
        <v>0.97455470737913485</v>
      </c>
      <c r="AW270" s="37">
        <f>((1-resultados!$E$13)^AU270)*((resultados!$E$13)^(1-AU270))</f>
        <v>0.9</v>
      </c>
    </row>
    <row r="271" spans="1:49" s="37" customFormat="1">
      <c r="A271" s="33">
        <v>269</v>
      </c>
      <c r="B271" s="34">
        <v>39790</v>
      </c>
      <c r="C271" s="35">
        <v>1</v>
      </c>
      <c r="D271" s="36">
        <v>12480</v>
      </c>
      <c r="E271" s="32">
        <v>1927.98</v>
      </c>
      <c r="F271" s="32">
        <v>1760</v>
      </c>
      <c r="G271" s="40">
        <f>(resultados!$B$6*cálculos!D271)+(resultados!$C$6*cálculos!E271)+(resultados!$D$6*cálculos!F271)</f>
        <v>0.80934377493744503</v>
      </c>
      <c r="H271" s="36">
        <f>(resultados!B$6*cálculos!D271)/$G271</f>
        <v>0.2984496756220108</v>
      </c>
      <c r="I271" s="32">
        <f>(resultados!C$6*cálculos!E271)/$G271</f>
        <v>0.39952237035642679</v>
      </c>
      <c r="J271" s="31">
        <f>(resultados!D$6*cálculos!F271)/$G271</f>
        <v>0.30202795402156246</v>
      </c>
      <c r="K271" s="36">
        <f t="shared" si="56"/>
        <v>0</v>
      </c>
      <c r="L271" s="32">
        <f t="shared" si="57"/>
        <v>0</v>
      </c>
      <c r="M271" s="32">
        <f t="shared" si="58"/>
        <v>0</v>
      </c>
      <c r="N271" s="40">
        <f t="shared" si="58"/>
        <v>0</v>
      </c>
      <c r="O271" s="55">
        <f>AVERAGE(K$4:K271)</f>
        <v>-1.32489214312223E-3</v>
      </c>
      <c r="P271" s="56">
        <f>AVERAGE(L$4:L271)</f>
        <v>-1.5840534121462613E-4</v>
      </c>
      <c r="Q271" s="57">
        <f>AVERAGE(M$4:M271)</f>
        <v>-7.3815575869373208E-4</v>
      </c>
      <c r="R271" s="32">
        <f>resultados!B$7+resultados!B$8*cálculos!K270^2+resultados!B$9*cálculos!R270</f>
        <v>5.8931759128945241E-4</v>
      </c>
      <c r="S271" s="32">
        <f>resultados!C$7+resultados!C$8*cálculos!L270^2+resultados!C$9*cálculos!S270</f>
        <v>3.4069260319644914E-4</v>
      </c>
      <c r="T271" s="31">
        <f>resultados!D$7+resultados!D$8*cálculos!M270^2+resultados!D$9*cálculos!T270</f>
        <v>1.3549044006200178E-4</v>
      </c>
      <c r="U271" s="36">
        <f t="shared" si="59"/>
        <v>2.4275864377802336E-2</v>
      </c>
      <c r="V271" s="32">
        <f t="shared" si="60"/>
        <v>1.8457860200913029E-2</v>
      </c>
      <c r="W271" s="31">
        <f t="shared" si="61"/>
        <v>1.1640036085081599E-2</v>
      </c>
      <c r="X271" s="32">
        <f>-0.5*LN(2*resultados!B$2)-0.5*LN(R271)-0.5*((K271^2)/R271)</f>
        <v>2.7993341244975656</v>
      </c>
      <c r="Y271" s="32">
        <f>-0.5*LN(2*resultados!C$2)-0.5*LN(S271)-0.5*((L271^2)/S271)</f>
        <v>3.0733264388649704</v>
      </c>
      <c r="Z271" s="31">
        <f>-0.5*LN(2*resultados!D$2)-0.5*LN(T271)-0.5*((M271^2)/T271)</f>
        <v>3.5343662033860572</v>
      </c>
      <c r="AA271" s="32">
        <f>K271/R271</f>
        <v>0</v>
      </c>
      <c r="AB271" s="32">
        <f>L271/S271</f>
        <v>0</v>
      </c>
      <c r="AC271" s="31">
        <f>M271/T271</f>
        <v>0</v>
      </c>
      <c r="AD271" s="32">
        <f>(1-resultados!$E$3)*(cálculos!AA270*cálculos!AA270)+resultados!$E$3*cálculos!AD270</f>
        <v>1249.1689916032296</v>
      </c>
      <c r="AE271" s="32">
        <f>(1-resultados!$E$3)*(cálculos!AA270*cálculos!AB270)+resultados!$E$3*cálculos!AE270</f>
        <v>792.50868811954081</v>
      </c>
      <c r="AF271" s="32">
        <f>(1-resultados!$E$3)*(cálculos!AA270*cálculos!AC270)+resultados!$E$3*cálculos!AF270</f>
        <v>1112.0515054997015</v>
      </c>
      <c r="AG271" s="32">
        <f>(1-resultados!$E$3)*(cálculos!AB270*cálculos!AB270)+resultados!$E$3*cálculos!AG270</f>
        <v>2024.9027203601527</v>
      </c>
      <c r="AH271" s="32">
        <f>(1-resultados!$E$3)*(cálculos!AB270*cálculos!AC270)+resultados!$E$3*cálculos!AH270</f>
        <v>2055.719624415487</v>
      </c>
      <c r="AI271" s="31">
        <f>(1-resultados!$E$3)*(cálculos!AC270*cálculos!AC270)+resultados!$E$3*cálculos!AI270</f>
        <v>5289.4069855798407</v>
      </c>
      <c r="AJ271" s="32">
        <f t="shared" si="62"/>
        <v>1</v>
      </c>
      <c r="AK271" s="32">
        <f t="shared" si="63"/>
        <v>0.49830053394633217</v>
      </c>
      <c r="AL271" s="32">
        <f t="shared" si="64"/>
        <v>0.43262420338213758</v>
      </c>
      <c r="AM271" s="32">
        <f t="shared" si="65"/>
        <v>1</v>
      </c>
      <c r="AN271" s="32">
        <f t="shared" si="66"/>
        <v>0.62814268652900673</v>
      </c>
      <c r="AO271" s="31">
        <f t="shared" si="67"/>
        <v>1</v>
      </c>
      <c r="AP271" s="9">
        <f>H271*U271*(H271*U271*AJ271+I271*V271*AK271+J271*W271*AL271)</f>
        <v>9.0134384392155057E-5</v>
      </c>
      <c r="AQ271" s="9">
        <f>I271*V271*(H271*U271*AK271+I271*V271*AM271+J271*W271*AN271)</f>
        <v>9.7288667927390867E-5</v>
      </c>
      <c r="AR271" s="9">
        <f>J271*W271*(H271*U271*AL271+I271*V271*AN271+J271*W271*AO271)</f>
        <v>3.9663754041914638E-5</v>
      </c>
      <c r="AS271" s="40">
        <f t="shared" si="68"/>
        <v>2.2708680636146056E-4</v>
      </c>
      <c r="AT271" s="32">
        <f t="shared" si="69"/>
        <v>3.5056665881305696E-2</v>
      </c>
      <c r="AU271" s="31">
        <f>IF(N271&lt;-AT270,1,0)</f>
        <v>0</v>
      </c>
      <c r="AV271" s="37">
        <f>(resultados!$E$12^AU271)*(1-resultados!$E$12)^(1-AU271)</f>
        <v>0.97455470737913485</v>
      </c>
      <c r="AW271" s="37">
        <f>((1-resultados!$E$13)^AU271)*((resultados!$E$13)^(1-AU271))</f>
        <v>0.9</v>
      </c>
    </row>
    <row r="272" spans="1:49" s="37" customFormat="1">
      <c r="A272" s="33">
        <v>270</v>
      </c>
      <c r="B272" s="34">
        <v>39791</v>
      </c>
      <c r="C272" s="35">
        <v>2</v>
      </c>
      <c r="D272" s="36">
        <v>13120</v>
      </c>
      <c r="E272" s="32">
        <v>1962.4</v>
      </c>
      <c r="F272" s="32">
        <v>1790</v>
      </c>
      <c r="G272" s="40">
        <f>(resultados!$B$6*cálculos!D272)+(resultados!$C$6*cálculos!E272)+(resultados!$D$6*cálculos!F272)</f>
        <v>0.83167028470954218</v>
      </c>
      <c r="H272" s="36">
        <f>(resultados!B$6*cálculos!D272)/$G272</f>
        <v>0.30533191883806904</v>
      </c>
      <c r="I272" s="32">
        <f>(resultados!C$6*cálculos!E272)/$G272</f>
        <v>0.39573818588746212</v>
      </c>
      <c r="J272" s="31">
        <f>(resultados!D$6*cálculos!F272)/$G272</f>
        <v>0.29892989527446884</v>
      </c>
      <c r="K272" s="36">
        <f t="shared" si="56"/>
        <v>5.0010420574661651E-2</v>
      </c>
      <c r="L272" s="32">
        <f t="shared" si="57"/>
        <v>1.769539127157671E-2</v>
      </c>
      <c r="M272" s="32">
        <f t="shared" si="58"/>
        <v>1.6901810802603556E-2</v>
      </c>
      <c r="N272" s="40">
        <f t="shared" si="58"/>
        <v>2.7212304944363663E-2</v>
      </c>
      <c r="O272" s="55">
        <f>AVERAGE(K$4:K272)</f>
        <v>-1.1340545493758215E-3</v>
      </c>
      <c r="P272" s="56">
        <f>AVERAGE(L$4:L272)</f>
        <v>-9.2034350089007785E-5</v>
      </c>
      <c r="Q272" s="57">
        <f>AVERAGE(M$4:M272)</f>
        <v>-6.7257967482273846E-4</v>
      </c>
      <c r="R272" s="32">
        <f>resultados!B$7+resultados!B$8*cálculos!K271^2+resultados!B$9*cálculos!R271</f>
        <v>4.5806425489756919E-4</v>
      </c>
      <c r="S272" s="32">
        <f>resultados!C$7+resultados!C$8*cálculos!L271^2+resultados!C$9*cálculos!S271</f>
        <v>2.506747803573279E-4</v>
      </c>
      <c r="T272" s="31">
        <f>resultados!D$7+resultados!D$8*cálculos!M271^2+resultados!D$9*cálculos!T271</f>
        <v>1.0141317341508591E-4</v>
      </c>
      <c r="U272" s="36">
        <f t="shared" si="59"/>
        <v>2.1402435723477109E-2</v>
      </c>
      <c r="V272" s="32">
        <f t="shared" si="60"/>
        <v>1.5832712349983749E-2</v>
      </c>
      <c r="W272" s="31">
        <f t="shared" si="61"/>
        <v>1.007041078680934E-2</v>
      </c>
      <c r="X272" s="32">
        <f>-0.5*LN(2*resultados!B$2)-0.5*LN(R272)-0.5*((K272^2)/R272)</f>
        <v>0.19529963940314543</v>
      </c>
      <c r="Y272" s="32">
        <f>-0.5*LN(2*resultados!C$2)-0.5*LN(S272)-0.5*((L272^2)/S272)</f>
        <v>2.60217058443095</v>
      </c>
      <c r="Z272" s="31">
        <f>-0.5*LN(2*resultados!D$2)-0.5*LN(T272)-0.5*((M272^2)/T272)</f>
        <v>2.2707630763512245</v>
      </c>
      <c r="AA272" s="32">
        <f>K272/R272</f>
        <v>109.17774098274666</v>
      </c>
      <c r="AB272" s="32">
        <f>L272/S272</f>
        <v>70.591031320951259</v>
      </c>
      <c r="AC272" s="31">
        <f>M272/T272</f>
        <v>166.66287261738813</v>
      </c>
      <c r="AD272" s="32">
        <f>(1-resultados!$E$3)*(cálculos!AA271*cálculos!AA271)+resultados!$E$3*cálculos!AD271</f>
        <v>1174.2188521070359</v>
      </c>
      <c r="AE272" s="32">
        <f>(1-resultados!$E$3)*(cálculos!AA271*cálculos!AB271)+resultados!$E$3*cálculos!AE271</f>
        <v>744.95816683236831</v>
      </c>
      <c r="AF272" s="32">
        <f>(1-resultados!$E$3)*(cálculos!AA271*cálculos!AC271)+resultados!$E$3*cálculos!AF271</f>
        <v>1045.3284151697194</v>
      </c>
      <c r="AG272" s="32">
        <f>(1-resultados!$E$3)*(cálculos!AB271*cálculos!AB271)+resultados!$E$3*cálculos!AG271</f>
        <v>1903.4085571385433</v>
      </c>
      <c r="AH272" s="32">
        <f>(1-resultados!$E$3)*(cálculos!AB271*cálculos!AC271)+resultados!$E$3*cálculos!AH271</f>
        <v>1932.3764469505577</v>
      </c>
      <c r="AI272" s="31">
        <f>(1-resultados!$E$3)*(cálculos!AC271*cálculos!AC271)+resultados!$E$3*cálculos!AI271</f>
        <v>4972.0425664450504</v>
      </c>
      <c r="AJ272" s="32">
        <f t="shared" si="62"/>
        <v>1</v>
      </c>
      <c r="AK272" s="32">
        <f t="shared" si="63"/>
        <v>0.49830053394633217</v>
      </c>
      <c r="AL272" s="32">
        <f t="shared" si="64"/>
        <v>0.43262420338213758</v>
      </c>
      <c r="AM272" s="32">
        <f t="shared" si="65"/>
        <v>1</v>
      </c>
      <c r="AN272" s="32">
        <f t="shared" si="66"/>
        <v>0.62814268652900673</v>
      </c>
      <c r="AO272" s="31">
        <f t="shared" si="67"/>
        <v>1</v>
      </c>
      <c r="AP272" s="9">
        <f>H272*U272*(H272*U272*AJ272+I272*V272*AK272+J272*W272*AL272)</f>
        <v>7.1617685423752561E-5</v>
      </c>
      <c r="AQ272" s="9">
        <f>I272*V272*(H272*U272*AK272+I272*V272*AM272+J272*W272*AN272)</f>
        <v>7.1508478229610921E-5</v>
      </c>
      <c r="AR272" s="9">
        <f>J272*W272*(H272*U272*AL272+I272*V272*AN272+J272*W272*AO272)</f>
        <v>2.9420649816012014E-5</v>
      </c>
      <c r="AS272" s="40">
        <f t="shared" si="68"/>
        <v>1.7254681346937548E-4</v>
      </c>
      <c r="AT272" s="32">
        <f t="shared" si="69"/>
        <v>3.0558225388773546E-2</v>
      </c>
      <c r="AU272" s="31">
        <f>IF(N272&lt;-AT271,1,0)</f>
        <v>0</v>
      </c>
      <c r="AV272" s="37">
        <f>(resultados!$E$12^AU272)*(1-resultados!$E$12)^(1-AU272)</f>
        <v>0.97455470737913485</v>
      </c>
      <c r="AW272" s="37">
        <f>((1-resultados!$E$13)^AU272)*((resultados!$E$13)^(1-AU272))</f>
        <v>0.9</v>
      </c>
    </row>
    <row r="273" spans="1:49" s="37" customFormat="1">
      <c r="A273" s="33">
        <v>271</v>
      </c>
      <c r="B273" s="34">
        <v>39792</v>
      </c>
      <c r="C273" s="35">
        <v>3</v>
      </c>
      <c r="D273" s="36">
        <v>13600</v>
      </c>
      <c r="E273" s="32">
        <v>1996.83</v>
      </c>
      <c r="F273" s="32">
        <v>1830</v>
      </c>
      <c r="G273" s="40">
        <f>(resultados!$B$6*cálculos!D273)+(resultados!$C$6*cálculos!E273)+(resultados!$D$6*cálculos!F273)</f>
        <v>0.85229058632582677</v>
      </c>
      <c r="H273" s="36">
        <f>(resultados!B$6*cálculos!D273)/$G273</f>
        <v>0.30884514116994233</v>
      </c>
      <c r="I273" s="32">
        <f>(resultados!C$6*cálculos!E273)/$G273</f>
        <v>0.39293888561091905</v>
      </c>
      <c r="J273" s="31">
        <f>(resultados!D$6*cálculos!F273)/$G273</f>
        <v>0.29821597321913856</v>
      </c>
      <c r="K273" s="36">
        <f t="shared" si="56"/>
        <v>3.5932009226062434E-2</v>
      </c>
      <c r="L273" s="32">
        <f t="shared" si="57"/>
        <v>1.7392709156430541E-2</v>
      </c>
      <c r="M273" s="32">
        <f t="shared" si="58"/>
        <v>2.2100347000665543E-2</v>
      </c>
      <c r="N273" s="40">
        <f t="shared" si="58"/>
        <v>2.4491462582797885E-2</v>
      </c>
      <c r="O273" s="55">
        <f>AVERAGE(K$4:K273)</f>
        <v>-9.9677283168901317E-4</v>
      </c>
      <c r="P273" s="56">
        <f>AVERAGE(L$4:L273)</f>
        <v>-2.7276040805602052E-5</v>
      </c>
      <c r="Q273" s="57">
        <f>AVERAGE(M$4:M273)</f>
        <v>-5.8823550195055967E-4</v>
      </c>
      <c r="R273" s="32">
        <f>resultados!B$7+resultados!B$8*cálculos!K272^2+resultados!B$9*cálculos!R272</f>
        <v>1.033677998864245E-3</v>
      </c>
      <c r="S273" s="32">
        <f>resultados!C$7+resultados!C$8*cálculos!L272^2+resultados!C$9*cálculos!S272</f>
        <v>2.9672729389448426E-4</v>
      </c>
      <c r="T273" s="31">
        <f>resultados!D$7+resultados!D$8*cálculos!M272^2+resultados!D$9*cálculos!T272</f>
        <v>1.8548637602725898E-4</v>
      </c>
      <c r="U273" s="36">
        <f t="shared" si="59"/>
        <v>3.2150863112274997E-2</v>
      </c>
      <c r="V273" s="32">
        <f t="shared" si="60"/>
        <v>1.7225774115971808E-2</v>
      </c>
      <c r="W273" s="31">
        <f t="shared" si="61"/>
        <v>1.3619338310918742E-2</v>
      </c>
      <c r="X273" s="32">
        <f>-0.5*LN(2*resultados!B$2)-0.5*LN(R273)-0.5*((K273^2)/R273)</f>
        <v>1.89385545648322</v>
      </c>
      <c r="Y273" s="32">
        <f>-0.5*LN(2*resultados!C$2)-0.5*LN(S273)-0.5*((L273^2)/S273)</f>
        <v>2.6326720270042525</v>
      </c>
      <c r="Z273" s="31">
        <f>-0.5*LN(2*resultados!D$2)-0.5*LN(T273)-0.5*((M273^2)/T273)</f>
        <v>2.060718986927184</v>
      </c>
      <c r="AA273" s="32">
        <f>K273/R273</f>
        <v>34.76131761103823</v>
      </c>
      <c r="AB273" s="32">
        <f>L273/S273</f>
        <v>58.615130843391036</v>
      </c>
      <c r="AC273" s="31">
        <f>M273/T273</f>
        <v>119.14808771409544</v>
      </c>
      <c r="AD273" s="32">
        <f>(1-resultados!$E$3)*(cálculos!AA272*cálculos!AA272)+resultados!$E$3*cálculos!AD272</f>
        <v>1818.9524685463575</v>
      </c>
      <c r="AE273" s="32">
        <f>(1-resultados!$E$3)*(cálculos!AA272*cálculos!AB272)+resultados!$E$3*cálculos!AE272</f>
        <v>1162.6788368182529</v>
      </c>
      <c r="AF273" s="32">
        <f>(1-resultados!$E$3)*(cálculos!AA272*cálculos!AC272)+resultados!$E$3*cálculos!AF272</f>
        <v>2074.3612665432393</v>
      </c>
      <c r="AG273" s="32">
        <f>(1-resultados!$E$3)*(cálculos!AB272*cálculos!AB272)+resultados!$E$3*cálculos!AG272</f>
        <v>2088.1896658875621</v>
      </c>
      <c r="AH273" s="32">
        <f>(1-resultados!$E$3)*(cálculos!AB272*cálculos!AC272)+resultados!$E$3*cálculos!AH272</f>
        <v>2522.3281037919501</v>
      </c>
      <c r="AI273" s="31">
        <f>(1-resultados!$E$3)*(cálculos!AC272*cálculos!AC272)+resultados!$E$3*cálculos!AI272</f>
        <v>6340.3107990031331</v>
      </c>
      <c r="AJ273" s="32">
        <f t="shared" si="62"/>
        <v>1</v>
      </c>
      <c r="AK273" s="32">
        <f t="shared" si="63"/>
        <v>0.59657372411991694</v>
      </c>
      <c r="AL273" s="32">
        <f t="shared" si="64"/>
        <v>0.61082730927523532</v>
      </c>
      <c r="AM273" s="32">
        <f t="shared" si="65"/>
        <v>1</v>
      </c>
      <c r="AN273" s="32">
        <f t="shared" si="66"/>
        <v>0.69320443737973769</v>
      </c>
      <c r="AO273" s="31">
        <f t="shared" si="67"/>
        <v>1</v>
      </c>
      <c r="AP273" s="9">
        <f>H273*U273*(H273*U273*AJ273+I273*V273*AK273+J273*W273*AL273)</f>
        <v>1.6332794711173193E-4</v>
      </c>
      <c r="AQ273" s="9">
        <f>I273*V273*(H273*U273*AK273+I273*V273*AM273+J273*W273*AN273)</f>
        <v>1.0496789222955901E-4</v>
      </c>
      <c r="AR273" s="9">
        <f>J273*W273*(H273*U273*AL273+I273*V273*AN273+J273*W273*AO273)</f>
        <v>6.0186922578014597E-5</v>
      </c>
      <c r="AS273" s="40">
        <f t="shared" si="68"/>
        <v>3.2848276191930548E-4</v>
      </c>
      <c r="AT273" s="32">
        <f t="shared" si="69"/>
        <v>4.2162946172302013E-2</v>
      </c>
      <c r="AU273" s="31">
        <f>IF(N273&lt;-AT272,1,0)</f>
        <v>0</v>
      </c>
      <c r="AV273" s="37">
        <f>(resultados!$E$12^AU273)*(1-resultados!$E$12)^(1-AU273)</f>
        <v>0.97455470737913485</v>
      </c>
      <c r="AW273" s="37">
        <f>((1-resultados!$E$13)^AU273)*((resultados!$E$13)^(1-AU273))</f>
        <v>0.9</v>
      </c>
    </row>
    <row r="274" spans="1:49" s="37" customFormat="1">
      <c r="A274" s="33">
        <v>272</v>
      </c>
      <c r="B274" s="34">
        <v>39793</v>
      </c>
      <c r="C274" s="35">
        <v>4</v>
      </c>
      <c r="D274" s="36">
        <v>13500</v>
      </c>
      <c r="E274" s="32">
        <v>2050.9299999999998</v>
      </c>
      <c r="F274" s="32">
        <v>1855</v>
      </c>
      <c r="G274" s="40">
        <f>(resultados!$B$6*cálculos!D274)+(resultados!$C$6*cálculos!E274)+(resultados!$D$6*cálculos!F274)</f>
        <v>0.86290069993913565</v>
      </c>
      <c r="H274" s="36">
        <f>(resultados!B$6*cálculos!D274)/$G274</f>
        <v>0.30280462467938102</v>
      </c>
      <c r="I274" s="32">
        <f>(resultados!C$6*cálculos!E274)/$G274</f>
        <v>0.39862233104442213</v>
      </c>
      <c r="J274" s="31">
        <f>(resultados!D$6*cálculos!F274)/$G274</f>
        <v>0.29857304427619691</v>
      </c>
      <c r="K274" s="36">
        <f t="shared" si="56"/>
        <v>-7.3801072976227289E-3</v>
      </c>
      <c r="L274" s="32">
        <f t="shared" si="57"/>
        <v>2.6732425696406104E-2</v>
      </c>
      <c r="M274" s="32">
        <f t="shared" si="58"/>
        <v>1.3568729206069108E-2</v>
      </c>
      <c r="N274" s="40">
        <f t="shared" si="58"/>
        <v>1.2372088218384647E-2</v>
      </c>
      <c r="O274" s="55">
        <f>AVERAGE(K$4:K274)</f>
        <v>-1.0203275714157059E-3</v>
      </c>
      <c r="P274" s="56">
        <f>AVERAGE(L$4:L274)</f>
        <v>7.1468246047577672E-5</v>
      </c>
      <c r="Q274" s="57">
        <f>AVERAGE(M$4:M274)</f>
        <v>-5.3599577978074534E-4</v>
      </c>
      <c r="R274" s="32">
        <f>resultados!B$7+resultados!B$8*cálculos!K273^2+resultados!B$9*cálculos!R273</f>
        <v>1.1298074208991465E-3</v>
      </c>
      <c r="S274" s="32">
        <f>resultados!C$7+resultados!C$8*cálculos!L273^2+resultados!C$9*cálculos!S273</f>
        <v>3.2364804645826806E-4</v>
      </c>
      <c r="T274" s="31">
        <f>resultados!D$7+resultados!D$8*cálculos!M273^2+resultados!D$9*cálculos!T273</f>
        <v>3.1340377367224494E-4</v>
      </c>
      <c r="U274" s="36">
        <f t="shared" si="59"/>
        <v>3.3612608064521661E-2</v>
      </c>
      <c r="V274" s="32">
        <f t="shared" si="60"/>
        <v>1.7990220856294901E-2</v>
      </c>
      <c r="W274" s="31">
        <f t="shared" si="61"/>
        <v>1.7703213653804357E-2</v>
      </c>
      <c r="X274" s="32">
        <f>-0.5*LN(2*resultados!B$2)-0.5*LN(R274)-0.5*((K274^2)/R274)</f>
        <v>2.4498114084624381</v>
      </c>
      <c r="Y274" s="32">
        <f>-0.5*LN(2*resultados!C$2)-0.5*LN(S274)-0.5*((L274^2)/S274)</f>
        <v>1.9949765302199884</v>
      </c>
      <c r="Z274" s="31">
        <f>-0.5*LN(2*resultados!D$2)-0.5*LN(T274)-0.5*((M274^2)/T274)</f>
        <v>2.8213433819381422</v>
      </c>
      <c r="AA274" s="32">
        <f>K274/R274</f>
        <v>-6.5321816453899197</v>
      </c>
      <c r="AB274" s="32">
        <f>L274/S274</f>
        <v>82.597210114330309</v>
      </c>
      <c r="AC274" s="31">
        <f>M274/T274</f>
        <v>43.294721844221222</v>
      </c>
      <c r="AD274" s="32">
        <f>(1-resultados!$E$3)*(cálculos!AA273*cálculos!AA273)+resultados!$E$3*cálculos!AD273</f>
        <v>1782.3162725569048</v>
      </c>
      <c r="AE274" s="32">
        <f>(1-resultados!$E$3)*(cálculos!AA273*cálculos!AB273)+resultados!$E$3*cálculos!AE273</f>
        <v>1215.1704574127384</v>
      </c>
      <c r="AF274" s="32">
        <f>(1-resultados!$E$3)*(cálculos!AA273*cálculos!AC273)+resultados!$E$3*cálculos!AF273</f>
        <v>2198.4042617372957</v>
      </c>
      <c r="AG274" s="32">
        <f>(1-resultados!$E$3)*(cálculos!AB273*cálculos!AB273)+resultados!$E$3*cálculos!AG273</f>
        <v>2169.0422997615797</v>
      </c>
      <c r="AH274" s="32">
        <f>(1-resultados!$E$3)*(cálculos!AB273*cálculos!AC273)+resultados!$E$3*cálculos!AH273</f>
        <v>2790.0212626305256</v>
      </c>
      <c r="AI274" s="31">
        <f>(1-resultados!$E$3)*(cálculos!AC273*cálculos!AC273)+resultados!$E$3*cálculos!AI273</f>
        <v>6811.668159418492</v>
      </c>
      <c r="AJ274" s="32">
        <f t="shared" si="62"/>
        <v>1</v>
      </c>
      <c r="AK274" s="32">
        <f t="shared" si="63"/>
        <v>0.61803177731804859</v>
      </c>
      <c r="AL274" s="32">
        <f t="shared" si="64"/>
        <v>0.63094053531363925</v>
      </c>
      <c r="AM274" s="32">
        <f t="shared" si="65"/>
        <v>1</v>
      </c>
      <c r="AN274" s="32">
        <f t="shared" si="66"/>
        <v>0.72584979918387271</v>
      </c>
      <c r="AO274" s="31">
        <f t="shared" si="67"/>
        <v>1</v>
      </c>
      <c r="AP274" s="9">
        <f>H274*U274*(H274*U274*AJ274+I274*V274*AK274+J274*W274*AL274)</f>
        <v>1.8264629067870443E-4</v>
      </c>
      <c r="AQ274" s="9">
        <f>I274*V274*(H274*U274*AK274+I274*V274*AM274+J274*W274*AN274)</f>
        <v>1.2405129296582645E-4</v>
      </c>
      <c r="AR274" s="9">
        <f>J274*W274*(H274*U274*AL274+I274*V274*AN274+J274*W274*AO274)</f>
        <v>8.939570033628001E-5</v>
      </c>
      <c r="AS274" s="40">
        <f t="shared" si="68"/>
        <v>3.960932839808109E-4</v>
      </c>
      <c r="AT274" s="32">
        <f t="shared" si="69"/>
        <v>4.6299190465425785E-2</v>
      </c>
      <c r="AU274" s="31">
        <f>IF(N274&lt;-AT273,1,0)</f>
        <v>0</v>
      </c>
      <c r="AV274" s="37">
        <f>(resultados!$E$12^AU274)*(1-resultados!$E$12)^(1-AU274)</f>
        <v>0.97455470737913485</v>
      </c>
      <c r="AW274" s="37">
        <f>((1-resultados!$E$13)^AU274)*((resultados!$E$13)^(1-AU274))</f>
        <v>0.9</v>
      </c>
    </row>
    <row r="275" spans="1:49" s="37" customFormat="1">
      <c r="A275" s="33">
        <v>273</v>
      </c>
      <c r="B275" s="34">
        <v>39794</v>
      </c>
      <c r="C275" s="35">
        <v>5</v>
      </c>
      <c r="D275" s="36">
        <v>13400</v>
      </c>
      <c r="E275" s="32">
        <v>2036.18</v>
      </c>
      <c r="F275" s="32">
        <v>1830</v>
      </c>
      <c r="G275" s="40">
        <f>(resultados!$B$6*cálculos!D275)+(resultados!$C$6*cálculos!E275)+(resultados!$D$6*cálculos!F275)</f>
        <v>0.85501919929667958</v>
      </c>
      <c r="H275" s="36">
        <f>(resultados!B$6*cálculos!D275)/$G275</f>
        <v>0.3033321812223832</v>
      </c>
      <c r="I275" s="32">
        <f>(resultados!C$6*cálculos!E275)/$G275</f>
        <v>0.39940353877578905</v>
      </c>
      <c r="J275" s="31">
        <f>(resultados!D$6*cálculos!F275)/$G275</f>
        <v>0.29726428000182764</v>
      </c>
      <c r="K275" s="36">
        <f t="shared" si="56"/>
        <v>-7.4349784875185065E-3</v>
      </c>
      <c r="L275" s="32">
        <f t="shared" si="57"/>
        <v>-7.2178453901159401E-3</v>
      </c>
      <c r="M275" s="32">
        <f t="shared" si="58"/>
        <v>-1.3568729206069108E-2</v>
      </c>
      <c r="N275" s="40">
        <f t="shared" si="58"/>
        <v>-9.1756966589868205E-3</v>
      </c>
      <c r="O275" s="55">
        <f>AVERAGE(K$4:K275)</f>
        <v>-1.0439108468425545E-3</v>
      </c>
      <c r="P275" s="56">
        <f>AVERAGE(L$4:L275)</f>
        <v>4.4669298855800034E-5</v>
      </c>
      <c r="Q275" s="57">
        <f>AVERAGE(M$4:M275)</f>
        <v>-5.8391024090680556E-4</v>
      </c>
      <c r="R275" s="32">
        <f>resultados!B$7+resultados!B$8*cálculos!K274^2+resultados!B$9*cálculos!R274</f>
        <v>8.6803888569290521E-4</v>
      </c>
      <c r="S275" s="32">
        <f>resultados!C$7+resultados!C$8*cálculos!L274^2+resultados!C$9*cálculos!S274</f>
        <v>4.80569587943639E-4</v>
      </c>
      <c r="T275" s="31">
        <f>resultados!D$7+resultados!D$8*cálculos!M274^2+resultados!D$9*cálculos!T274</f>
        <v>2.8159853625587351E-4</v>
      </c>
      <c r="U275" s="36">
        <f t="shared" si="59"/>
        <v>2.9462499651131187E-2</v>
      </c>
      <c r="V275" s="32">
        <f t="shared" si="60"/>
        <v>2.192189745308647E-2</v>
      </c>
      <c r="W275" s="31">
        <f t="shared" si="61"/>
        <v>1.6780897957376223E-2</v>
      </c>
      <c r="X275" s="32">
        <f>-0.5*LN(2*resultados!B$2)-0.5*LN(R275)-0.5*((K275^2)/R275)</f>
        <v>2.5738572285436079</v>
      </c>
      <c r="Y275" s="32">
        <f>-0.5*LN(2*resultados!C$2)-0.5*LN(S275)-0.5*((L275^2)/S275)</f>
        <v>2.8471270325777214</v>
      </c>
      <c r="Z275" s="31">
        <f>-0.5*LN(2*resultados!D$2)-0.5*LN(T275)-0.5*((M275^2)/T275)</f>
        <v>2.8416732434325489</v>
      </c>
      <c r="AA275" s="32">
        <f>K275/R275</f>
        <v>-8.565259702142944</v>
      </c>
      <c r="AB275" s="32">
        <f>L275/S275</f>
        <v>-15.019355305027013</v>
      </c>
      <c r="AC275" s="31">
        <f>M275/T275</f>
        <v>-48.184658153691288</v>
      </c>
      <c r="AD275" s="32">
        <f>(1-resultados!$E$3)*(cálculos!AA274*cálculos!AA274)+resultados!$E$3*cálculos!AD274</f>
        <v>1677.9374600263925</v>
      </c>
      <c r="AE275" s="32">
        <f>(1-resultados!$E$3)*(cálculos!AA274*cálculos!AB274)+resultados!$E$3*cálculos!AE274</f>
        <v>1109.8878311758194</v>
      </c>
      <c r="AF275" s="32">
        <f>(1-resultados!$E$3)*(cálculos!AA274*cálculos!AC274)+resultados!$E$3*cálculos!AF274</f>
        <v>2049.5314667906728</v>
      </c>
      <c r="AG275" s="32">
        <f>(1-resultados!$E$3)*(cálculos!AB274*cálculos!AB274)+resultados!$E$3*cálculos!AG274</f>
        <v>2448.2377088961348</v>
      </c>
      <c r="AH275" s="32">
        <f>(1-resultados!$E$3)*(cálculos!AB274*cálculos!AC274)+resultados!$E$3*cálculos!AH274</f>
        <v>2837.1813810932117</v>
      </c>
      <c r="AI275" s="31">
        <f>(1-resultados!$E$3)*(cálculos!AC274*cálculos!AC274)+resultados!$E$3*cálculos!AI274</f>
        <v>6515.4340462274913</v>
      </c>
      <c r="AJ275" s="32">
        <f t="shared" si="62"/>
        <v>1</v>
      </c>
      <c r="AK275" s="32">
        <f t="shared" si="63"/>
        <v>0.54760122814035916</v>
      </c>
      <c r="AL275" s="32">
        <f t="shared" si="64"/>
        <v>0.61986202276449343</v>
      </c>
      <c r="AM275" s="32">
        <f t="shared" si="65"/>
        <v>1</v>
      </c>
      <c r="AN275" s="32">
        <f t="shared" si="66"/>
        <v>0.7103765771525602</v>
      </c>
      <c r="AO275" s="31">
        <f t="shared" si="67"/>
        <v>1</v>
      </c>
      <c r="AP275" s="9">
        <f>H275*U275*(H275*U275*AJ275+I275*V275*AK275+J275*W275*AL275)</f>
        <v>1.5035162506781726E-4</v>
      </c>
      <c r="AQ275" s="9">
        <f>I275*V275*(H275*U275*AK275+I275*V275*AM275+J275*W275*AN275)</f>
        <v>1.5053794768017149E-4</v>
      </c>
      <c r="AR275" s="9">
        <f>J275*W275*(H275*U275*AL275+I275*V275*AN275+J275*W275*AO275)</f>
        <v>8.3544350578299381E-5</v>
      </c>
      <c r="AS275" s="40">
        <f t="shared" si="68"/>
        <v>3.8443392332628809E-4</v>
      </c>
      <c r="AT275" s="32">
        <f t="shared" si="69"/>
        <v>4.5612671581019101E-2</v>
      </c>
      <c r="AU275" s="31">
        <f>IF(N275&lt;-AT274,1,0)</f>
        <v>0</v>
      </c>
      <c r="AV275" s="37">
        <f>(resultados!$E$12^AU275)*(1-resultados!$E$12)^(1-AU275)</f>
        <v>0.97455470737913485</v>
      </c>
      <c r="AW275" s="37">
        <f>((1-resultados!$E$13)^AU275)*((resultados!$E$13)^(1-AU275))</f>
        <v>0.9</v>
      </c>
    </row>
    <row r="276" spans="1:49" s="37" customFormat="1">
      <c r="A276" s="33">
        <v>274</v>
      </c>
      <c r="B276" s="34">
        <v>39797</v>
      </c>
      <c r="C276" s="35">
        <v>1</v>
      </c>
      <c r="D276" s="36">
        <v>13280</v>
      </c>
      <c r="E276" s="32">
        <v>2080.44</v>
      </c>
      <c r="F276" s="32">
        <v>1840</v>
      </c>
      <c r="G276" s="40">
        <f>(resultados!$B$6*cálculos!D276)+(resultados!$C$6*cálculos!E276)+(resultados!$D$6*cálculos!F276)</f>
        <v>0.86150856833705292</v>
      </c>
      <c r="H276" s="36">
        <f>(resultados!B$6*cálculos!D276)/$G276</f>
        <v>0.29835136586123417</v>
      </c>
      <c r="I276" s="32">
        <f>(resultados!C$6*cálculos!E276)/$G276</f>
        <v>0.40501135744998296</v>
      </c>
      <c r="J276" s="31">
        <f>(resultados!D$6*cálculos!F276)/$G276</f>
        <v>0.29663727668878281</v>
      </c>
      <c r="K276" s="36">
        <f t="shared" si="56"/>
        <v>-8.9955629085771704E-3</v>
      </c>
      <c r="L276" s="32">
        <f t="shared" si="57"/>
        <v>2.1503906378796067E-2</v>
      </c>
      <c r="M276" s="32">
        <f t="shared" si="58"/>
        <v>5.4496047675645087E-3</v>
      </c>
      <c r="N276" s="40">
        <f t="shared" si="58"/>
        <v>7.5610777513602234E-3</v>
      </c>
      <c r="O276" s="55">
        <f>AVERAGE(K$4:K276)</f>
        <v>-1.073037777471619E-3</v>
      </c>
      <c r="P276" s="56">
        <f>AVERAGE(L$4:L276)</f>
        <v>1.2327456288488525E-4</v>
      </c>
      <c r="Q276" s="57">
        <f>AVERAGE(M$4:M276)</f>
        <v>-5.6180945332998751E-4</v>
      </c>
      <c r="R276" s="32">
        <f>resultados!B$7+resultados!B$8*cálculos!K275^2+resultados!B$9*cálculos!R275</f>
        <v>6.7678307924924175E-4</v>
      </c>
      <c r="S276" s="32">
        <f>resultados!C$7+resultados!C$8*cálculos!L275^2+resultados!C$9*cálculos!S275</f>
        <v>3.6091213112938753E-4</v>
      </c>
      <c r="T276" s="31">
        <f>resultados!D$7+resultados!D$8*cálculos!M275^2+resultados!D$9*cálculos!T275</f>
        <v>2.6154851458859294E-4</v>
      </c>
      <c r="U276" s="36">
        <f t="shared" si="59"/>
        <v>2.6015054857701947E-2</v>
      </c>
      <c r="V276" s="32">
        <f t="shared" si="60"/>
        <v>1.8997687520574381E-2</v>
      </c>
      <c r="W276" s="31">
        <f t="shared" si="61"/>
        <v>1.6172461611906611E-2</v>
      </c>
      <c r="X276" s="32">
        <f>-0.5*LN(2*resultados!B$2)-0.5*LN(R276)-0.5*((K276^2)/R276)</f>
        <v>2.6703584115014092</v>
      </c>
      <c r="Y276" s="32">
        <f>-0.5*LN(2*resultados!C$2)-0.5*LN(S276)-0.5*((L276^2)/S276)</f>
        <v>2.4038754233878254</v>
      </c>
      <c r="Z276" s="31">
        <f>-0.5*LN(2*resultados!D$2)-0.5*LN(T276)-0.5*((M276^2)/T276)</f>
        <v>3.1487330772582629</v>
      </c>
      <c r="AA276" s="32">
        <f>K276/R276</f>
        <v>-13.291648660241307</v>
      </c>
      <c r="AB276" s="32">
        <f>L276/S276</f>
        <v>59.58211022584576</v>
      </c>
      <c r="AC276" s="31">
        <f>M276/T276</f>
        <v>20.835923217291274</v>
      </c>
      <c r="AD276" s="32">
        <f>(1-resultados!$E$3)*(cálculos!AA275*cálculos!AA275)+resultados!$E$3*cálculos!AD275</f>
        <v>1581.6630328507181</v>
      </c>
      <c r="AE276" s="32">
        <f>(1-resultados!$E$3)*(cálculos!AA275*cálculos!AB275)+resultados!$E$3*cálculos!AE275</f>
        <v>1051.013242030049</v>
      </c>
      <c r="AF276" s="32">
        <f>(1-resultados!$E$3)*(cálculos!AA275*cálculos!AC275)+resultados!$E$3*cálculos!AF275</f>
        <v>1951.322425427953</v>
      </c>
      <c r="AG276" s="32">
        <f>(1-resultados!$E$3)*(cálculos!AB275*cálculos!AB275)+resultados!$E$3*cálculos!AG275</f>
        <v>2314.8783083890853</v>
      </c>
      <c r="AH276" s="32">
        <f>(1-resultados!$E$3)*(cálculos!AB275*cálculos!AC275)+resultados!$E$3*cálculos!AH275</f>
        <v>2710.3726482913125</v>
      </c>
      <c r="AI276" s="31">
        <f>(1-resultados!$E$3)*(cálculos!AC275*cálculos!AC275)+resultados!$E$3*cálculos!AI275</f>
        <v>6263.8136803371272</v>
      </c>
      <c r="AJ276" s="32">
        <f t="shared" si="62"/>
        <v>1</v>
      </c>
      <c r="AK276" s="32">
        <f t="shared" si="63"/>
        <v>0.54927157289409656</v>
      </c>
      <c r="AL276" s="32">
        <f t="shared" si="64"/>
        <v>0.61994425255535557</v>
      </c>
      <c r="AM276" s="32">
        <f t="shared" si="65"/>
        <v>1</v>
      </c>
      <c r="AN276" s="32">
        <f t="shared" si="66"/>
        <v>0.71177955261577408</v>
      </c>
      <c r="AO276" s="31">
        <f t="shared" si="67"/>
        <v>1</v>
      </c>
      <c r="AP276" s="9">
        <f>H276*U276*(H276*U276*AJ276+I276*V276*AK276+J276*W276*AL276)</f>
        <v>1.1612922197416472E-4</v>
      </c>
      <c r="AQ276" s="9">
        <f>I276*V276*(H276*U276*AK276+I276*V276*AM276+J276*W276*AN276)</f>
        <v>1.1827784144958917E-4</v>
      </c>
      <c r="AR276" s="9">
        <f>J276*W276*(H276*U276*AL276+I276*V276*AN276+J276*W276*AO276)</f>
        <v>7.2371753993337142E-5</v>
      </c>
      <c r="AS276" s="40">
        <f t="shared" si="68"/>
        <v>3.06778817417091E-4</v>
      </c>
      <c r="AT276" s="32">
        <f t="shared" si="69"/>
        <v>4.0746221586117522E-2</v>
      </c>
      <c r="AU276" s="31">
        <f>IF(N276&lt;-AT275,1,0)</f>
        <v>0</v>
      </c>
      <c r="AV276" s="37">
        <f>(resultados!$E$12^AU276)*(1-resultados!$E$12)^(1-AU276)</f>
        <v>0.97455470737913485</v>
      </c>
      <c r="AW276" s="37">
        <f>((1-resultados!$E$13)^AU276)*((resultados!$E$13)^(1-AU276))</f>
        <v>0.9</v>
      </c>
    </row>
    <row r="277" spans="1:49" s="37" customFormat="1">
      <c r="A277" s="33">
        <v>275</v>
      </c>
      <c r="B277" s="34">
        <v>39798</v>
      </c>
      <c r="C277" s="35">
        <v>2</v>
      </c>
      <c r="D277" s="36">
        <v>13220</v>
      </c>
      <c r="E277" s="32">
        <v>2085.36</v>
      </c>
      <c r="F277" s="32">
        <v>1840</v>
      </c>
      <c r="G277" s="40">
        <f>(resultados!$B$6*cálculos!D277)+(resultados!$C$6*cálculos!E277)+(resultados!$D$6*cálculos!F277)</f>
        <v>0.86117243524717657</v>
      </c>
      <c r="H277" s="36">
        <f>(resultados!B$6*cálculos!D277)/$G277</f>
        <v>0.29711931927836788</v>
      </c>
      <c r="I277" s="32">
        <f>(resultados!C$6*cálculos!E277)/$G277</f>
        <v>0.40612762047974788</v>
      </c>
      <c r="J277" s="31">
        <f>(resultados!D$6*cálculos!F277)/$G277</f>
        <v>0.29675306024188425</v>
      </c>
      <c r="K277" s="36">
        <f t="shared" si="56"/>
        <v>-4.5283096247477062E-3</v>
      </c>
      <c r="L277" s="32">
        <f t="shared" si="57"/>
        <v>2.3620924132634613E-3</v>
      </c>
      <c r="M277" s="32">
        <f t="shared" si="58"/>
        <v>0</v>
      </c>
      <c r="N277" s="40">
        <f t="shared" si="58"/>
        <v>-3.902441525074074E-4</v>
      </c>
      <c r="O277" s="55">
        <f>AVERAGE(K$4:K277)</f>
        <v>-1.0856482586660571E-3</v>
      </c>
      <c r="P277" s="56">
        <f>AVERAGE(L$4:L277)</f>
        <v>1.3144543095196037E-4</v>
      </c>
      <c r="Q277" s="57">
        <f>AVERAGE(M$4:M277)</f>
        <v>-5.5975905386527948E-4</v>
      </c>
      <c r="R277" s="32">
        <f>resultados!B$7+resultados!B$8*cálculos!K276^2+resultados!B$9*cálculos!R276</f>
        <v>5.4377206197708122E-4</v>
      </c>
      <c r="S277" s="32">
        <f>resultados!C$7+resultados!C$8*cálculos!L276^2+resultados!C$9*cálculos!S276</f>
        <v>4.2013426713256516E-4</v>
      </c>
      <c r="T277" s="31">
        <f>resultados!D$7+resultados!D$8*cálculos!M276^2+resultados!D$9*cálculos!T276</f>
        <v>1.9185366558597253E-4</v>
      </c>
      <c r="U277" s="36">
        <f t="shared" si="59"/>
        <v>2.3318920686367137E-2</v>
      </c>
      <c r="V277" s="32">
        <f t="shared" si="60"/>
        <v>2.0497177052769124E-2</v>
      </c>
      <c r="W277" s="31">
        <f t="shared" si="61"/>
        <v>1.385112506571118E-2</v>
      </c>
      <c r="X277" s="32">
        <f>-0.5*LN(2*resultados!B$2)-0.5*LN(R277)-0.5*((K277^2)/R277)</f>
        <v>2.820696719971659</v>
      </c>
      <c r="Y277" s="32">
        <f>-0.5*LN(2*resultados!C$2)-0.5*LN(S277)-0.5*((L277^2)/S277)</f>
        <v>2.9618894578223869</v>
      </c>
      <c r="Z277" s="31">
        <f>-0.5*LN(2*resultados!D$2)-0.5*LN(T277)-0.5*((M277^2)/T277)</f>
        <v>3.3604502842619595</v>
      </c>
      <c r="AA277" s="32">
        <f>K277/R277</f>
        <v>-8.3275878651863593</v>
      </c>
      <c r="AB277" s="32">
        <f>L277/S277</f>
        <v>5.6222322196778807</v>
      </c>
      <c r="AC277" s="31">
        <f>M277/T277</f>
        <v>0</v>
      </c>
      <c r="AD277" s="32">
        <f>(1-resultados!$E$3)*(cálculos!AA276*cálculos!AA276)+resultados!$E$3*cálculos!AD276</f>
        <v>1497.3633263261124</v>
      </c>
      <c r="AE277" s="32">
        <f>(1-resultados!$E$3)*(cálculos!AA276*cálculos!AB276)+resultados!$E$3*cálculos!AE276</f>
        <v>940.43577897478315</v>
      </c>
      <c r="AF277" s="32">
        <f>(1-resultados!$E$3)*(cálculos!AA276*cálculos!AC276)+resultados!$E$3*cálculos!AF276</f>
        <v>1817.6264536473157</v>
      </c>
      <c r="AG277" s="32">
        <f>(1-resultados!$E$3)*(cálculos!AB276*cálculos!AB276)+resultados!$E$3*cálculos!AG276</f>
        <v>2388.9872814236301</v>
      </c>
      <c r="AH277" s="32">
        <f>(1-resultados!$E$3)*(cálculos!AB276*cálculos!AC276)+resultados!$E$3*cálculos!AH276</f>
        <v>2622.2371858212282</v>
      </c>
      <c r="AI277" s="31">
        <f>(1-resultados!$E$3)*(cálculos!AC276*cálculos!AC276)+resultados!$E$3*cálculos!AI276</f>
        <v>5914.0330012959112</v>
      </c>
      <c r="AJ277" s="32">
        <f t="shared" si="62"/>
        <v>1</v>
      </c>
      <c r="AK277" s="32">
        <f t="shared" si="63"/>
        <v>0.4972314942025387</v>
      </c>
      <c r="AL277" s="32">
        <f t="shared" si="64"/>
        <v>0.6108001948206464</v>
      </c>
      <c r="AM277" s="32">
        <f t="shared" si="65"/>
        <v>1</v>
      </c>
      <c r="AN277" s="32">
        <f t="shared" si="66"/>
        <v>0.69762684029680389</v>
      </c>
      <c r="AO277" s="31">
        <f t="shared" si="67"/>
        <v>1</v>
      </c>
      <c r="AP277" s="9">
        <f>H277*U277*(H277*U277*AJ277+I277*V277*AK277+J277*W277*AL277)</f>
        <v>9.4077285891472931E-5</v>
      </c>
      <c r="AQ277" s="9">
        <f>I277*V277*(H277*U277*AK277+I277*V277*AM277+J277*W277*AN277)</f>
        <v>1.218455894638377E-4</v>
      </c>
      <c r="AR277" s="9">
        <f>J277*W277*(H277*U277*AL277+I277*V277*AN277+J277*W277*AO277)</f>
        <v>5.8160280583010912E-5</v>
      </c>
      <c r="AS277" s="40">
        <f t="shared" si="68"/>
        <v>2.7408315593832155E-4</v>
      </c>
      <c r="AT277" s="32">
        <f t="shared" si="69"/>
        <v>3.8513752157747487E-2</v>
      </c>
      <c r="AU277" s="31">
        <f>IF(N277&lt;-AT276,1,0)</f>
        <v>0</v>
      </c>
      <c r="AV277" s="37">
        <f>(resultados!$E$12^AU277)*(1-resultados!$E$12)^(1-AU277)</f>
        <v>0.97455470737913485</v>
      </c>
      <c r="AW277" s="37">
        <f>((1-resultados!$E$13)^AU277)*((resultados!$E$13)^(1-AU277))</f>
        <v>0.9</v>
      </c>
    </row>
    <row r="278" spans="1:49" s="37" customFormat="1">
      <c r="A278" s="33">
        <v>276</v>
      </c>
      <c r="B278" s="34">
        <v>39799</v>
      </c>
      <c r="C278" s="35">
        <v>3</v>
      </c>
      <c r="D278" s="36">
        <v>13440</v>
      </c>
      <c r="E278" s="32">
        <v>2041.1</v>
      </c>
      <c r="F278" s="32">
        <v>1830</v>
      </c>
      <c r="G278" s="40">
        <f>(resultados!$B$6*cálculos!D278)+(resultados!$C$6*cálculos!E278)+(resultados!$D$6*cálculos!F278)</f>
        <v>0.85661855007777099</v>
      </c>
      <c r="H278" s="36">
        <f>(resultados!B$6*cálculos!D278)/$G278</f>
        <v>0.30366962311807022</v>
      </c>
      <c r="I278" s="32">
        <f>(resultados!C$6*cálculos!E278)/$G278</f>
        <v>0.39962110454176003</v>
      </c>
      <c r="J278" s="31">
        <f>(resultados!D$6*cálculos!F278)/$G278</f>
        <v>0.29670927234016969</v>
      </c>
      <c r="K278" s="36">
        <f t="shared" si="56"/>
        <v>1.6504500671462807E-2</v>
      </c>
      <c r="L278" s="32">
        <f t="shared" si="57"/>
        <v>-2.1452623999063114E-2</v>
      </c>
      <c r="M278" s="32">
        <f t="shared" si="58"/>
        <v>-5.4496047675645087E-3</v>
      </c>
      <c r="N278" s="40">
        <f t="shared" si="58"/>
        <v>-5.3020371819237078E-3</v>
      </c>
      <c r="O278" s="55">
        <f>AVERAGE(K$4:K278)</f>
        <v>-1.0216840807383159E-3</v>
      </c>
      <c r="P278" s="56">
        <f>AVERAGE(L$4:L278)</f>
        <v>5.295790575190554E-5</v>
      </c>
      <c r="Q278" s="57">
        <f>AVERAGE(M$4:M278)</f>
        <v>-5.7754031100600402E-4</v>
      </c>
      <c r="R278" s="32">
        <f>resultados!B$7+resultados!B$8*cálculos!K277^2+resultados!B$9*cálculos!R277</f>
        <v>4.302558626726243E-4</v>
      </c>
      <c r="S278" s="32">
        <f>resultados!C$7+resultados!C$8*cálculos!L277^2+resultados!C$9*cálculos!S277</f>
        <v>3.0518001324058008E-4</v>
      </c>
      <c r="T278" s="31">
        <f>resultados!D$7+resultados!D$8*cálculos!M277^2+resultados!D$9*cálculos!T277</f>
        <v>1.3694455078539709E-4</v>
      </c>
      <c r="U278" s="36">
        <f t="shared" si="59"/>
        <v>2.0742609832724142E-2</v>
      </c>
      <c r="V278" s="32">
        <f t="shared" si="60"/>
        <v>1.7469402200435483E-2</v>
      </c>
      <c r="W278" s="31">
        <f t="shared" si="61"/>
        <v>1.1702330997942123E-2</v>
      </c>
      <c r="X278" s="32">
        <f>-0.5*LN(2*resultados!B$2)-0.5*LN(R278)-0.5*((K278^2)/R278)</f>
        <v>2.6400725830363942</v>
      </c>
      <c r="Y278" s="32">
        <f>-0.5*LN(2*resultados!C$2)-0.5*LN(S278)-0.5*((L278^2)/S278)</f>
        <v>2.3743599156965858</v>
      </c>
      <c r="Z278" s="31">
        <f>-0.5*LN(2*resultados!D$2)-0.5*LN(T278)-0.5*((M278^2)/T278)</f>
        <v>3.4205972443189996</v>
      </c>
      <c r="AA278" s="32">
        <f>K278/R278</f>
        <v>38.359734528523674</v>
      </c>
      <c r="AB278" s="32">
        <f>L278/S278</f>
        <v>-70.294983512408265</v>
      </c>
      <c r="AC278" s="31">
        <f>M278/T278</f>
        <v>-39.794243263497712</v>
      </c>
      <c r="AD278" s="32">
        <f>(1-resultados!$E$3)*(cálculos!AA277*cálculos!AA277)+resultados!$E$3*cálculos!AD277</f>
        <v>1411.6824499256895</v>
      </c>
      <c r="AE278" s="32">
        <f>(1-resultados!$E$3)*(cálculos!AA277*cálculos!AB277)+resultados!$E$3*cálculos!AE277</f>
        <v>881.20045426782508</v>
      </c>
      <c r="AF278" s="32">
        <f>(1-resultados!$E$3)*(cálculos!AA277*cálculos!AC277)+resultados!$E$3*cálculos!AF277</f>
        <v>1708.5688664284767</v>
      </c>
      <c r="AG278" s="32">
        <f>(1-resultados!$E$3)*(cálculos!AB277*cálculos!AB277)+resultados!$E$3*cálculos!AG277</f>
        <v>2247.544614246131</v>
      </c>
      <c r="AH278" s="32">
        <f>(1-resultados!$E$3)*(cálculos!AB277*cálculos!AC277)+resultados!$E$3*cálculos!AH277</f>
        <v>2464.9029546719544</v>
      </c>
      <c r="AI278" s="31">
        <f>(1-resultados!$E$3)*(cálculos!AC277*cálculos!AC277)+resultados!$E$3*cálculos!AI277</f>
        <v>5559.1910212181565</v>
      </c>
      <c r="AJ278" s="32">
        <f t="shared" si="62"/>
        <v>1</v>
      </c>
      <c r="AK278" s="32">
        <f t="shared" si="63"/>
        <v>0.49471154313666271</v>
      </c>
      <c r="AL278" s="32">
        <f t="shared" si="64"/>
        <v>0.60989936609277007</v>
      </c>
      <c r="AM278" s="32">
        <f t="shared" si="65"/>
        <v>1</v>
      </c>
      <c r="AN278" s="32">
        <f t="shared" si="66"/>
        <v>0.69733243520175858</v>
      </c>
      <c r="AO278" s="31">
        <f t="shared" si="67"/>
        <v>1</v>
      </c>
      <c r="AP278" s="9">
        <f>H278*U278*(H278*U278*AJ278+I278*V278*AK278+J278*W278*AL278)</f>
        <v>7.4769451313079534E-5</v>
      </c>
      <c r="AQ278" s="9">
        <f>I278*V278*(H278*U278*AK278+I278*V278*AM278+J278*W278*AN278)</f>
        <v>8.7393782373250869E-5</v>
      </c>
      <c r="AR278" s="9">
        <f>J278*W278*(H278*U278*AL278+I278*V278*AN278+J278*W278*AO278)</f>
        <v>4.2298435804395732E-5</v>
      </c>
      <c r="AS278" s="40">
        <f t="shared" si="68"/>
        <v>2.0446166949072614E-4</v>
      </c>
      <c r="AT278" s="32">
        <f t="shared" si="69"/>
        <v>3.3264470091689917E-2</v>
      </c>
      <c r="AU278" s="31">
        <f>IF(N278&lt;-AT277,1,0)</f>
        <v>0</v>
      </c>
      <c r="AV278" s="37">
        <f>(resultados!$E$12^AU278)*(1-resultados!$E$12)^(1-AU278)</f>
        <v>0.97455470737913485</v>
      </c>
      <c r="AW278" s="37">
        <f>((1-resultados!$E$13)^AU278)*((resultados!$E$13)^(1-AU278))</f>
        <v>0.9</v>
      </c>
    </row>
    <row r="279" spans="1:49" s="37" customFormat="1">
      <c r="A279" s="33">
        <v>277</v>
      </c>
      <c r="B279" s="34">
        <v>39800</v>
      </c>
      <c r="C279" s="35">
        <v>4</v>
      </c>
      <c r="D279" s="36">
        <v>13180</v>
      </c>
      <c r="E279" s="32">
        <v>1977.16</v>
      </c>
      <c r="F279" s="32">
        <v>1790</v>
      </c>
      <c r="G279" s="40">
        <f>(resultados!$B$6*cálculos!D279)+(resultados!$C$6*cálculos!E279)+(resultados!$D$6*cálculos!F279)</f>
        <v>0.83530704673023604</v>
      </c>
      <c r="H279" s="36">
        <f>(resultados!B$6*cálculos!D279)/$G279</f>
        <v>0.30539281955313413</v>
      </c>
      <c r="I279" s="32">
        <f>(resultados!C$6*cálculos!E279)/$G279</f>
        <v>0.39697876693798217</v>
      </c>
      <c r="J279" s="31">
        <f>(resultados!D$6*cálculos!F279)/$G279</f>
        <v>0.29762841350888369</v>
      </c>
      <c r="K279" s="36">
        <f t="shared" si="56"/>
        <v>-1.9534806020642392E-2</v>
      </c>
      <c r="L279" s="32">
        <f t="shared" si="57"/>
        <v>-3.1827406601006913E-2</v>
      </c>
      <c r="M279" s="32">
        <f t="shared" si="58"/>
        <v>-2.2100347000665543E-2</v>
      </c>
      <c r="N279" s="40">
        <f t="shared" si="58"/>
        <v>-2.519334252612071E-2</v>
      </c>
      <c r="O279" s="55">
        <f>AVERAGE(K$4:K279)</f>
        <v>-1.0887606095060843E-3</v>
      </c>
      <c r="P279" s="56">
        <f>AVERAGE(L$4:L279)</f>
        <v>-6.255066130156844E-5</v>
      </c>
      <c r="Q279" s="57">
        <f>AVERAGE(M$4:M279)</f>
        <v>-6.5552149466419074E-4</v>
      </c>
      <c r="R279" s="32">
        <f>resultados!B$7+resultados!B$8*cálculos!K278^2+resultados!B$9*cálculos!R278</f>
        <v>4.1486533325985704E-4</v>
      </c>
      <c r="S279" s="32">
        <f>resultados!C$7+resultados!C$8*cálculos!L278^2+resultados!C$9*cálculos!S278</f>
        <v>3.8247382907080808E-4</v>
      </c>
      <c r="T279" s="31">
        <f>resultados!D$7+resultados!D$8*cálculos!M278^2+resultados!D$9*cálculos!T278</f>
        <v>1.1330332680443785E-4</v>
      </c>
      <c r="U279" s="36">
        <f t="shared" si="59"/>
        <v>2.0368243254140918E-2</v>
      </c>
      <c r="V279" s="32">
        <f t="shared" si="60"/>
        <v>1.9556938131282415E-2</v>
      </c>
      <c r="W279" s="31">
        <f t="shared" si="61"/>
        <v>1.0644403543855234E-2</v>
      </c>
      <c r="X279" s="32">
        <f>-0.5*LN(2*resultados!B$2)-0.5*LN(R279)-0.5*((K279^2)/R279)</f>
        <v>2.5149210649720302</v>
      </c>
      <c r="Y279" s="32">
        <f>-0.5*LN(2*resultados!C$2)-0.5*LN(S279)-0.5*((L279^2)/S279)</f>
        <v>1.6912341799866433</v>
      </c>
      <c r="Z279" s="31">
        <f>-0.5*LN(2*resultados!D$2)-0.5*LN(T279)-0.5*((M279^2)/T279)</f>
        <v>1.4683941467804544</v>
      </c>
      <c r="AA279" s="32">
        <f>K279/R279</f>
        <v>-47.087101414681179</v>
      </c>
      <c r="AB279" s="32">
        <f>L279/S279</f>
        <v>-83.214599750077667</v>
      </c>
      <c r="AC279" s="31">
        <f>M279/T279</f>
        <v>-195.05470513510042</v>
      </c>
      <c r="AD279" s="32">
        <f>(1-resultados!$E$3)*(cálculos!AA278*cálculos!AA278)+resultados!$E$3*cálculos!AD278</f>
        <v>1415.2696569160769</v>
      </c>
      <c r="AE279" s="32">
        <f>(1-resultados!$E$3)*(cálculos!AA278*cálculos!AB278)+resultados!$E$3*cálculos!AE278</f>
        <v>666.53861263837962</v>
      </c>
      <c r="AF279" s="32">
        <f>(1-resultados!$E$3)*(cálculos!AA278*cálculos!AC278)+resultados!$E$3*cálculos!AF278</f>
        <v>1514.4649380016922</v>
      </c>
      <c r="AG279" s="32">
        <f>(1-resultados!$E$3)*(cálculos!AB278*cálculos!AB278)+resultados!$E$3*cálculos!AG278</f>
        <v>2409.175019811948</v>
      </c>
      <c r="AH279" s="32">
        <f>(1-resultados!$E$3)*(cálculos!AB278*cálculos!AC278)+resultados!$E$3*cálculos!AH278</f>
        <v>2484.8489178374175</v>
      </c>
      <c r="AI279" s="31">
        <f>(1-resultados!$E$3)*(cálculos!AC278*cálculos!AC278)+resultados!$E$3*cálculos!AI278</f>
        <v>5320.6544677599331</v>
      </c>
      <c r="AJ279" s="32">
        <f t="shared" si="62"/>
        <v>1</v>
      </c>
      <c r="AK279" s="32">
        <f t="shared" si="63"/>
        <v>0.36097035759940033</v>
      </c>
      <c r="AL279" s="32">
        <f t="shared" si="64"/>
        <v>0.55189581068640237</v>
      </c>
      <c r="AM279" s="32">
        <f t="shared" si="65"/>
        <v>1</v>
      </c>
      <c r="AN279" s="32">
        <f t="shared" si="66"/>
        <v>0.69403805567908761</v>
      </c>
      <c r="AO279" s="31">
        <f t="shared" si="67"/>
        <v>1</v>
      </c>
      <c r="AP279" s="9">
        <f>H279*U279*(H279*U279*AJ279+I279*V279*AK279+J279*W279*AL279)</f>
        <v>6.7000416781941915E-5</v>
      </c>
      <c r="AQ279" s="9">
        <f>I279*V279*(H279*U279*AK279+I279*V279*AM279+J279*W279*AN279)</f>
        <v>9.4777600221674423E-5</v>
      </c>
      <c r="AR279" s="9">
        <f>J279*W279*(H279*U279*AL279+I279*V279*AN279+J279*W279*AO279)</f>
        <v>3.7983147158448518E-5</v>
      </c>
      <c r="AS279" s="40">
        <f t="shared" si="68"/>
        <v>1.9976116416206487E-4</v>
      </c>
      <c r="AT279" s="32">
        <f t="shared" si="69"/>
        <v>3.2879877309223794E-2</v>
      </c>
      <c r="AU279" s="31">
        <f>IF(N279&lt;-AT278,1,0)</f>
        <v>0</v>
      </c>
      <c r="AV279" s="37">
        <f>(resultados!$E$12^AU279)*(1-resultados!$E$12)^(1-AU279)</f>
        <v>0.97455470737913485</v>
      </c>
      <c r="AW279" s="37">
        <f>((1-resultados!$E$13)^AU279)*((resultados!$E$13)^(1-AU279))</f>
        <v>0.9</v>
      </c>
    </row>
    <row r="280" spans="1:49" s="37" customFormat="1">
      <c r="A280" s="33">
        <v>278</v>
      </c>
      <c r="B280" s="34">
        <v>39801</v>
      </c>
      <c r="C280" s="35">
        <v>5</v>
      </c>
      <c r="D280" s="36">
        <v>13080</v>
      </c>
      <c r="E280" s="32">
        <v>1982.08</v>
      </c>
      <c r="F280" s="32">
        <v>1780</v>
      </c>
      <c r="G280" s="40">
        <f>(resultados!$B$6*cálculos!D280)+(resultados!$C$6*cálculos!E280)+(resultados!$D$6*cálculos!F280)</f>
        <v>0.83280783120308377</v>
      </c>
      <c r="H280" s="36">
        <f>(resultados!B$6*cálculos!D280)/$G280</f>
        <v>0.30398524225794193</v>
      </c>
      <c r="I280" s="32">
        <f>(resultados!C$6*cálculos!E280)/$G280</f>
        <v>0.39916089427023871</v>
      </c>
      <c r="J280" s="31">
        <f>(resultados!D$6*cálculos!F280)/$G280</f>
        <v>0.29685386347181936</v>
      </c>
      <c r="K280" s="36">
        <f t="shared" si="56"/>
        <v>-7.6161830453074231E-3</v>
      </c>
      <c r="L280" s="32">
        <f t="shared" si="57"/>
        <v>2.4853267457931594E-3</v>
      </c>
      <c r="M280" s="32">
        <f t="shared" si="58"/>
        <v>-5.6022555486698877E-3</v>
      </c>
      <c r="N280" s="40">
        <f t="shared" si="58"/>
        <v>-2.9964571747426172E-3</v>
      </c>
      <c r="O280" s="55">
        <f>AVERAGE(K$4:K280)</f>
        <v>-1.1123253114403851E-3</v>
      </c>
      <c r="P280" s="56">
        <f>AVERAGE(L$4:L280)</f>
        <v>-5.3352547918554983E-5</v>
      </c>
      <c r="Q280" s="57">
        <f>AVERAGE(M$4:M280)</f>
        <v>-6.7337974034652182E-4</v>
      </c>
      <c r="R280" s="32">
        <f>resultados!B$7+resultados!B$8*cálculos!K279^2+resultados!B$9*cálculos!R279</f>
        <v>4.3293460778772884E-4</v>
      </c>
      <c r="S280" s="32">
        <f>resultados!C$7+resultados!C$8*cálculos!L279^2+resultados!C$9*cálculos!S279</f>
        <v>6.2023270057071696E-4</v>
      </c>
      <c r="T280" s="31">
        <f>resultados!D$7+resultados!D$8*cálculos!M279^2+resultados!D$9*cálculos!T279</f>
        <v>2.6789957944217853E-4</v>
      </c>
      <c r="U280" s="36">
        <f t="shared" si="59"/>
        <v>2.0807080712770085E-2</v>
      </c>
      <c r="V280" s="32">
        <f t="shared" si="60"/>
        <v>2.4904471497518614E-2</v>
      </c>
      <c r="W280" s="31">
        <f t="shared" si="61"/>
        <v>1.6367638175441762E-2</v>
      </c>
      <c r="X280" s="32">
        <f>-0.5*LN(2*resultados!B$2)-0.5*LN(R280)-0.5*((K280^2)/R280)</f>
        <v>2.8865314746986148</v>
      </c>
      <c r="Y280" s="32">
        <f>-0.5*LN(2*resultados!C$2)-0.5*LN(S280)-0.5*((L280^2)/S280)</f>
        <v>2.7687899192585523</v>
      </c>
      <c r="Z280" s="31">
        <f>-0.5*LN(2*resultados!D$2)-0.5*LN(T280)-0.5*((M280^2)/T280)</f>
        <v>3.134934090529236</v>
      </c>
      <c r="AA280" s="32">
        <f>K280/R280</f>
        <v>-17.591994052463683</v>
      </c>
      <c r="AB280" s="32">
        <f>L280/S280</f>
        <v>4.0070875713361236</v>
      </c>
      <c r="AC280" s="31">
        <f>M280/T280</f>
        <v>-20.911774331019572</v>
      </c>
      <c r="AD280" s="32">
        <f>(1-resultados!$E$3)*(cálculos!AA279*cálculos!AA279)+resultados!$E$3*cálculos!AD279</f>
        <v>1463.3851846793004</v>
      </c>
      <c r="AE280" s="32">
        <f>(1-resultados!$E$3)*(cálculos!AA279*cálculos!AB279)+resultados!$E$3*cálculos!AE279</f>
        <v>861.64635373691772</v>
      </c>
      <c r="AF280" s="32">
        <f>(1-resultados!$E$3)*(cálculos!AA279*cálculos!AC279)+resultados!$E$3*cálculos!AF279</f>
        <v>1974.6706826480236</v>
      </c>
      <c r="AG280" s="32">
        <f>(1-resultados!$E$3)*(cálculos!AB279*cálculos!AB279)+resultados!$E$3*cálculos!AG279</f>
        <v>2680.104695317169</v>
      </c>
      <c r="AH280" s="32">
        <f>(1-resultados!$E$3)*(cálculos!AB279*cálculos!AC279)+resultados!$E$3*cálculos!AH279</f>
        <v>3309.6419357983814</v>
      </c>
      <c r="AI280" s="31">
        <f>(1-resultados!$E$3)*(cálculos!AC279*cálculos!AC279)+resultados!$E$3*cálculos!AI279</f>
        <v>7284.1954794147969</v>
      </c>
      <c r="AJ280" s="32">
        <f t="shared" si="62"/>
        <v>1</v>
      </c>
      <c r="AK280" s="32">
        <f t="shared" si="63"/>
        <v>0.43508473649221607</v>
      </c>
      <c r="AL280" s="32">
        <f t="shared" si="64"/>
        <v>0.60481778784292262</v>
      </c>
      <c r="AM280" s="32">
        <f t="shared" si="65"/>
        <v>1</v>
      </c>
      <c r="AN280" s="32">
        <f t="shared" si="66"/>
        <v>0.74905608254148459</v>
      </c>
      <c r="AO280" s="31">
        <f t="shared" si="67"/>
        <v>1</v>
      </c>
      <c r="AP280" s="9">
        <f>H280*U280*(H280*U280*AJ280+I280*V280*AK280+J280*W280*AL280)</f>
        <v>8.595017062302675E-5</v>
      </c>
      <c r="AQ280" s="9">
        <f>I280*V280*(H280*U280*AK280+I280*V280*AM280+J280*W280*AN280)</f>
        <v>1.6235794424012315E-4</v>
      </c>
      <c r="AR280" s="9">
        <f>J280*W280*(H280*U280*AL280+I280*V280*AN280+J280*W280*AO280)</f>
        <v>7.8375215457321425E-5</v>
      </c>
      <c r="AS280" s="40">
        <f t="shared" si="68"/>
        <v>3.2668333032047131E-4</v>
      </c>
      <c r="AT280" s="32">
        <f t="shared" si="69"/>
        <v>4.204730307736327E-2</v>
      </c>
      <c r="AU280" s="31">
        <f>IF(N280&lt;-AT279,1,0)</f>
        <v>0</v>
      </c>
      <c r="AV280" s="37">
        <f>(resultados!$E$12^AU280)*(1-resultados!$E$12)^(1-AU280)</f>
        <v>0.97455470737913485</v>
      </c>
      <c r="AW280" s="37">
        <f>((1-resultados!$E$13)^AU280)*((resultados!$E$13)^(1-AU280))</f>
        <v>0.9</v>
      </c>
    </row>
    <row r="281" spans="1:49" s="37" customFormat="1">
      <c r="A281" s="33">
        <v>279</v>
      </c>
      <c r="B281" s="34">
        <v>39804</v>
      </c>
      <c r="C281" s="35">
        <v>1</v>
      </c>
      <c r="D281" s="36">
        <v>13100</v>
      </c>
      <c r="E281" s="32">
        <v>2006.67</v>
      </c>
      <c r="F281" s="32">
        <v>1770</v>
      </c>
      <c r="G281" s="40">
        <f>(resultados!$B$6*cálculos!D281)+(resultados!$C$6*cálculos!E281)+(resultados!$D$6*cálculos!F281)</f>
        <v>0.83593014810306354</v>
      </c>
      <c r="H281" s="36">
        <f>(resultados!B$6*cálculos!D281)/$G281</f>
        <v>0.30331288765232295</v>
      </c>
      <c r="I281" s="32">
        <f>(resultados!C$6*cálculos!E281)/$G281</f>
        <v>0.40260352905882069</v>
      </c>
      <c r="J281" s="31">
        <f>(resultados!D$6*cálculos!F281)/$G281</f>
        <v>0.29408358328885637</v>
      </c>
      <c r="K281" s="36">
        <f t="shared" si="56"/>
        <v>1.5278841780528296E-3</v>
      </c>
      <c r="L281" s="32">
        <f t="shared" si="57"/>
        <v>1.2329833418162295E-2</v>
      </c>
      <c r="M281" s="32">
        <f t="shared" si="58"/>
        <v>-5.6338177182562177E-3</v>
      </c>
      <c r="N281" s="40">
        <f t="shared" si="58"/>
        <v>3.7421339746917526E-3</v>
      </c>
      <c r="O281" s="55">
        <f>AVERAGE(K$4:K281)</f>
        <v>-1.1028281550033592E-3</v>
      </c>
      <c r="P281" s="56">
        <f>AVERAGE(L$4:L281)</f>
        <v>-8.8087135081922141E-6</v>
      </c>
      <c r="Q281" s="57">
        <f>AVERAGE(M$4:M281)</f>
        <v>-6.9122304242533368E-4</v>
      </c>
      <c r="R281" s="32">
        <f>resultados!B$7+resultados!B$8*cálculos!K280^2+resultados!B$9*cálculos!R280</f>
        <v>3.5925261013068703E-4</v>
      </c>
      <c r="S281" s="32">
        <f>resultados!C$7+resultados!C$8*cálculos!L280^2+resultados!C$9*cálculos!S280</f>
        <v>4.3792682740680019E-4</v>
      </c>
      <c r="T281" s="31">
        <f>resultados!D$7+resultados!D$8*cálculos!M280^2+resultados!D$9*cálculos!T280</f>
        <v>1.9648075112279598E-4</v>
      </c>
      <c r="U281" s="36">
        <f t="shared" si="59"/>
        <v>1.8953960275643902E-2</v>
      </c>
      <c r="V281" s="32">
        <f t="shared" si="60"/>
        <v>2.0926701302565586E-2</v>
      </c>
      <c r="W281" s="31">
        <f t="shared" si="61"/>
        <v>1.4017159167348995E-2</v>
      </c>
      <c r="X281" s="32">
        <f>-0.5*LN(2*resultados!B$2)-0.5*LN(R281)-0.5*((K281^2)/R281)</f>
        <v>3.0435548413743452</v>
      </c>
      <c r="Y281" s="32">
        <f>-0.5*LN(2*resultados!C$2)-0.5*LN(S281)-0.5*((L281^2)/S281)</f>
        <v>2.7742175474069244</v>
      </c>
      <c r="Z281" s="31">
        <f>-0.5*LN(2*resultados!D$2)-0.5*LN(T281)-0.5*((M281^2)/T281)</f>
        <v>3.2677634900071904</v>
      </c>
      <c r="AA281" s="32">
        <f>K281/R281</f>
        <v>4.2529521984461685</v>
      </c>
      <c r="AB281" s="32">
        <f>L281/S281</f>
        <v>28.155008203479692</v>
      </c>
      <c r="AC281" s="31">
        <f>M281/T281</f>
        <v>-28.673636913853258</v>
      </c>
      <c r="AD281" s="32">
        <f>(1-resultados!$E$3)*(cálculos!AA280*cálculos!AA280)+resultados!$E$3*cálculos!AD280</f>
        <v>1394.1507688830575</v>
      </c>
      <c r="AE281" s="32">
        <f>(1-resultados!$E$3)*(cálculos!AA280*cálculos!AB280)+resultados!$E$3*cálculos!AE280</f>
        <v>805.71801286934385</v>
      </c>
      <c r="AF281" s="32">
        <f>(1-resultados!$E$3)*(cálculos!AA280*cálculos!AC280)+resultados!$E$3*cálculos!AF280</f>
        <v>1878.2632302686077</v>
      </c>
      <c r="AG281" s="32">
        <f>(1-resultados!$E$3)*(cálculos!AB280*cálculos!AB280)+resultados!$E$3*cálculos!AG280</f>
        <v>2520.2618186464001</v>
      </c>
      <c r="AH281" s="32">
        <f>(1-resultados!$E$3)*(cálculos!AB280*cálculos!AC280)+resultados!$E$3*cálculos!AH280</f>
        <v>3106.0357009894938</v>
      </c>
      <c r="AI281" s="31">
        <f>(1-resultados!$E$3)*(cálculos!AC280*cálculos!AC280)+resultados!$E$3*cálculos!AI280</f>
        <v>6873.3818889901977</v>
      </c>
      <c r="AJ281" s="32">
        <f t="shared" si="62"/>
        <v>1</v>
      </c>
      <c r="AK281" s="32">
        <f t="shared" si="63"/>
        <v>0.42983855903397666</v>
      </c>
      <c r="AL281" s="32">
        <f t="shared" si="64"/>
        <v>0.60675916951208031</v>
      </c>
      <c r="AM281" s="32">
        <f t="shared" si="65"/>
        <v>1</v>
      </c>
      <c r="AN281" s="32">
        <f t="shared" si="66"/>
        <v>0.74627411158158485</v>
      </c>
      <c r="AO281" s="31">
        <f t="shared" si="67"/>
        <v>1</v>
      </c>
      <c r="AP281" s="9">
        <f>H281*U281*(H281*U281*AJ281+I281*V281*AK281+J281*W281*AL281)</f>
        <v>6.8249787358001432E-5</v>
      </c>
      <c r="AQ281" s="9">
        <f>I281*V281*(H281*U281*AK281+I281*V281*AM281+J281*W281*AN281)</f>
        <v>1.1772144900948306E-4</v>
      </c>
      <c r="AR281" s="9">
        <f>J281*W281*(H281*U281*AL281+I281*V281*AN281+J281*W281*AO281)</f>
        <v>5.7290335133070562E-5</v>
      </c>
      <c r="AS281" s="40">
        <f t="shared" si="68"/>
        <v>2.4326157150055506E-4</v>
      </c>
      <c r="AT281" s="32">
        <f t="shared" si="69"/>
        <v>3.6283687024520811E-2</v>
      </c>
      <c r="AU281" s="31">
        <f>IF(N281&lt;-AT280,1,0)</f>
        <v>0</v>
      </c>
      <c r="AV281" s="37">
        <f>(resultados!$E$12^AU281)*(1-resultados!$E$12)^(1-AU281)</f>
        <v>0.97455470737913485</v>
      </c>
      <c r="AW281" s="37">
        <f>((1-resultados!$E$13)^AU281)*((resultados!$E$13)^(1-AU281))</f>
        <v>0.9</v>
      </c>
    </row>
    <row r="282" spans="1:49" s="37" customFormat="1">
      <c r="A282" s="33">
        <v>280</v>
      </c>
      <c r="B282" s="34">
        <v>39805</v>
      </c>
      <c r="C282" s="35">
        <v>2</v>
      </c>
      <c r="D282" s="36">
        <v>13100</v>
      </c>
      <c r="E282" s="32">
        <v>1982.08</v>
      </c>
      <c r="F282" s="32">
        <v>1790</v>
      </c>
      <c r="G282" s="40">
        <f>(resultados!$B$6*cálculos!D282)+(resultados!$C$6*cálculos!E282)+(resultados!$D$6*cálculos!F282)</f>
        <v>0.83458381686616623</v>
      </c>
      <c r="H282" s="36">
        <f>(resultados!B$6*cálculos!D282)/$G282</f>
        <v>0.30380218496069061</v>
      </c>
      <c r="I282" s="32">
        <f>(resultados!C$6*cálculos!E282)/$G282</f>
        <v>0.39831148404784905</v>
      </c>
      <c r="J282" s="31">
        <f>(resultados!D$6*cálculos!F282)/$G282</f>
        <v>0.29788633099146034</v>
      </c>
      <c r="K282" s="36">
        <f t="shared" si="56"/>
        <v>0</v>
      </c>
      <c r="L282" s="32">
        <f t="shared" si="57"/>
        <v>-1.2329833418162295E-2</v>
      </c>
      <c r="M282" s="32">
        <f t="shared" si="58"/>
        <v>1.1236073266926105E-2</v>
      </c>
      <c r="N282" s="40">
        <f t="shared" si="58"/>
        <v>-1.6118770110603309E-3</v>
      </c>
      <c r="O282" s="55">
        <f>AVERAGE(K$4:K282)</f>
        <v>-1.0988753659173258E-3</v>
      </c>
      <c r="P282" s="56">
        <f>AVERAGE(L$4:L282)</f>
        <v>-5.2970092377920183E-5</v>
      </c>
      <c r="Q282" s="57">
        <f>AVERAGE(M$4:M282)</f>
        <v>-6.4847287644199513E-4</v>
      </c>
      <c r="R282" s="32">
        <f>resultados!B$7+resultados!B$8*cálculos!K281^2+resultados!B$9*cálculos!R281</f>
        <v>2.9040701860666006E-4</v>
      </c>
      <c r="S282" s="32">
        <f>resultados!C$7+resultados!C$8*cálculos!L281^2+resultados!C$9*cálculos!S281</f>
        <v>3.6639109781464016E-4</v>
      </c>
      <c r="T282" s="31">
        <f>resultados!D$7+resultados!D$8*cálculos!M281^2+resultados!D$9*cálculos!T281</f>
        <v>1.5158935932730827E-4</v>
      </c>
      <c r="U282" s="36">
        <f t="shared" si="59"/>
        <v>1.7041332653482826E-2</v>
      </c>
      <c r="V282" s="32">
        <f t="shared" si="60"/>
        <v>1.914134524568846E-2</v>
      </c>
      <c r="W282" s="31">
        <f t="shared" si="61"/>
        <v>1.2312163064519096E-2</v>
      </c>
      <c r="X282" s="32">
        <f>-0.5*LN(2*resultados!B$2)-0.5*LN(R282)-0.5*((K282^2)/R282)</f>
        <v>3.1531750200703157</v>
      </c>
      <c r="Y282" s="32">
        <f>-0.5*LN(2*resultados!C$2)-0.5*LN(S282)-0.5*((L282^2)/S282)</f>
        <v>2.8295036242948406</v>
      </c>
      <c r="Z282" s="31">
        <f>-0.5*LN(2*resultados!D$2)-0.5*LN(T282)-0.5*((M282^2)/T282)</f>
        <v>3.061810224979391</v>
      </c>
      <c r="AA282" s="32">
        <f>K282/R282</f>
        <v>0</v>
      </c>
      <c r="AB282" s="32">
        <f>L282/S282</f>
        <v>-33.652109703822674</v>
      </c>
      <c r="AC282" s="31">
        <f>M282/T282</f>
        <v>74.121780821472001</v>
      </c>
      <c r="AD282" s="32">
        <f>(1-resultados!$E$3)*(cálculos!AA281*cálculos!AA281)+resultados!$E$3*cálculos!AD281</f>
        <v>1311.58697889421</v>
      </c>
      <c r="AE282" s="32">
        <f>(1-resultados!$E$3)*(cálculos!AA281*cálculos!AB281)+resultados!$E$3*cálculos!AE281</f>
        <v>764.55944633935871</v>
      </c>
      <c r="AF282" s="32">
        <f>(1-resultados!$E$3)*(cálculos!AA281*cálculos!AC281)+resultados!$E$3*cálculos!AF281</f>
        <v>1758.2505800234781</v>
      </c>
      <c r="AG282" s="32">
        <f>(1-resultados!$E$3)*(cálculos!AB281*cálculos!AB281)+resultados!$E$3*cálculos!AG281</f>
        <v>2416.6083787438965</v>
      </c>
      <c r="AH282" s="32">
        <f>(1-resultados!$E$3)*(cálculos!AB281*cálculos!AC281)+resultados!$E$3*cálculos!AH281</f>
        <v>2871.2351699781357</v>
      </c>
      <c r="AI282" s="31">
        <f>(1-resultados!$E$3)*(cálculos!AC281*cálculos!AC281)+resultados!$E$3*cálculos!AI281</f>
        <v>6510.3096228828344</v>
      </c>
      <c r="AJ282" s="32">
        <f t="shared" si="62"/>
        <v>1</v>
      </c>
      <c r="AK282" s="32">
        <f t="shared" si="63"/>
        <v>0.42944699861081836</v>
      </c>
      <c r="AL282" s="32">
        <f t="shared" si="64"/>
        <v>0.60170192279556545</v>
      </c>
      <c r="AM282" s="32">
        <f t="shared" si="65"/>
        <v>1</v>
      </c>
      <c r="AN282" s="32">
        <f t="shared" si="66"/>
        <v>0.72387704491422467</v>
      </c>
      <c r="AO282" s="31">
        <f t="shared" si="67"/>
        <v>1</v>
      </c>
      <c r="AP282" s="9">
        <f>H282*U282*(H282*U282*AJ282+I282*V282*AK282+J282*W282*AL282)</f>
        <v>5.5179614299687624E-5</v>
      </c>
      <c r="AQ282" s="9">
        <f>I282*V282*(H282*U282*AK282+I282*V282*AM282+J282*W282*AN282)</f>
        <v>9.5321458454671623E-5</v>
      </c>
      <c r="AR282" s="9">
        <f>J282*W282*(H282*U282*AL282+I282*V282*AN282+J282*W282*AO282)</f>
        <v>4.5118202641149761E-5</v>
      </c>
      <c r="AS282" s="40">
        <f t="shared" si="68"/>
        <v>1.9561927539550901E-4</v>
      </c>
      <c r="AT282" s="32">
        <f t="shared" si="69"/>
        <v>3.2537222793591954E-2</v>
      </c>
      <c r="AU282" s="31">
        <f>IF(N282&lt;-AT281,1,0)</f>
        <v>0</v>
      </c>
      <c r="AV282" s="37">
        <f>(resultados!$E$12^AU282)*(1-resultados!$E$12)^(1-AU282)</f>
        <v>0.97455470737913485</v>
      </c>
      <c r="AW282" s="37">
        <f>((1-resultados!$E$13)^AU282)*((resultados!$E$13)^(1-AU282))</f>
        <v>0.9</v>
      </c>
    </row>
    <row r="283" spans="1:49" s="37" customFormat="1">
      <c r="A283" s="33">
        <v>281</v>
      </c>
      <c r="B283" s="34">
        <v>39806</v>
      </c>
      <c r="C283" s="35">
        <v>3</v>
      </c>
      <c r="D283" s="36">
        <v>13080</v>
      </c>
      <c r="E283" s="32">
        <v>1962.4</v>
      </c>
      <c r="F283" s="32">
        <v>1795</v>
      </c>
      <c r="G283" s="40">
        <f>(resultados!$B$6*cálculos!D283)+(resultados!$C$6*cálculos!E283)+(resultados!$D$6*cálculos!F283)</f>
        <v>0.83159053560559959</v>
      </c>
      <c r="H283" s="36">
        <f>(resultados!B$6*cálculos!D283)/$G283</f>
        <v>0.30443022074345494</v>
      </c>
      <c r="I283" s="32">
        <f>(resultados!C$6*cálculos!E283)/$G283</f>
        <v>0.39577613697561081</v>
      </c>
      <c r="J283" s="31">
        <f>(resultados!D$6*cálculos!F283)/$G283</f>
        <v>0.29979364228093414</v>
      </c>
      <c r="K283" s="36">
        <f t="shared" si="56"/>
        <v>-1.5278841780528296E-3</v>
      </c>
      <c r="L283" s="32">
        <f t="shared" si="57"/>
        <v>-9.9785844005033653E-3</v>
      </c>
      <c r="M283" s="32">
        <f t="shared" si="58"/>
        <v>2.7894020875782743E-3</v>
      </c>
      <c r="N283" s="40">
        <f t="shared" si="58"/>
        <v>-3.5930027086474581E-3</v>
      </c>
      <c r="O283" s="55">
        <f>AVERAGE(K$4:K283)</f>
        <v>-1.1004075402463811E-3</v>
      </c>
      <c r="P283" s="56">
        <f>AVERAGE(L$4:L283)</f>
        <v>-8.841871490693963E-5</v>
      </c>
      <c r="Q283" s="57">
        <f>AVERAGE(M$4:M283)</f>
        <v>-6.3619475157049418E-4</v>
      </c>
      <c r="R283" s="32">
        <f>resultados!B$7+resultados!B$8*cálculos!K282^2+resultados!B$9*cálculos!R282</f>
        <v>2.3942210811796102E-4</v>
      </c>
      <c r="S283" s="32">
        <f>resultados!C$7+resultados!C$8*cálculos!L282^2+resultados!C$9*cálculos!S282</f>
        <v>3.1900583053279334E-4</v>
      </c>
      <c r="T283" s="31">
        <f>resultados!D$7+resultados!D$8*cálculos!M282^2+resultados!D$9*cálculos!T282</f>
        <v>1.5821106415880591E-4</v>
      </c>
      <c r="U283" s="36">
        <f t="shared" si="59"/>
        <v>1.5473270763415245E-2</v>
      </c>
      <c r="V283" s="32">
        <f t="shared" si="60"/>
        <v>1.7860734322328219E-2</v>
      </c>
      <c r="W283" s="31">
        <f t="shared" si="61"/>
        <v>1.257819796945516E-2</v>
      </c>
      <c r="X283" s="32">
        <f>-0.5*LN(2*resultados!B$2)-0.5*LN(R283)-0.5*((K283^2)/R283)</f>
        <v>3.2448275426185336</v>
      </c>
      <c r="Y283" s="32">
        <f>-0.5*LN(2*resultados!C$2)-0.5*LN(S283)-0.5*((L283^2)/S283)</f>
        <v>2.9501457128527235</v>
      </c>
      <c r="Z283" s="31">
        <f>-0.5*LN(2*resultados!D$2)-0.5*LN(T283)-0.5*((M283^2)/T283)</f>
        <v>3.4322619278240132</v>
      </c>
      <c r="AA283" s="32">
        <f>K283/R283</f>
        <v>-6.3815501002106929</v>
      </c>
      <c r="AB283" s="32">
        <f>L283/S283</f>
        <v>-31.280257115794569</v>
      </c>
      <c r="AC283" s="31">
        <f>M283/T283</f>
        <v>17.630891381770777</v>
      </c>
      <c r="AD283" s="32">
        <f>(1-resultados!$E$3)*(cálculos!AA282*cálculos!AA282)+resultados!$E$3*cálculos!AD282</f>
        <v>1232.8917601605574</v>
      </c>
      <c r="AE283" s="32">
        <f>(1-resultados!$E$3)*(cálculos!AA282*cálculos!AB282)+resultados!$E$3*cálculos!AE282</f>
        <v>718.68587955899716</v>
      </c>
      <c r="AF283" s="32">
        <f>(1-resultados!$E$3)*(cálculos!AA282*cálculos!AC282)+resultados!$E$3*cálculos!AF282</f>
        <v>1652.7555452220693</v>
      </c>
      <c r="AG283" s="32">
        <f>(1-resultados!$E$3)*(cálculos!AB282*cálculos!AB282)+resultados!$E$3*cálculos!AG282</f>
        <v>2339.5597452703496</v>
      </c>
      <c r="AH283" s="32">
        <f>(1-resultados!$E$3)*(cálculos!AB282*cálculos!AC282)+resultados!$E$3*cálculos!AH282</f>
        <v>2549.2998018006347</v>
      </c>
      <c r="AI283" s="31">
        <f>(1-resultados!$E$3)*(cálculos!AC282*cálculos!AC282)+resultados!$E$3*cálculos!AI282</f>
        <v>6449.3333490386449</v>
      </c>
      <c r="AJ283" s="32">
        <f t="shared" si="62"/>
        <v>1</v>
      </c>
      <c r="AK283" s="32">
        <f t="shared" si="63"/>
        <v>0.42316483140136357</v>
      </c>
      <c r="AL283" s="32">
        <f t="shared" si="64"/>
        <v>0.58612296163526101</v>
      </c>
      <c r="AM283" s="32">
        <f t="shared" si="65"/>
        <v>1</v>
      </c>
      <c r="AN283" s="32">
        <f t="shared" si="66"/>
        <v>0.65629097118736734</v>
      </c>
      <c r="AO283" s="31">
        <f t="shared" si="67"/>
        <v>1</v>
      </c>
      <c r="AP283" s="9">
        <f>H283*U283*(H283*U283*AJ283+I283*V283*AK283+J283*W283*AL283)</f>
        <v>4.6690836610519639E-5</v>
      </c>
      <c r="AQ283" s="9">
        <f>I283*V283*(H283*U283*AK283+I283*V283*AM283+J283*W283*AN283)</f>
        <v>8.1553120387914261E-5</v>
      </c>
      <c r="AR283" s="9">
        <f>J283*W283*(H283*U283*AL283+I283*V283*AN283+J283*W283*AO283)</f>
        <v>4.212446384980973E-5</v>
      </c>
      <c r="AS283" s="40">
        <f t="shared" si="68"/>
        <v>1.7036842084824363E-4</v>
      </c>
      <c r="AT283" s="32">
        <f t="shared" si="69"/>
        <v>3.0364714851553128E-2</v>
      </c>
      <c r="AU283" s="31">
        <f>IF(N283&lt;-AT282,1,0)</f>
        <v>0</v>
      </c>
      <c r="AV283" s="37">
        <f>(resultados!$E$12^AU283)*(1-resultados!$E$12)^(1-AU283)</f>
        <v>0.97455470737913485</v>
      </c>
      <c r="AW283" s="37">
        <f>((1-resultados!$E$13)^AU283)*((resultados!$E$13)^(1-AU283))</f>
        <v>0.9</v>
      </c>
    </row>
    <row r="284" spans="1:49" s="37" customFormat="1">
      <c r="A284" s="33">
        <v>282</v>
      </c>
      <c r="B284" s="34">
        <v>39807</v>
      </c>
      <c r="C284" s="35">
        <v>4</v>
      </c>
      <c r="D284" s="36">
        <v>13080</v>
      </c>
      <c r="E284" s="32">
        <v>1962.4</v>
      </c>
      <c r="F284" s="32">
        <v>1795</v>
      </c>
      <c r="G284" s="40">
        <f>(resultados!$B$6*cálculos!D284)+(resultados!$C$6*cálculos!E284)+(resultados!$D$6*cálculos!F284)</f>
        <v>0.83159053560559959</v>
      </c>
      <c r="H284" s="36">
        <f>(resultados!B$6*cálculos!D284)/$G284</f>
        <v>0.30443022074345494</v>
      </c>
      <c r="I284" s="32">
        <f>(resultados!C$6*cálculos!E284)/$G284</f>
        <v>0.39577613697561081</v>
      </c>
      <c r="J284" s="31">
        <f>(resultados!D$6*cálculos!F284)/$G284</f>
        <v>0.29979364228093414</v>
      </c>
      <c r="K284" s="36">
        <f t="shared" si="56"/>
        <v>0</v>
      </c>
      <c r="L284" s="32">
        <f t="shared" si="57"/>
        <v>0</v>
      </c>
      <c r="M284" s="32">
        <f t="shared" si="58"/>
        <v>0</v>
      </c>
      <c r="N284" s="40">
        <f t="shared" si="58"/>
        <v>0</v>
      </c>
      <c r="O284" s="55">
        <f>AVERAGE(K$4:K284)</f>
        <v>-1.0964914991778885E-3</v>
      </c>
      <c r="P284" s="56">
        <f>AVERAGE(L$4:L284)</f>
        <v>-8.8104057558516352E-5</v>
      </c>
      <c r="Q284" s="57">
        <f>AVERAGE(M$4:M284)</f>
        <v>-6.3393071330867742E-4</v>
      </c>
      <c r="R284" s="32">
        <f>resultados!B$7+resultados!B$8*cálculos!K283^2+resultados!B$9*cálculos!R283</f>
        <v>2.0275539098241969E-4</v>
      </c>
      <c r="S284" s="32">
        <f>resultados!C$7+resultados!C$8*cálculos!L283^2+resultados!C$9*cálculos!S283</f>
        <v>2.6991506163523687E-4</v>
      </c>
      <c r="T284" s="31">
        <f>resultados!D$7+resultados!D$8*cálculos!M283^2+resultados!D$9*cálculos!T283</f>
        <v>1.1861124714599697E-4</v>
      </c>
      <c r="U284" s="36">
        <f t="shared" si="59"/>
        <v>1.4239220167636277E-2</v>
      </c>
      <c r="V284" s="32">
        <f t="shared" si="60"/>
        <v>1.64290919297214E-2</v>
      </c>
      <c r="W284" s="31">
        <f t="shared" si="61"/>
        <v>1.089087908049653E-2</v>
      </c>
      <c r="X284" s="32">
        <f>-0.5*LN(2*resultados!B$2)-0.5*LN(R284)-0.5*((K284^2)/R284)</f>
        <v>3.332816604801899</v>
      </c>
      <c r="Y284" s="32">
        <f>-0.5*LN(2*resultados!C$2)-0.5*LN(S284)-0.5*((L284^2)/S284)</f>
        <v>3.1897630842927192</v>
      </c>
      <c r="Z284" s="31">
        <f>-0.5*LN(2*resultados!D$2)-0.5*LN(T284)-0.5*((M284^2)/T284)</f>
        <v>3.6008910884453456</v>
      </c>
      <c r="AA284" s="32">
        <f>K284/R284</f>
        <v>0</v>
      </c>
      <c r="AB284" s="32">
        <f>L284/S284</f>
        <v>0</v>
      </c>
      <c r="AC284" s="31">
        <f>M284/T284</f>
        <v>0</v>
      </c>
      <c r="AD284" s="32">
        <f>(1-resultados!$E$3)*(cálculos!AA283*cálculos!AA283)+resultados!$E$3*cálculos!AD283</f>
        <v>1161.3617054518138</v>
      </c>
      <c r="AE284" s="32">
        <f>(1-resultados!$E$3)*(cálculos!AA283*cálculos!AB283)+resultados!$E$3*cálculos!AE283</f>
        <v>687.54171846137217</v>
      </c>
      <c r="AF284" s="32">
        <f>(1-resultados!$E$3)*(cálculos!AA283*cálculos!AC283)+resultados!$E$3*cálculos!AF283</f>
        <v>1546.8394675088964</v>
      </c>
      <c r="AG284" s="32">
        <f>(1-resultados!$E$3)*(cálculos!AB283*cálculos!AB283)+resultados!$E$3*cálculos!AG283</f>
        <v>2257.8934296679417</v>
      </c>
      <c r="AH284" s="32">
        <f>(1-resultados!$E$3)*(cálculos!AB283*cálculos!AC283)+resultados!$E$3*cálculos!AH283</f>
        <v>2363.2518847564502</v>
      </c>
      <c r="AI284" s="31">
        <f>(1-resultados!$E$3)*(cálculos!AC283*cálculos!AC283)+resultados!$E$3*cálculos!AI283</f>
        <v>6081.0242479512735</v>
      </c>
      <c r="AJ284" s="32">
        <f t="shared" si="62"/>
        <v>1</v>
      </c>
      <c r="AK284" s="32">
        <f t="shared" si="63"/>
        <v>0.42458396128419734</v>
      </c>
      <c r="AL284" s="32">
        <f t="shared" si="64"/>
        <v>0.58206719875769486</v>
      </c>
      <c r="AM284" s="32">
        <f t="shared" si="65"/>
        <v>1</v>
      </c>
      <c r="AN284" s="32">
        <f t="shared" si="66"/>
        <v>0.63777857444363184</v>
      </c>
      <c r="AO284" s="31">
        <f t="shared" si="67"/>
        <v>1</v>
      </c>
      <c r="AP284" s="9">
        <f>H284*U284*(H284*U284*AJ284+I284*V284*AK284+J284*W284*AL284)</f>
        <v>3.8996542629231943E-5</v>
      </c>
      <c r="AQ284" s="9">
        <f>I284*V284*(H284*U284*AK284+I284*V284*AM284+J284*W284*AN284)</f>
        <v>6.7786576265386339E-5</v>
      </c>
      <c r="AR284" s="9">
        <f>J284*W284*(H284*U284*AL284+I284*V284*AN284+J284*W284*AO284)</f>
        <v>3.2438526878216562E-5</v>
      </c>
      <c r="AS284" s="40">
        <f t="shared" si="68"/>
        <v>1.3922164577283484E-4</v>
      </c>
      <c r="AT284" s="32">
        <f t="shared" si="69"/>
        <v>2.7449095603320414E-2</v>
      </c>
      <c r="AU284" s="31">
        <f>IF(N284&lt;-AT283,1,0)</f>
        <v>0</v>
      </c>
      <c r="AV284" s="37">
        <f>(resultados!$E$12^AU284)*(1-resultados!$E$12)^(1-AU284)</f>
        <v>0.97455470737913485</v>
      </c>
      <c r="AW284" s="37">
        <f>((1-resultados!$E$13)^AU284)*((resultados!$E$13)^(1-AU284))</f>
        <v>0.9</v>
      </c>
    </row>
    <row r="285" spans="1:49" s="37" customFormat="1">
      <c r="A285" s="33">
        <v>283</v>
      </c>
      <c r="B285" s="34">
        <v>39808</v>
      </c>
      <c r="C285" s="35">
        <v>5</v>
      </c>
      <c r="D285" s="36">
        <v>13160</v>
      </c>
      <c r="E285" s="32">
        <v>1972.24</v>
      </c>
      <c r="F285" s="32">
        <v>1805</v>
      </c>
      <c r="G285" s="40">
        <f>(resultados!$B$6*cálculos!D285)+(resultados!$C$6*cálculos!E285)+(resultados!$D$6*cálculos!F285)</f>
        <v>0.83617812605667141</v>
      </c>
      <c r="H285" s="36">
        <f>(resultados!B$6*cálculos!D285)/$G285</f>
        <v>0.3046117441752979</v>
      </c>
      <c r="I285" s="32">
        <f>(resultados!C$6*cálculos!E285)/$G285</f>
        <v>0.39557839877104628</v>
      </c>
      <c r="J285" s="31">
        <f>(resultados!D$6*cálculos!F285)/$G285</f>
        <v>0.29980985705365581</v>
      </c>
      <c r="K285" s="36">
        <f t="shared" si="56"/>
        <v>6.0975798681184301E-3</v>
      </c>
      <c r="L285" s="32">
        <f t="shared" si="57"/>
        <v>5.0017386669427566E-3</v>
      </c>
      <c r="M285" s="32">
        <f t="shared" si="58"/>
        <v>5.5555698446019264E-3</v>
      </c>
      <c r="N285" s="40">
        <f t="shared" si="58"/>
        <v>5.5014848609633293E-3</v>
      </c>
      <c r="O285" s="55">
        <f>AVERAGE(K$4:K285)</f>
        <v>-1.0709806078044973E-3</v>
      </c>
      <c r="P285" s="56">
        <f>AVERAGE(L$4:L285)</f>
        <v>-7.0054969882979922E-5</v>
      </c>
      <c r="Q285" s="57">
        <f>AVERAGE(M$4:M285)</f>
        <v>-6.1198212976998735E-4</v>
      </c>
      <c r="R285" s="32">
        <f>resultados!B$7+resultados!B$8*cálculos!K284^2+resultados!B$9*cálculos!R284</f>
        <v>1.7530814968388396E-4</v>
      </c>
      <c r="S285" s="32">
        <f>resultados!C$7+resultados!C$8*cálculos!L284^2+resultados!C$9*cálculos!S284</f>
        <v>2.0379173682718091E-4</v>
      </c>
      <c r="T285" s="31">
        <f>resultados!D$7+resultados!D$8*cálculos!M284^2+resultados!D$9*cálculos!T284</f>
        <v>9.0772530200836473E-5</v>
      </c>
      <c r="U285" s="36">
        <f t="shared" si="59"/>
        <v>1.3240398395965431E-2</v>
      </c>
      <c r="V285" s="32">
        <f t="shared" si="60"/>
        <v>1.4275564326049633E-2</v>
      </c>
      <c r="W285" s="31">
        <f t="shared" si="61"/>
        <v>9.5274618971075645E-3</v>
      </c>
      <c r="X285" s="32">
        <f>-0.5*LN(2*resultados!B$2)-0.5*LN(R285)-0.5*((K285^2)/R285)</f>
        <v>3.2995008885898427</v>
      </c>
      <c r="Y285" s="32">
        <f>-0.5*LN(2*resultados!C$2)-0.5*LN(S285)-0.5*((L285^2)/S285)</f>
        <v>3.2688876644416851</v>
      </c>
      <c r="Z285" s="31">
        <f>-0.5*LN(2*resultados!D$2)-0.5*LN(T285)-0.5*((M285^2)/T285)</f>
        <v>3.5646290490752159</v>
      </c>
      <c r="AA285" s="32">
        <f>K285/R285</f>
        <v>34.782067343210223</v>
      </c>
      <c r="AB285" s="32">
        <f>L285/S285</f>
        <v>24.543383087138228</v>
      </c>
      <c r="AC285" s="31">
        <f>M285/T285</f>
        <v>61.203205775030071</v>
      </c>
      <c r="AD285" s="32">
        <f>(1-resultados!$E$3)*(cálculos!AA284*cálculos!AA284)+resultados!$E$3*cálculos!AD284</f>
        <v>1091.6800031247049</v>
      </c>
      <c r="AE285" s="32">
        <f>(1-resultados!$E$3)*(cálculos!AA284*cálculos!AB284)+resultados!$E$3*cálculos!AE284</f>
        <v>646.28921535368977</v>
      </c>
      <c r="AF285" s="32">
        <f>(1-resultados!$E$3)*(cálculos!AA284*cálculos!AC284)+resultados!$E$3*cálculos!AF284</f>
        <v>1454.0290994583625</v>
      </c>
      <c r="AG285" s="32">
        <f>(1-resultados!$E$3)*(cálculos!AB284*cálculos!AB284)+resultados!$E$3*cálculos!AG284</f>
        <v>2122.4198238878653</v>
      </c>
      <c r="AH285" s="32">
        <f>(1-resultados!$E$3)*(cálculos!AB284*cálculos!AC284)+resultados!$E$3*cálculos!AH284</f>
        <v>2221.4567716710631</v>
      </c>
      <c r="AI285" s="31">
        <f>(1-resultados!$E$3)*(cálculos!AC284*cálculos!AC284)+resultados!$E$3*cálculos!AI284</f>
        <v>5716.162793074197</v>
      </c>
      <c r="AJ285" s="32">
        <f t="shared" si="62"/>
        <v>1</v>
      </c>
      <c r="AK285" s="32">
        <f t="shared" si="63"/>
        <v>0.42458396128419734</v>
      </c>
      <c r="AL285" s="32">
        <f t="shared" si="64"/>
        <v>0.58206719875769486</v>
      </c>
      <c r="AM285" s="32">
        <f t="shared" si="65"/>
        <v>1</v>
      </c>
      <c r="AN285" s="32">
        <f t="shared" si="66"/>
        <v>0.63777857444363173</v>
      </c>
      <c r="AO285" s="31">
        <f t="shared" si="67"/>
        <v>1</v>
      </c>
      <c r="AP285" s="9">
        <f>H285*U285*(H285*U285*AJ285+I285*V285*AK285+J285*W285*AL285)</f>
        <v>3.2642482508144642E-5</v>
      </c>
      <c r="AQ285" s="9">
        <f>I285*V285*(H285*U285*AK285+I285*V285*AM285+J285*W285*AN285)</f>
        <v>5.1847745447880527E-5</v>
      </c>
      <c r="AR285" s="9">
        <f>J285*W285*(H285*U285*AL285+I285*V285*AN285+J285*W285*AO285)</f>
        <v>2.5152587109650087E-5</v>
      </c>
      <c r="AS285" s="40">
        <f t="shared" si="68"/>
        <v>1.0964281506567526E-4</v>
      </c>
      <c r="AT285" s="32">
        <f t="shared" si="69"/>
        <v>2.4359296793196809E-2</v>
      </c>
      <c r="AU285" s="31">
        <f>IF(N285&lt;-AT284,1,0)</f>
        <v>0</v>
      </c>
      <c r="AV285" s="37">
        <f>(resultados!$E$12^AU285)*(1-resultados!$E$12)^(1-AU285)</f>
        <v>0.97455470737913485</v>
      </c>
      <c r="AW285" s="37">
        <f>((1-resultados!$E$13)^AU285)*((resultados!$E$13)^(1-AU285))</f>
        <v>0.9</v>
      </c>
    </row>
    <row r="286" spans="1:49" s="37" customFormat="1">
      <c r="A286" s="33">
        <v>284</v>
      </c>
      <c r="B286" s="34">
        <v>39811</v>
      </c>
      <c r="C286" s="35">
        <v>1</v>
      </c>
      <c r="D286" s="36">
        <v>13020</v>
      </c>
      <c r="E286" s="32">
        <v>1967.32</v>
      </c>
      <c r="F286" s="32">
        <v>1800</v>
      </c>
      <c r="G286" s="40">
        <f>(resultados!$B$6*cálculos!D286)+(resultados!$C$6*cálculos!E286)+(resultados!$D$6*cálculos!F286)</f>
        <v>0.83194884696016769</v>
      </c>
      <c r="H286" s="36">
        <f>(resultados!B$6*cálculos!D286)/$G286</f>
        <v>0.30290323848728806</v>
      </c>
      <c r="I286" s="32">
        <f>(resultados!C$6*cálculos!E286)/$G286</f>
        <v>0.39659751698167223</v>
      </c>
      <c r="J286" s="31">
        <f>(resultados!D$6*cálculos!F286)/$G286</f>
        <v>0.30049924453103977</v>
      </c>
      <c r="K286" s="36">
        <f t="shared" si="56"/>
        <v>-1.0695289116748441E-2</v>
      </c>
      <c r="L286" s="32">
        <f t="shared" si="57"/>
        <v>-2.4977421630199004E-3</v>
      </c>
      <c r="M286" s="32">
        <f t="shared" si="58"/>
        <v>-2.7739268827247088E-3</v>
      </c>
      <c r="N286" s="40">
        <f t="shared" si="58"/>
        <v>-5.0707029223277522E-3</v>
      </c>
      <c r="O286" s="55">
        <f>AVERAGE(K$4:K286)</f>
        <v>-1.1049887650799177E-3</v>
      </c>
      <c r="P286" s="56">
        <f>AVERAGE(L$4:L286)</f>
        <v>-7.8633369858728758E-5</v>
      </c>
      <c r="Q286" s="57">
        <f>AVERAGE(M$4:M286)</f>
        <v>-6.1962151052247759E-4</v>
      </c>
      <c r="R286" s="32">
        <f>resultados!B$7+resultados!B$8*cálculos!K285^2+resultados!B$9*cálculos!R285</f>
        <v>1.6521580776025587E-4</v>
      </c>
      <c r="S286" s="32">
        <f>resultados!C$7+resultados!C$8*cálculos!L285^2+resultados!C$9*cálculos!S285</f>
        <v>1.6843501549550636E-4</v>
      </c>
      <c r="T286" s="31">
        <f>resultados!D$7+resultados!D$8*cálculos!M285^2+resultados!D$9*cálculos!T285</f>
        <v>8.4627382690810778E-5</v>
      </c>
      <c r="U286" s="36">
        <f t="shared" si="59"/>
        <v>1.2853630139390813E-2</v>
      </c>
      <c r="V286" s="32">
        <f t="shared" si="60"/>
        <v>1.2978251634773705E-2</v>
      </c>
      <c r="W286" s="31">
        <f t="shared" si="61"/>
        <v>9.199314251117351E-3</v>
      </c>
      <c r="X286" s="32">
        <f>-0.5*LN(2*resultados!B$2)-0.5*LN(R286)-0.5*((K286^2)/R286)</f>
        <v>3.0890092849786597</v>
      </c>
      <c r="Y286" s="32">
        <f>-0.5*LN(2*resultados!C$2)-0.5*LN(S286)-0.5*((L286^2)/S286)</f>
        <v>3.407022087928798</v>
      </c>
      <c r="Z286" s="31">
        <f>-0.5*LN(2*resultados!D$2)-0.5*LN(T286)-0.5*((M286^2)/T286)</f>
        <v>3.7242257421174978</v>
      </c>
      <c r="AA286" s="32">
        <f>K286/R286</f>
        <v>-64.735265116206918</v>
      </c>
      <c r="AB286" s="32">
        <f>L286/S286</f>
        <v>-14.829114692523877</v>
      </c>
      <c r="AC286" s="31">
        <f>M286/T286</f>
        <v>-32.77812446190557</v>
      </c>
      <c r="AD286" s="32">
        <f>(1-resultados!$E$3)*(cálculos!AA285*cálculos!AA285)+resultados!$E$3*cálculos!AD285</f>
        <v>1098.7667354572793</v>
      </c>
      <c r="AE286" s="32">
        <f>(1-resultados!$E$3)*(cálculos!AA285*cálculos!AB285)+resultados!$E$3*cálculos!AE285</f>
        <v>658.73203863449135</v>
      </c>
      <c r="AF286" s="32">
        <f>(1-resultados!$E$3)*(cálculos!AA285*cálculos!AC285)+resultados!$E$3*cálculos!AF285</f>
        <v>1494.5137949841076</v>
      </c>
      <c r="AG286" s="32">
        <f>(1-resultados!$E$3)*(cálculos!AB285*cálculos!AB285)+resultados!$E$3*cálculos!AG285</f>
        <v>2031.2172936563147</v>
      </c>
      <c r="AH286" s="32">
        <f>(1-resultados!$E$3)*(cálculos!AB285*cálculos!AC285)+resultados!$E$3*cálculos!AH285</f>
        <v>2178.2973889006503</v>
      </c>
      <c r="AI286" s="31">
        <f>(1-resultados!$E$3)*(cálculos!AC285*cálculos!AC285)+resultados!$E$3*cálculos!AI285</f>
        <v>5597.9429693181855</v>
      </c>
      <c r="AJ286" s="32">
        <f t="shared" si="62"/>
        <v>1</v>
      </c>
      <c r="AK286" s="32">
        <f t="shared" si="63"/>
        <v>0.44093831938831796</v>
      </c>
      <c r="AL286" s="32">
        <f t="shared" si="64"/>
        <v>0.6026052927670883</v>
      </c>
      <c r="AM286" s="32">
        <f t="shared" si="65"/>
        <v>1</v>
      </c>
      <c r="AN286" s="32">
        <f t="shared" si="66"/>
        <v>0.64598843555175944</v>
      </c>
      <c r="AO286" s="31">
        <f t="shared" si="67"/>
        <v>1</v>
      </c>
      <c r="AP286" s="9">
        <f>H286*U286*(H286*U286*AJ286+I286*V286*AK286+J286*W286*AL286)</f>
        <v>3.0480747987488574E-5</v>
      </c>
      <c r="AQ286" s="9">
        <f>I286*V286*(H286*U286*AK286+I286*V286*AM286+J286*W286*AN286)</f>
        <v>4.4521012865672465E-5</v>
      </c>
      <c r="AR286" s="9">
        <f>J286*W286*(H286*U286*AL286+I286*V286*AN286+J286*W286*AO286)</f>
        <v>2.3319176062824664E-5</v>
      </c>
      <c r="AS286" s="40">
        <f t="shared" si="68"/>
        <v>9.8320936915985706E-5</v>
      </c>
      <c r="AT286" s="32">
        <f t="shared" si="69"/>
        <v>2.3067347722520413E-2</v>
      </c>
      <c r="AU286" s="31">
        <f>IF(N286&lt;-AT285,1,0)</f>
        <v>0</v>
      </c>
      <c r="AV286" s="37">
        <f>(resultados!$E$12^AU286)*(1-resultados!$E$12)^(1-AU286)</f>
        <v>0.97455470737913485</v>
      </c>
      <c r="AW286" s="37">
        <f>((1-resultados!$E$13)^AU286)*((resultados!$E$13)^(1-AU286))</f>
        <v>0.9</v>
      </c>
    </row>
    <row r="287" spans="1:49" s="37" customFormat="1">
      <c r="A287" s="33">
        <v>285</v>
      </c>
      <c r="B287" s="34">
        <v>39812</v>
      </c>
      <c r="C287" s="35">
        <v>2</v>
      </c>
      <c r="D287" s="36">
        <v>13200</v>
      </c>
      <c r="E287" s="32">
        <v>1972.24</v>
      </c>
      <c r="F287" s="32">
        <v>1790</v>
      </c>
      <c r="G287" s="40">
        <f>(resultados!$B$6*cálculos!D287)+(resultados!$C$6*cálculos!E287)+(resultados!$D$6*cálculos!F287)</f>
        <v>0.83486898627172512</v>
      </c>
      <c r="H287" s="36">
        <f>(resultados!B$6*cálculos!D287)/$G287</f>
        <v>0.30601672258620644</v>
      </c>
      <c r="I287" s="32">
        <f>(resultados!C$6*cálculos!E287)/$G287</f>
        <v>0.3961986966003011</v>
      </c>
      <c r="J287" s="31">
        <f>(resultados!D$6*cálculos!F287)/$G287</f>
        <v>0.29778458081349252</v>
      </c>
      <c r="K287" s="36">
        <f t="shared" si="56"/>
        <v>1.3730192811902242E-2</v>
      </c>
      <c r="L287" s="32">
        <f t="shared" si="57"/>
        <v>2.4977421630199004E-3</v>
      </c>
      <c r="M287" s="32">
        <f t="shared" si="58"/>
        <v>-5.5710450494554919E-3</v>
      </c>
      <c r="N287" s="40">
        <f t="shared" si="58"/>
        <v>3.5038529596688461E-3</v>
      </c>
      <c r="O287" s="55">
        <f>AVERAGE(K$4:K287)</f>
        <v>-1.0527522102313888E-3</v>
      </c>
      <c r="P287" s="56">
        <f>AVERAGE(L$4:L287)</f>
        <v>-6.9561625024649082E-5</v>
      </c>
      <c r="Q287" s="57">
        <f>AVERAGE(M$4:M287)</f>
        <v>-6.37056100448298E-4</v>
      </c>
      <c r="R287" s="32">
        <f>resultados!B$7+resultados!B$8*cálculos!K286^2+resultados!B$9*cálculos!R286</f>
        <v>1.7856697990207174E-4</v>
      </c>
      <c r="S287" s="32">
        <f>resultados!C$7+resultados!C$8*cálculos!L286^2+resultados!C$9*cálculos!S286</f>
        <v>1.3867692088483639E-4</v>
      </c>
      <c r="T287" s="31">
        <f>resultados!D$7+resultados!D$8*cálculos!M286^2+resultados!D$9*cálculos!T286</f>
        <v>7.2192282742871802E-5</v>
      </c>
      <c r="U287" s="36">
        <f t="shared" si="59"/>
        <v>1.3362895640618905E-2</v>
      </c>
      <c r="V287" s="32">
        <f t="shared" si="60"/>
        <v>1.1776116545144939E-2</v>
      </c>
      <c r="W287" s="31">
        <f t="shared" si="61"/>
        <v>8.4966041889022823E-3</v>
      </c>
      <c r="X287" s="32">
        <f>-0.5*LN(2*resultados!B$2)-0.5*LN(R287)-0.5*((K287^2)/R287)</f>
        <v>2.8684707661208484</v>
      </c>
      <c r="Y287" s="32">
        <f>-0.5*LN(2*resultados!C$2)-0.5*LN(S287)-0.5*((L287^2)/S287)</f>
        <v>3.5002495805053164</v>
      </c>
      <c r="Z287" s="31">
        <f>-0.5*LN(2*resultados!D$2)-0.5*LN(T287)-0.5*((M287^2)/T287)</f>
        <v>3.6341926851700399</v>
      </c>
      <c r="AA287" s="32">
        <f>K287/R287</f>
        <v>76.890995297294296</v>
      </c>
      <c r="AB287" s="32">
        <f>L287/S287</f>
        <v>18.011231768652685</v>
      </c>
      <c r="AC287" s="31">
        <f>M287/T287</f>
        <v>-77.169537210756388</v>
      </c>
      <c r="AD287" s="32">
        <f>(1-resultados!$E$3)*(cálculos!AA286*cálculos!AA286)+resultados!$E$3*cálculos!AD286</f>
        <v>1284.2800043097786</v>
      </c>
      <c r="AE287" s="32">
        <f>(1-resultados!$E$3)*(cálculos!AA286*cálculos!AB286)+resultados!$E$3*cálculos!AE286</f>
        <v>676.80611657997224</v>
      </c>
      <c r="AF287" s="32">
        <f>(1-resultados!$E$3)*(cálculos!AA286*cálculos!AC286)+resultados!$E$3*cálculos!AF286</f>
        <v>1532.1570019082701</v>
      </c>
      <c r="AG287" s="32">
        <f>(1-resultados!$E$3)*(cálculos!AB286*cálculos!AB286)+resultados!$E$3*cálculos!AG286</f>
        <v>1922.5384145907774</v>
      </c>
      <c r="AH287" s="32">
        <f>(1-resultados!$E$3)*(cálculos!AB286*cálculos!AC286)+resultados!$E$3*cálculos!AH286</f>
        <v>2076.7637795896962</v>
      </c>
      <c r="AI287" s="31">
        <f>(1-resultados!$E$3)*(cálculos!AC286*cálculos!AC286)+resultados!$E$3*cálculos!AI286</f>
        <v>5326.5307177535042</v>
      </c>
      <c r="AJ287" s="32">
        <f t="shared" si="62"/>
        <v>1</v>
      </c>
      <c r="AK287" s="32">
        <f t="shared" si="63"/>
        <v>0.43072184785824169</v>
      </c>
      <c r="AL287" s="32">
        <f t="shared" si="64"/>
        <v>0.58580246101911548</v>
      </c>
      <c r="AM287" s="32">
        <f t="shared" si="65"/>
        <v>1</v>
      </c>
      <c r="AN287" s="32">
        <f t="shared" si="66"/>
        <v>0.64897410720992132</v>
      </c>
      <c r="AO287" s="31">
        <f t="shared" si="67"/>
        <v>1</v>
      </c>
      <c r="AP287" s="9">
        <f>H287*U287*(H287*U287*AJ287+I287*V287*AK287+J287*W287*AL287)</f>
        <v>3.1000970371089852E-5</v>
      </c>
      <c r="AQ287" s="9">
        <f>I287*V287*(H287*U287*AK287+I287*V287*AM287+J287*W287*AN287)</f>
        <v>3.764751237231704E-5</v>
      </c>
      <c r="AR287" s="9">
        <f>J287*W287*(H287*U287*AL287+I287*V287*AN287+J287*W287*AO287)</f>
        <v>2.0123783215780622E-5</v>
      </c>
      <c r="AS287" s="40">
        <f t="shared" si="68"/>
        <v>8.8772265959187517E-5</v>
      </c>
      <c r="AT287" s="32">
        <f t="shared" si="69"/>
        <v>2.191862522551543E-2</v>
      </c>
      <c r="AU287" s="31">
        <f>IF(N287&lt;-AT286,1,0)</f>
        <v>0</v>
      </c>
      <c r="AV287" s="37">
        <f>(resultados!$E$12^AU287)*(1-resultados!$E$12)^(1-AU287)</f>
        <v>0.97455470737913485</v>
      </c>
      <c r="AW287" s="37">
        <f>((1-resultados!$E$13)^AU287)*((resultados!$E$13)^(1-AU287))</f>
        <v>0.9</v>
      </c>
    </row>
    <row r="288" spans="1:49" s="37" customFormat="1">
      <c r="A288" s="33">
        <v>286</v>
      </c>
      <c r="B288" s="34">
        <v>39813</v>
      </c>
      <c r="C288" s="35">
        <v>3</v>
      </c>
      <c r="D288" s="36">
        <v>13200</v>
      </c>
      <c r="E288" s="32">
        <v>1972.24</v>
      </c>
      <c r="F288" s="32">
        <v>1790</v>
      </c>
      <c r="G288" s="40">
        <f>(resultados!$B$6*cálculos!D288)+(resultados!$C$6*cálculos!E288)+(resultados!$D$6*cálculos!F288)</f>
        <v>0.83486898627172512</v>
      </c>
      <c r="H288" s="36">
        <f>(resultados!B$6*cálculos!D288)/$G288</f>
        <v>0.30601672258620644</v>
      </c>
      <c r="I288" s="32">
        <f>(resultados!C$6*cálculos!E288)/$G288</f>
        <v>0.3961986966003011</v>
      </c>
      <c r="J288" s="31">
        <f>(resultados!D$6*cálculos!F288)/$G288</f>
        <v>0.29778458081349252</v>
      </c>
      <c r="K288" s="36">
        <f t="shared" si="56"/>
        <v>0</v>
      </c>
      <c r="L288" s="32">
        <f t="shared" si="57"/>
        <v>0</v>
      </c>
      <c r="M288" s="32">
        <f t="shared" si="58"/>
        <v>0</v>
      </c>
      <c r="N288" s="40">
        <f t="shared" si="58"/>
        <v>0</v>
      </c>
      <c r="O288" s="55">
        <f>AVERAGE(K$4:K288)</f>
        <v>-1.0490583428270682E-3</v>
      </c>
      <c r="P288" s="56">
        <f>AVERAGE(L$4:L288)</f>
        <v>-6.9317549147369613E-5</v>
      </c>
      <c r="Q288" s="57">
        <f>AVERAGE(M$4:M288)</f>
        <v>-6.3482081588532157E-4</v>
      </c>
      <c r="R288" s="32">
        <f>resultados!B$7+resultados!B$8*cálculos!K287^2+resultados!B$9*cálculos!R287</f>
        <v>2.0823920162967542E-4</v>
      </c>
      <c r="S288" s="32">
        <f>resultados!C$7+resultados!C$8*cálculos!L287^2+resultados!C$9*cálculos!S287</f>
        <v>1.1896515901472859E-4</v>
      </c>
      <c r="T288" s="31">
        <f>resultados!D$7+resultados!D$8*cálculos!M287^2+resultados!D$9*cálculos!T287</f>
        <v>7.2978017658567986E-5</v>
      </c>
      <c r="U288" s="36">
        <f t="shared" si="59"/>
        <v>1.4430495543455027E-2</v>
      </c>
      <c r="V288" s="32">
        <f t="shared" si="60"/>
        <v>1.0907115063788801E-2</v>
      </c>
      <c r="W288" s="31">
        <f t="shared" si="61"/>
        <v>8.5427172292291166E-3</v>
      </c>
      <c r="X288" s="32">
        <f>-0.5*LN(2*resultados!B$2)-0.5*LN(R288)-0.5*((K288^2)/R288)</f>
        <v>3.3194730323855555</v>
      </c>
      <c r="Y288" s="32">
        <f>-0.5*LN(2*resultados!C$2)-0.5*LN(S288)-0.5*((L288^2)/S288)</f>
        <v>3.5994014113505366</v>
      </c>
      <c r="Z288" s="31">
        <f>-0.5*LN(2*resultados!D$2)-0.5*LN(T288)-0.5*((M288^2)/T288)</f>
        <v>3.8437376118597446</v>
      </c>
      <c r="AA288" s="32">
        <f>K288/R288</f>
        <v>0</v>
      </c>
      <c r="AB288" s="32">
        <f>L288/S288</f>
        <v>0</v>
      </c>
      <c r="AC288" s="31">
        <f>M288/T288</f>
        <v>0</v>
      </c>
      <c r="AD288" s="32">
        <f>(1-resultados!$E$3)*(cálculos!AA287*cálculos!AA287)+resultados!$E$3*cálculos!AD287</f>
        <v>1561.9567135197042</v>
      </c>
      <c r="AE288" s="32">
        <f>(1-resultados!$E$3)*(cálculos!AA287*cálculos!AB287)+resultados!$E$3*cálculos!AE287</f>
        <v>719.29184181849098</v>
      </c>
      <c r="AF288" s="32">
        <f>(1-resultados!$E$3)*(cálculos!AA287*cálculos!AC287)+resultados!$E$3*cálculos!AF287</f>
        <v>1084.2090304277747</v>
      </c>
      <c r="AG288" s="32">
        <f>(1-resultados!$E$3)*(cálculos!AB287*cálculos!AB287)+resultados!$E$3*cálculos!AG287</f>
        <v>1826.6503779047782</v>
      </c>
      <c r="AH288" s="32">
        <f>(1-resultados!$E$3)*(cálculos!AB287*cálculos!AC287)+resultados!$E$3*cálculos!AH287</f>
        <v>1868.7628476033581</v>
      </c>
      <c r="AI288" s="31">
        <f>(1-resultados!$E$3)*(cálculos!AC287*cálculos!AC287)+resultados!$E$3*cálculos!AI287</f>
        <v>5364.2471230876326</v>
      </c>
      <c r="AJ288" s="32">
        <f t="shared" si="62"/>
        <v>1</v>
      </c>
      <c r="AK288" s="32">
        <f t="shared" si="63"/>
        <v>0.42583653758467838</v>
      </c>
      <c r="AL288" s="32">
        <f t="shared" si="64"/>
        <v>0.37456236169838392</v>
      </c>
      <c r="AM288" s="32">
        <f t="shared" si="65"/>
        <v>1</v>
      </c>
      <c r="AN288" s="32">
        <f t="shared" si="66"/>
        <v>0.59699691570044988</v>
      </c>
      <c r="AO288" s="31">
        <f t="shared" si="67"/>
        <v>1</v>
      </c>
      <c r="AP288" s="9">
        <f>H288*U288*(H288*U288*AJ288+I288*V288*AK288+J288*W288*AL288)</f>
        <v>3.1834844956802741E-5</v>
      </c>
      <c r="AQ288" s="9">
        <f>I288*V288*(H288*U288*AK288+I288*V288*AM288+J288*W288*AN288)</f>
        <v>3.3363517202132608E-5</v>
      </c>
      <c r="AR288" s="9">
        <f>J288*W288*(H288*U288*AL288+I288*V288*AN288+J288*W288*AO288)</f>
        <v>1.7241974317052144E-5</v>
      </c>
      <c r="AS288" s="40">
        <f t="shared" si="68"/>
        <v>8.2440336475987497E-5</v>
      </c>
      <c r="AT288" s="32">
        <f t="shared" si="69"/>
        <v>2.1122461927262227E-2</v>
      </c>
      <c r="AU288" s="31">
        <f>IF(N288&lt;-AT287,1,0)</f>
        <v>0</v>
      </c>
      <c r="AV288" s="37">
        <f>(resultados!$E$12^AU288)*(1-resultados!$E$12)^(1-AU288)</f>
        <v>0.97455470737913485</v>
      </c>
      <c r="AW288" s="37">
        <f>((1-resultados!$E$13)^AU288)*((resultados!$E$13)^(1-AU288))</f>
        <v>0.9</v>
      </c>
    </row>
    <row r="289" spans="1:49" s="37" customFormat="1">
      <c r="A289" s="33">
        <v>287</v>
      </c>
      <c r="B289" s="34">
        <v>39814</v>
      </c>
      <c r="C289" s="35">
        <v>4</v>
      </c>
      <c r="D289" s="36">
        <v>13200</v>
      </c>
      <c r="E289" s="32">
        <v>1972.24</v>
      </c>
      <c r="F289" s="32">
        <v>1790</v>
      </c>
      <c r="G289" s="40">
        <f>(resultados!$B$6*cálculos!D289)+(resultados!$C$6*cálculos!E289)+(resultados!$D$6*cálculos!F289)</f>
        <v>0.83486898627172512</v>
      </c>
      <c r="H289" s="36">
        <f>(resultados!B$6*cálculos!D289)/$G289</f>
        <v>0.30601672258620644</v>
      </c>
      <c r="I289" s="32">
        <f>(resultados!C$6*cálculos!E289)/$G289</f>
        <v>0.3961986966003011</v>
      </c>
      <c r="J289" s="31">
        <f>(resultados!D$6*cálculos!F289)/$G289</f>
        <v>0.29778458081349252</v>
      </c>
      <c r="K289" s="36">
        <f t="shared" si="56"/>
        <v>0</v>
      </c>
      <c r="L289" s="32">
        <f t="shared" si="57"/>
        <v>0</v>
      </c>
      <c r="M289" s="32">
        <f t="shared" si="58"/>
        <v>0</v>
      </c>
      <c r="N289" s="40">
        <f t="shared" si="58"/>
        <v>0</v>
      </c>
      <c r="O289" s="55">
        <f>AVERAGE(K$4:K289)</f>
        <v>-1.0453903066633373E-3</v>
      </c>
      <c r="P289" s="56">
        <f>AVERAGE(L$4:L289)</f>
        <v>-6.907518009440678E-5</v>
      </c>
      <c r="Q289" s="57">
        <f>AVERAGE(M$4:M289)</f>
        <v>-6.3260116268292529E-4</v>
      </c>
      <c r="R289" s="32">
        <f>resultados!B$7+resultados!B$8*cálculos!K288^2+resultados!B$9*cálculos!R288</f>
        <v>1.7931935651971996E-4</v>
      </c>
      <c r="S289" s="32">
        <f>resultados!C$7+resultados!C$8*cálculos!L288^2+resultados!C$9*cálculos!S288</f>
        <v>1.0380252133135621E-4</v>
      </c>
      <c r="T289" s="31">
        <f>resultados!D$7+resultados!D$8*cálculos!M288^2+resultados!D$9*cálculos!T288</f>
        <v>6.2005342331961254E-5</v>
      </c>
      <c r="U289" s="36">
        <f t="shared" si="59"/>
        <v>1.3391017755186495E-2</v>
      </c>
      <c r="V289" s="32">
        <f t="shared" si="60"/>
        <v>1.0188352238284471E-2</v>
      </c>
      <c r="W289" s="31">
        <f t="shared" si="61"/>
        <v>7.8743471051231449E-3</v>
      </c>
      <c r="X289" s="32">
        <f>-0.5*LN(2*resultados!B$2)-0.5*LN(R289)-0.5*((K289^2)/R289)</f>
        <v>3.3942325803604638</v>
      </c>
      <c r="Y289" s="32">
        <f>-0.5*LN(2*resultados!C$2)-0.5*LN(S289)-0.5*((L289^2)/S289)</f>
        <v>3.6675716154176645</v>
      </c>
      <c r="Z289" s="31">
        <f>-0.5*LN(2*resultados!D$2)-0.5*LN(T289)-0.5*((M289^2)/T289)</f>
        <v>3.9252064717887163</v>
      </c>
      <c r="AA289" s="32">
        <f>K289/R289</f>
        <v>0</v>
      </c>
      <c r="AB289" s="32">
        <f>L289/S289</f>
        <v>0</v>
      </c>
      <c r="AC289" s="31">
        <f>M289/T289</f>
        <v>0</v>
      </c>
      <c r="AD289" s="32">
        <f>(1-resultados!$E$3)*(cálculos!AA288*cálculos!AA288)+resultados!$E$3*cálculos!AD288</f>
        <v>1468.2393107085218</v>
      </c>
      <c r="AE289" s="32">
        <f>(1-resultados!$E$3)*(cálculos!AA288*cálculos!AB288)+resultados!$E$3*cálculos!AE288</f>
        <v>676.13433130938154</v>
      </c>
      <c r="AF289" s="32">
        <f>(1-resultados!$E$3)*(cálculos!AA288*cálculos!AC288)+resultados!$E$3*cálculos!AF288</f>
        <v>1019.1564886021081</v>
      </c>
      <c r="AG289" s="32">
        <f>(1-resultados!$E$3)*(cálculos!AB288*cálculos!AB288)+resultados!$E$3*cálculos!AG288</f>
        <v>1717.0513552304915</v>
      </c>
      <c r="AH289" s="32">
        <f>(1-resultados!$E$3)*(cálculos!AB288*cálculos!AC288)+resultados!$E$3*cálculos!AH288</f>
        <v>1756.6370767471565</v>
      </c>
      <c r="AI289" s="31">
        <f>(1-resultados!$E$3)*(cálculos!AC288*cálculos!AC288)+resultados!$E$3*cálculos!AI288</f>
        <v>5042.3922957023742</v>
      </c>
      <c r="AJ289" s="32">
        <f t="shared" si="62"/>
        <v>1</v>
      </c>
      <c r="AK289" s="32">
        <f t="shared" si="63"/>
        <v>0.42583653758467843</v>
      </c>
      <c r="AL289" s="32">
        <f t="shared" si="64"/>
        <v>0.37456236169838392</v>
      </c>
      <c r="AM289" s="32">
        <f t="shared" si="65"/>
        <v>1</v>
      </c>
      <c r="AN289" s="32">
        <f t="shared" si="66"/>
        <v>0.59699691570044988</v>
      </c>
      <c r="AO289" s="31">
        <f t="shared" si="67"/>
        <v>1</v>
      </c>
      <c r="AP289" s="9">
        <f>H289*U289*(H289*U289*AJ289+I289*V289*AK289+J289*W289*AL289)</f>
        <v>2.7435718850595105E-5</v>
      </c>
      <c r="AQ289" s="9">
        <f>I289*V289*(H289*U289*AK289+I289*V289*AM289+J289*W289*AN289)</f>
        <v>2.8988971048990678E-5</v>
      </c>
      <c r="AR289" s="9">
        <f>J289*W289*(H289*U289*AL289+I289*V289*AN289+J289*W289*AO289)</f>
        <v>1.4748258638700685E-5</v>
      </c>
      <c r="AS289" s="40">
        <f t="shared" si="68"/>
        <v>7.1172948538286465E-5</v>
      </c>
      <c r="AT289" s="32">
        <f t="shared" si="69"/>
        <v>1.9626015485474102E-2</v>
      </c>
      <c r="AU289" s="31">
        <f>IF(N289&lt;-AT288,1,0)</f>
        <v>0</v>
      </c>
      <c r="AV289" s="37">
        <f>(resultados!$E$12^AU289)*(1-resultados!$E$12)^(1-AU289)</f>
        <v>0.97455470737913485</v>
      </c>
      <c r="AW289" s="37">
        <f>((1-resultados!$E$13)^AU289)*((resultados!$E$13)^(1-AU289))</f>
        <v>0.9</v>
      </c>
    </row>
    <row r="290" spans="1:49" s="37" customFormat="1">
      <c r="A290" s="33">
        <v>288</v>
      </c>
      <c r="B290" s="34">
        <v>39815</v>
      </c>
      <c r="C290" s="35">
        <v>5</v>
      </c>
      <c r="D290" s="36">
        <v>13140</v>
      </c>
      <c r="E290" s="32">
        <v>1982.08</v>
      </c>
      <c r="F290" s="32">
        <v>1780</v>
      </c>
      <c r="G290" s="40">
        <f>(resultados!$B$6*cálculos!D290)+(resultados!$C$6*cálculos!E290)+(resultados!$D$6*cálculos!F290)</f>
        <v>0.83396912152566438</v>
      </c>
      <c r="H290" s="36">
        <f>(resultados!B$6*cálculos!D290)/$G290</f>
        <v>0.30495443306090658</v>
      </c>
      <c r="I290" s="32">
        <f>(resultados!C$6*cálculos!E290)/$G290</f>
        <v>0.39860506831493159</v>
      </c>
      <c r="J290" s="31">
        <f>(resultados!D$6*cálculos!F290)/$G290</f>
        <v>0.29644049862416194</v>
      </c>
      <c r="K290" s="36">
        <f t="shared" si="56"/>
        <v>-4.5558165358610125E-3</v>
      </c>
      <c r="L290" s="32">
        <f t="shared" si="57"/>
        <v>4.9768457335606087E-3</v>
      </c>
      <c r="M290" s="32">
        <f t="shared" si="58"/>
        <v>-5.6022555486698877E-3</v>
      </c>
      <c r="N290" s="40">
        <f t="shared" si="58"/>
        <v>-1.0784327479932965E-3</v>
      </c>
      <c r="O290" s="55">
        <f>AVERAGE(K$4:K290)</f>
        <v>-1.0576217569392874E-3</v>
      </c>
      <c r="P290" s="56">
        <f>AVERAGE(L$4:L290)</f>
        <v>-5.1493574123483384E-5</v>
      </c>
      <c r="Q290" s="57">
        <f>AVERAGE(M$4:M290)</f>
        <v>-6.4991703162364648E-4</v>
      </c>
      <c r="R290" s="32">
        <f>resultados!B$7+resultados!B$8*cálculos!K289^2+resultados!B$9*cálculos!R289</f>
        <v>1.581655479989201E-4</v>
      </c>
      <c r="S290" s="32">
        <f>resultados!C$7+resultados!C$8*cálculos!L289^2+resultados!C$9*cálculos!S289</f>
        <v>9.3758790129890355E-5</v>
      </c>
      <c r="T290" s="31">
        <f>resultados!D$7+resultados!D$8*cálculos!M289^2+resultados!D$9*cálculos!T289</f>
        <v>5.5088167806068369E-5</v>
      </c>
      <c r="U290" s="36">
        <f t="shared" si="59"/>
        <v>1.2576388511767601E-2</v>
      </c>
      <c r="V290" s="32">
        <f t="shared" si="60"/>
        <v>9.6829122752346754E-3</v>
      </c>
      <c r="W290" s="31">
        <f t="shared" si="61"/>
        <v>7.4221403790327468E-3</v>
      </c>
      <c r="X290" s="32">
        <f>-0.5*LN(2*resultados!B$2)-0.5*LN(R290)-0.5*((K290^2)/R290)</f>
        <v>3.391382515959311</v>
      </c>
      <c r="Y290" s="32">
        <f>-0.5*LN(2*resultados!C$2)-0.5*LN(S290)-0.5*((L290^2)/S290)</f>
        <v>3.5863651212664762</v>
      </c>
      <c r="Z290" s="31">
        <f>-0.5*LN(2*resultados!D$2)-0.5*LN(T290)-0.5*((M290^2)/T290)</f>
        <v>3.6994853096644924</v>
      </c>
      <c r="AA290" s="32">
        <f>K290/R290</f>
        <v>-28.804101737074362</v>
      </c>
      <c r="AB290" s="32">
        <f>L290/S290</f>
        <v>53.081377507813933</v>
      </c>
      <c r="AC290" s="31">
        <f>M290/T290</f>
        <v>-101.69616764877698</v>
      </c>
      <c r="AD290" s="32">
        <f>(1-resultados!$E$3)*(cálculos!AA289*cálculos!AA289)+resultados!$E$3*cálculos!AD289</f>
        <v>1380.1449520660103</v>
      </c>
      <c r="AE290" s="32">
        <f>(1-resultados!$E$3)*(cálculos!AA289*cálculos!AB289)+resultados!$E$3*cálculos!AE289</f>
        <v>635.56627143081857</v>
      </c>
      <c r="AF290" s="32">
        <f>(1-resultados!$E$3)*(cálculos!AA289*cálculos!AC289)+resultados!$E$3*cálculos!AF289</f>
        <v>958.00709928598155</v>
      </c>
      <c r="AG290" s="32">
        <f>(1-resultados!$E$3)*(cálculos!AB289*cálculos!AB289)+resultados!$E$3*cálculos!AG289</f>
        <v>1614.0282739166619</v>
      </c>
      <c r="AH290" s="32">
        <f>(1-resultados!$E$3)*(cálculos!AB289*cálculos!AC289)+resultados!$E$3*cálculos!AH289</f>
        <v>1651.238852142327</v>
      </c>
      <c r="AI290" s="31">
        <f>(1-resultados!$E$3)*(cálculos!AC289*cálculos!AC289)+resultados!$E$3*cálculos!AI289</f>
        <v>4739.8487579602315</v>
      </c>
      <c r="AJ290" s="32">
        <f t="shared" si="62"/>
        <v>1</v>
      </c>
      <c r="AK290" s="32">
        <f t="shared" si="63"/>
        <v>0.42583653758467838</v>
      </c>
      <c r="AL290" s="32">
        <f t="shared" si="64"/>
        <v>0.37456236169838392</v>
      </c>
      <c r="AM290" s="32">
        <f t="shared" si="65"/>
        <v>1</v>
      </c>
      <c r="AN290" s="32">
        <f t="shared" si="66"/>
        <v>0.59699691570044988</v>
      </c>
      <c r="AO290" s="31">
        <f t="shared" si="67"/>
        <v>1</v>
      </c>
      <c r="AP290" s="9">
        <f>H290*U290*(H290*U290*AJ290+I290*V290*AK290+J290*W290*AL290)</f>
        <v>2.4173155531072258E-5</v>
      </c>
      <c r="AQ290" s="9">
        <f>I290*V290*(H290*U290*AK290+I290*V290*AM290+J290*W290*AN290)</f>
        <v>2.6270234204817718E-5</v>
      </c>
      <c r="AR290" s="9">
        <f>J290*W290*(H290*U290*AL290+I290*V290*AN290+J290*W290*AO290)</f>
        <v>1.3071432306687534E-5</v>
      </c>
      <c r="AS290" s="40">
        <f t="shared" si="68"/>
        <v>6.3514822042577511E-5</v>
      </c>
      <c r="AT290" s="32">
        <f t="shared" si="69"/>
        <v>1.8540105493271404E-2</v>
      </c>
      <c r="AU290" s="31">
        <f>IF(N290&lt;-AT289,1,0)</f>
        <v>0</v>
      </c>
      <c r="AV290" s="37">
        <f>(resultados!$E$12^AU290)*(1-resultados!$E$12)^(1-AU290)</f>
        <v>0.97455470737913485</v>
      </c>
      <c r="AW290" s="37">
        <f>((1-resultados!$E$13)^AU290)*((resultados!$E$13)^(1-AU290))</f>
        <v>0.9</v>
      </c>
    </row>
    <row r="291" spans="1:49" s="37" customFormat="1">
      <c r="A291" s="33">
        <v>289</v>
      </c>
      <c r="B291" s="34">
        <v>39818</v>
      </c>
      <c r="C291" s="35">
        <v>1</v>
      </c>
      <c r="D291" s="36">
        <v>13180</v>
      </c>
      <c r="E291" s="32">
        <v>2006.67</v>
      </c>
      <c r="F291" s="32">
        <v>1775</v>
      </c>
      <c r="G291" s="40">
        <f>(resultados!$B$6*cálculos!D291)+(resultados!$C$6*cálculos!E291)+(resultados!$D$6*cálculos!F291)</f>
        <v>0.83817297964428217</v>
      </c>
      <c r="H291" s="36">
        <f>(resultados!B$6*cálculos!D291)/$G291</f>
        <v>0.3043486015283034</v>
      </c>
      <c r="I291" s="32">
        <f>(resultados!C$6*cálculos!E291)/$G291</f>
        <v>0.40152621934410965</v>
      </c>
      <c r="J291" s="31">
        <f>(resultados!D$6*cálculos!F291)/$G291</f>
        <v>0.29412517912758696</v>
      </c>
      <c r="K291" s="36">
        <f t="shared" si="56"/>
        <v>3.0395160178962044E-3</v>
      </c>
      <c r="L291" s="32">
        <f t="shared" si="57"/>
        <v>1.2329833418162295E-2</v>
      </c>
      <c r="M291" s="32">
        <f t="shared" si="58"/>
        <v>-2.8129413766144751E-3</v>
      </c>
      <c r="N291" s="40">
        <f t="shared" si="58"/>
        <v>5.0281216799742401E-3</v>
      </c>
      <c r="O291" s="55">
        <f>AVERAGE(K$4:K291)</f>
        <v>-1.0433955841099975E-3</v>
      </c>
      <c r="P291" s="56">
        <f>AVERAGE(L$4:L291)</f>
        <v>-8.5028554002688749E-6</v>
      </c>
      <c r="Q291" s="57">
        <f>AVERAGE(M$4:M291)</f>
        <v>-6.5742753282153129E-4</v>
      </c>
      <c r="R291" s="32">
        <f>resultados!B$7+resultados!B$8*cálculos!K290^2+resultados!B$9*cálculos!R290</f>
        <v>1.4826590789854759E-4</v>
      </c>
      <c r="S291" s="32">
        <f>resultados!C$7+resultados!C$8*cálculos!L290^2+resultados!C$9*cálculos!S290</f>
        <v>9.546535787332476E-5</v>
      </c>
      <c r="T291" s="31">
        <f>resultados!D$7+resultados!D$8*cálculos!M290^2+resultados!D$9*cálculos!T290</f>
        <v>6.2324437227392145E-5</v>
      </c>
      <c r="U291" s="36">
        <f t="shared" si="59"/>
        <v>1.2176448903458988E-2</v>
      </c>
      <c r="V291" s="32">
        <f t="shared" si="60"/>
        <v>9.7706375366873963E-3</v>
      </c>
      <c r="W291" s="31">
        <f t="shared" si="61"/>
        <v>7.8945827772841891E-3</v>
      </c>
      <c r="X291" s="32">
        <f>-0.5*LN(2*resultados!B$2)-0.5*LN(R291)-0.5*((K291^2)/R291)</f>
        <v>3.4581573729613497</v>
      </c>
      <c r="Y291" s="32">
        <f>-0.5*LN(2*resultados!C$2)-0.5*LN(S291)-0.5*((L291^2)/S291)</f>
        <v>2.9132048789993923</v>
      </c>
      <c r="Z291" s="31">
        <f>-0.5*LN(2*resultados!D$2)-0.5*LN(T291)-0.5*((M291^2)/T291)</f>
        <v>3.859160518420532</v>
      </c>
      <c r="AA291" s="32">
        <f>K291/R291</f>
        <v>20.500437767366069</v>
      </c>
      <c r="AB291" s="32">
        <f>L291/S291</f>
        <v>129.15505365331623</v>
      </c>
      <c r="AC291" s="31">
        <f>M291/T291</f>
        <v>-45.133843188208722</v>
      </c>
      <c r="AD291" s="32">
        <f>(1-resultados!$E$3)*(cálculos!AA290*cálculos!AA290)+resultados!$E$3*cálculos!AD290</f>
        <v>1347.1168315548334</v>
      </c>
      <c r="AE291" s="32">
        <f>(1-resultados!$E$3)*(cálculos!AA290*cálculos!AB290)+resultados!$E$3*cálculos!AE290</f>
        <v>505.69461126022196</v>
      </c>
      <c r="AF291" s="32">
        <f>(1-resultados!$E$3)*(cálculos!AA290*cálculos!AC290)+resultados!$E$3*cálculos!AF290</f>
        <v>1076.2826788823793</v>
      </c>
      <c r="AG291" s="32">
        <f>(1-resultados!$E$3)*(cálculos!AB290*cálculos!AB290)+resultados!$E$3*cálculos!AG290</f>
        <v>1686.2445357692854</v>
      </c>
      <c r="AH291" s="32">
        <f>(1-resultados!$E$3)*(cálculos!AB290*cálculos!AC290)+resultados!$E$3*cálculos!AH290</f>
        <v>1228.2741610500273</v>
      </c>
      <c r="AI291" s="31">
        <f>(1-resultados!$E$3)*(cálculos!AC290*cálculos!AC290)+resultados!$E$3*cálculos!AI290</f>
        <v>5075.9844633495068</v>
      </c>
      <c r="AJ291" s="32">
        <f t="shared" si="62"/>
        <v>1</v>
      </c>
      <c r="AK291" s="32">
        <f t="shared" si="63"/>
        <v>0.33552541086967319</v>
      </c>
      <c r="AL291" s="32">
        <f t="shared" si="64"/>
        <v>0.41158882780573874</v>
      </c>
      <c r="AM291" s="32">
        <f t="shared" si="65"/>
        <v>1</v>
      </c>
      <c r="AN291" s="32">
        <f t="shared" si="66"/>
        <v>0.41983137955596783</v>
      </c>
      <c r="AO291" s="31">
        <f t="shared" si="67"/>
        <v>1</v>
      </c>
      <c r="AP291" s="9">
        <f>H291*U291*(H291*U291*AJ291+I291*V291*AK291+J291*W291*AL291)</f>
        <v>2.2153466333497404E-5</v>
      </c>
      <c r="AQ291" s="9">
        <f>I291*V291*(H291*U291*AK291+I291*V291*AM291+J291*W291*AN291)</f>
        <v>2.4093865882964391E-5</v>
      </c>
      <c r="AR291" s="9">
        <f>J291*W291*(H291*U291*AL291+I291*V291*AN291+J291*W291*AO291)</f>
        <v>1.2757891660030074E-5</v>
      </c>
      <c r="AS291" s="40">
        <f t="shared" si="68"/>
        <v>5.9005223876491871E-5</v>
      </c>
      <c r="AT291" s="32">
        <f t="shared" si="69"/>
        <v>1.7869808127126064E-2</v>
      </c>
      <c r="AU291" s="31">
        <f>IF(N291&lt;-AT290,1,0)</f>
        <v>0</v>
      </c>
      <c r="AV291" s="37">
        <f>(resultados!$E$12^AU291)*(1-resultados!$E$12)^(1-AU291)</f>
        <v>0.97455470737913485</v>
      </c>
      <c r="AW291" s="37">
        <f>((1-resultados!$E$13)^AU291)*((resultados!$E$13)^(1-AU291))</f>
        <v>0.9</v>
      </c>
    </row>
    <row r="292" spans="1:49" s="37" customFormat="1">
      <c r="A292" s="33">
        <v>290</v>
      </c>
      <c r="B292" s="34">
        <v>39819</v>
      </c>
      <c r="C292" s="35">
        <v>2</v>
      </c>
      <c r="D292" s="36">
        <v>13400</v>
      </c>
      <c r="E292" s="32">
        <v>2055.85</v>
      </c>
      <c r="F292" s="32">
        <v>1795</v>
      </c>
      <c r="G292" s="40">
        <f>(resultados!$B$6*cálculos!D292)+(resultados!$C$6*cálculos!E292)+(resultados!$D$6*cálculos!F292)</f>
        <v>0.85345703996753908</v>
      </c>
      <c r="H292" s="36">
        <f>(resultados!B$6*cálculos!D292)/$G292</f>
        <v>0.30388739744831428</v>
      </c>
      <c r="I292" s="32">
        <f>(resultados!C$6*cálculos!E292)/$G292</f>
        <v>0.40400000182249401</v>
      </c>
      <c r="J292" s="31">
        <f>(resultados!D$6*cálculos!F292)/$G292</f>
        <v>0.29211260072919171</v>
      </c>
      <c r="K292" s="36">
        <f t="shared" si="56"/>
        <v>1.6554177882504462E-2</v>
      </c>
      <c r="L292" s="32">
        <f t="shared" si="57"/>
        <v>2.4212755952160769E-2</v>
      </c>
      <c r="M292" s="32">
        <f t="shared" si="58"/>
        <v>1.1204599012862637E-2</v>
      </c>
      <c r="N292" s="40">
        <f t="shared" si="58"/>
        <v>1.8070708206777697E-2</v>
      </c>
      <c r="O292" s="55">
        <f>AVERAGE(K$4:K292)</f>
        <v>-9.8250432644005114E-4</v>
      </c>
      <c r="P292" s="56">
        <f>AVERAGE(L$4:L292)</f>
        <v>7.5307728708938869E-5</v>
      </c>
      <c r="Q292" s="57">
        <f>AVERAGE(M$4:M292)</f>
        <v>-6.1638245826899085E-4</v>
      </c>
      <c r="R292" s="32">
        <f>resultados!B$7+resultados!B$8*cálculos!K291^2+resultados!B$9*cálculos!R291</f>
        <v>1.3793200205835835E-4</v>
      </c>
      <c r="S292" s="32">
        <f>resultados!C$7+resultados!C$8*cálculos!L291^2+resultados!C$9*cálculos!S291</f>
        <v>1.3954462039566601E-4</v>
      </c>
      <c r="T292" s="31">
        <f>resultados!D$7+resultados!D$8*cálculos!M291^2+resultados!D$9*cálculos!T291</f>
        <v>5.8213045408213668E-5</v>
      </c>
      <c r="U292" s="36">
        <f t="shared" si="59"/>
        <v>1.1744445583268643E-2</v>
      </c>
      <c r="V292" s="32">
        <f t="shared" si="60"/>
        <v>1.1812900591965802E-2</v>
      </c>
      <c r="W292" s="31">
        <f t="shared" si="61"/>
        <v>7.6297474013373254E-3</v>
      </c>
      <c r="X292" s="32">
        <f>-0.5*LN(2*resultados!B$2)-0.5*LN(R292)-0.5*((K292^2)/R292)</f>
        <v>2.5320453823812681</v>
      </c>
      <c r="Y292" s="32">
        <f>-0.5*LN(2*resultados!C$2)-0.5*LN(S292)-0.5*((L292^2)/S292)</f>
        <v>1.4190148967846468</v>
      </c>
      <c r="Z292" s="31">
        <f>-0.5*LN(2*resultados!D$2)-0.5*LN(T292)-0.5*((M292^2)/T292)</f>
        <v>2.8784552618616557</v>
      </c>
      <c r="AA292" s="32">
        <f>K292/R292</f>
        <v>120.0169477384985</v>
      </c>
      <c r="AB292" s="32">
        <f>L292/S292</f>
        <v>173.51264336459346</v>
      </c>
      <c r="AC292" s="31">
        <f>M292/T292</f>
        <v>192.47574034808537</v>
      </c>
      <c r="AD292" s="32">
        <f>(1-resultados!$E$3)*(cálculos!AA291*cálculos!AA291)+resultados!$E$3*cálculos!AD291</f>
        <v>1291.5058985807623</v>
      </c>
      <c r="AE292" s="32">
        <f>(1-resultados!$E$3)*(cálculos!AA291*cálculos!AB291)+resultados!$E$3*cálculos!AE291</f>
        <v>634.21704297024689</v>
      </c>
      <c r="AF292" s="32">
        <f>(1-resultados!$E$3)*(cálculos!AA291*cálculos!AC291)+resultados!$E$3*cálculos!AF291</f>
        <v>956.1899055405205</v>
      </c>
      <c r="AG292" s="32">
        <f>(1-resultados!$E$3)*(cálculos!AB291*cálculos!AB291)+resultados!$E$3*cálculos!AG291</f>
        <v>2585.9315366745886</v>
      </c>
      <c r="AH292" s="32">
        <f>(1-resultados!$E$3)*(cálculos!AB291*cálculos!AC291)+resultados!$E$3*cálculos!AH291</f>
        <v>804.82187507381786</v>
      </c>
      <c r="AI292" s="31">
        <f>(1-resultados!$E$3)*(cálculos!AC291*cálculos!AC291)+resultados!$E$3*cálculos!AI291</f>
        <v>4893.6492236048052</v>
      </c>
      <c r="AJ292" s="32">
        <f t="shared" si="62"/>
        <v>1</v>
      </c>
      <c r="AK292" s="32">
        <f t="shared" si="63"/>
        <v>0.34704133081703259</v>
      </c>
      <c r="AL292" s="32">
        <f t="shared" si="64"/>
        <v>0.3803466010637947</v>
      </c>
      <c r="AM292" s="32">
        <f t="shared" si="65"/>
        <v>1</v>
      </c>
      <c r="AN292" s="32">
        <f t="shared" si="66"/>
        <v>0.22624283944164203</v>
      </c>
      <c r="AO292" s="31">
        <f t="shared" si="67"/>
        <v>1</v>
      </c>
      <c r="AP292" s="9">
        <f>H292*U292*(H292*U292*AJ292+I292*V292*AK292+J292*W292*AL292)</f>
        <v>2.1674145032619828E-5</v>
      </c>
      <c r="AQ292" s="9">
        <f>I292*V292*(H292*U292*AK292+I292*V292*AM292+J292*W292*AN292)</f>
        <v>3.1093390667227045E-5</v>
      </c>
      <c r="AR292" s="9">
        <f>J292*W292*(H292*U292*AL292+I292*V292*AN292+J292*W292*AO292)</f>
        <v>1.0399152443060818E-5</v>
      </c>
      <c r="AS292" s="40">
        <f t="shared" si="68"/>
        <v>6.3166688142907685E-5</v>
      </c>
      <c r="AT292" s="32">
        <f t="shared" si="69"/>
        <v>1.8489225180865421E-2</v>
      </c>
      <c r="AU292" s="31">
        <f>IF(N292&lt;-AT291,1,0)</f>
        <v>0</v>
      </c>
      <c r="AV292" s="37">
        <f>(resultados!$E$12^AU292)*(1-resultados!$E$12)^(1-AU292)</f>
        <v>0.97455470737913485</v>
      </c>
      <c r="AW292" s="37">
        <f>((1-resultados!$E$13)^AU292)*((resultados!$E$13)^(1-AU292))</f>
        <v>0.9</v>
      </c>
    </row>
    <row r="293" spans="1:49" s="37" customFormat="1">
      <c r="A293" s="33">
        <v>291</v>
      </c>
      <c r="B293" s="34">
        <v>39820</v>
      </c>
      <c r="C293" s="35">
        <v>3</v>
      </c>
      <c r="D293" s="36">
        <v>13220</v>
      </c>
      <c r="E293" s="32">
        <v>2011.59</v>
      </c>
      <c r="F293" s="32">
        <v>1785</v>
      </c>
      <c r="G293" s="40">
        <f>(resultados!$B$6*cálculos!D293)+(resultados!$C$6*cálculos!E293)+(resultados!$D$6*cálculos!F293)</f>
        <v>0.84116121931426246</v>
      </c>
      <c r="H293" s="36">
        <f>(resultados!B$6*cálculos!D293)/$G293</f>
        <v>0.30418778453734285</v>
      </c>
      <c r="I293" s="32">
        <f>(resultados!C$6*cálculos!E293)/$G293</f>
        <v>0.40108076449446461</v>
      </c>
      <c r="J293" s="31">
        <f>(resultados!D$6*cálculos!F293)/$G293</f>
        <v>0.29473145096819264</v>
      </c>
      <c r="K293" s="36">
        <f t="shared" si="56"/>
        <v>-1.3523872533324877E-2</v>
      </c>
      <c r="L293" s="32">
        <f t="shared" si="57"/>
        <v>-2.1763933596883334E-2</v>
      </c>
      <c r="M293" s="32">
        <f t="shared" si="58"/>
        <v>-5.586606708639863E-3</v>
      </c>
      <c r="N293" s="40">
        <f t="shared" si="58"/>
        <v>-1.4511865868236495E-2</v>
      </c>
      <c r="O293" s="55">
        <f>AVERAGE(K$4:K293)</f>
        <v>-1.0257504237051714E-3</v>
      </c>
      <c r="P293" s="56">
        <f>AVERAGE(L$4:L293)</f>
        <v>0</v>
      </c>
      <c r="Q293" s="57">
        <f>AVERAGE(M$4:M293)</f>
        <v>-6.3352116258061462E-4</v>
      </c>
      <c r="R293" s="32">
        <f>resultados!B$7+resultados!B$8*cálculos!K292^2+resultados!B$9*cálculos!R292</f>
        <v>2.014821326640397E-4</v>
      </c>
      <c r="S293" s="32">
        <f>resultados!C$7+resultados!C$8*cálculos!L292^2+resultados!C$9*cálculos!S292</f>
        <v>3.1529627994471689E-4</v>
      </c>
      <c r="T293" s="31">
        <f>resultados!D$7+resultados!D$8*cálculos!M292^2+resultados!D$9*cálculos!T292</f>
        <v>9.908565675026404E-5</v>
      </c>
      <c r="U293" s="36">
        <f t="shared" si="59"/>
        <v>1.4194440202559581E-2</v>
      </c>
      <c r="V293" s="32">
        <f t="shared" si="60"/>
        <v>1.7756584129407234E-2</v>
      </c>
      <c r="W293" s="31">
        <f t="shared" si="61"/>
        <v>9.9541778540602754E-3</v>
      </c>
      <c r="X293" s="32">
        <f>-0.5*LN(2*resultados!B$2)-0.5*LN(R293)-0.5*((K293^2)/R293)</f>
        <v>2.8820920818358404</v>
      </c>
      <c r="Y293" s="32">
        <f>-0.5*LN(2*resultados!C$2)-0.5*LN(S293)-0.5*((L293^2)/S293)</f>
        <v>2.3609116236786436</v>
      </c>
      <c r="Z293" s="31">
        <f>-0.5*LN(2*resultados!D$2)-0.5*LN(T293)-0.5*((M293^2)/T293)</f>
        <v>3.5333335180901271</v>
      </c>
      <c r="AA293" s="32">
        <f>K293/R293</f>
        <v>-67.12194453428377</v>
      </c>
      <c r="AB293" s="32">
        <f>L293/S293</f>
        <v>-69.02692794440631</v>
      </c>
      <c r="AC293" s="31">
        <f>M293/T293</f>
        <v>-56.381588333419167</v>
      </c>
      <c r="AD293" s="32">
        <f>(1-resultados!$E$3)*(cálculos!AA292*cálculos!AA292)+resultados!$E$3*cálculos!AD292</f>
        <v>2078.2596093338461</v>
      </c>
      <c r="AE293" s="32">
        <f>(1-resultados!$E$3)*(cálculos!AA292*cálculos!AB292)+resultados!$E$3*cálculos!AE292</f>
        <v>1845.6314914314617</v>
      </c>
      <c r="AF293" s="32">
        <f>(1-resultados!$E$3)*(cálculos!AA292*cálculos!AC292)+resultados!$E$3*cálculos!AF292</f>
        <v>2284.8395634251888</v>
      </c>
      <c r="AG293" s="32">
        <f>(1-resultados!$E$3)*(cálculos!AB292*cálculos!AB292)+resultados!$E$3*cálculos!AG292</f>
        <v>4237.1738889162307</v>
      </c>
      <c r="AH293" s="32">
        <f>(1-resultados!$E$3)*(cálculos!AB292*cálculos!AC292)+resultados!$E$3*cálculos!AH292</f>
        <v>2760.3510320505966</v>
      </c>
      <c r="AI293" s="31">
        <f>(1-resultados!$E$3)*(cálculos!AC292*cálculos!AC292)+resultados!$E$3*cálculos!AI292</f>
        <v>6822.8449075411336</v>
      </c>
      <c r="AJ293" s="32">
        <f t="shared" si="62"/>
        <v>1</v>
      </c>
      <c r="AK293" s="32">
        <f t="shared" si="63"/>
        <v>0.62195211572615783</v>
      </c>
      <c r="AL293" s="32">
        <f t="shared" si="64"/>
        <v>0.60676854945086911</v>
      </c>
      <c r="AM293" s="32">
        <f t="shared" si="65"/>
        <v>1</v>
      </c>
      <c r="AN293" s="32">
        <f t="shared" si="66"/>
        <v>0.51338529060848537</v>
      </c>
      <c r="AO293" s="31">
        <f t="shared" si="67"/>
        <v>1</v>
      </c>
      <c r="AP293" s="9">
        <f>H293*U293*(H293*U293*AJ293+I293*V293*AK293+J293*W293*AL293)</f>
        <v>4.5454741643540738E-5</v>
      </c>
      <c r="AQ293" s="9">
        <f>I293*V293*(H293*U293*AK293+I293*V293*AM293+J293*W293*AN293)</f>
        <v>8.0572391888795246E-5</v>
      </c>
      <c r="AR293" s="9">
        <f>J293*W293*(H293*U293*AL293+I293*V293*AN293+J293*W293*AO293)</f>
        <v>2.7020205716506173E-5</v>
      </c>
      <c r="AS293" s="40">
        <f t="shared" si="68"/>
        <v>1.5304733924884214E-4</v>
      </c>
      <c r="AT293" s="32">
        <f t="shared" si="69"/>
        <v>2.8779785318318346E-2</v>
      </c>
      <c r="AU293" s="31">
        <f>IF(N293&lt;-AT292,1,0)</f>
        <v>0</v>
      </c>
      <c r="AV293" s="37">
        <f>(resultados!$E$12^AU293)*(1-resultados!$E$12)^(1-AU293)</f>
        <v>0.97455470737913485</v>
      </c>
      <c r="AW293" s="37">
        <f>((1-resultados!$E$13)^AU293)*((resultados!$E$13)^(1-AU293))</f>
        <v>0.9</v>
      </c>
    </row>
    <row r="294" spans="1:49" s="37" customFormat="1">
      <c r="A294" s="33">
        <v>292</v>
      </c>
      <c r="B294" s="34">
        <v>39821</v>
      </c>
      <c r="C294" s="35">
        <v>4</v>
      </c>
      <c r="D294" s="36">
        <v>13200</v>
      </c>
      <c r="E294" s="32">
        <v>2001.75</v>
      </c>
      <c r="F294" s="32">
        <v>1790</v>
      </c>
      <c r="G294" s="40">
        <f>(resultados!$B$6*cálculos!D294)+(resultados!$C$6*cálculos!E294)+(resultados!$D$6*cálculos!F294)</f>
        <v>0.83981825251910469</v>
      </c>
      <c r="H294" s="36">
        <f>(resultados!B$6*cálculos!D294)/$G294</f>
        <v>0.30421328686462429</v>
      </c>
      <c r="I294" s="32">
        <f>(resultados!C$6*cálculos!E294)/$G294</f>
        <v>0.39975705390210531</v>
      </c>
      <c r="J294" s="31">
        <f>(resultados!D$6*cálculos!F294)/$G294</f>
        <v>0.29602965923327029</v>
      </c>
      <c r="K294" s="36">
        <f t="shared" si="56"/>
        <v>-1.5140048312147769E-3</v>
      </c>
      <c r="L294" s="32">
        <f t="shared" si="57"/>
        <v>-4.9036561654798305E-3</v>
      </c>
      <c r="M294" s="32">
        <f t="shared" si="58"/>
        <v>2.7972046210615886E-3</v>
      </c>
      <c r="N294" s="40">
        <f t="shared" si="58"/>
        <v>-1.5978387641095437E-3</v>
      </c>
      <c r="O294" s="55">
        <f>AVERAGE(K$4:K294)</f>
        <v>-1.0274282739027988E-3</v>
      </c>
      <c r="P294" s="56">
        <f>AVERAGE(L$4:L294)</f>
        <v>-1.6851052115050965E-5</v>
      </c>
      <c r="Q294" s="57">
        <f>AVERAGE(M$4:M294)</f>
        <v>-6.2173172689799529E-4</v>
      </c>
      <c r="R294" s="32">
        <f>resultados!B$7+resultados!B$8*cálculos!K293^2+resultados!B$9*cálculos!R293</f>
        <v>2.2349079964439136E-4</v>
      </c>
      <c r="S294" s="32">
        <f>resultados!C$7+resultados!C$8*cálculos!L293^2+resultados!C$9*cálculos!S293</f>
        <v>3.9371547772860266E-4</v>
      </c>
      <c r="T294" s="31">
        <f>resultados!D$7+resultados!D$8*cálculos!M293^2+resultados!D$9*cálculos!T293</f>
        <v>8.9995757499405305E-5</v>
      </c>
      <c r="U294" s="36">
        <f t="shared" si="59"/>
        <v>1.4949608678637424E-2</v>
      </c>
      <c r="V294" s="32">
        <f t="shared" si="60"/>
        <v>1.9842264934442404E-2</v>
      </c>
      <c r="W294" s="31">
        <f t="shared" si="61"/>
        <v>9.4866093784557876E-3</v>
      </c>
      <c r="X294" s="32">
        <f>-0.5*LN(2*resultados!B$2)-0.5*LN(R294)-0.5*((K294^2)/R294)</f>
        <v>3.2790034225393052</v>
      </c>
      <c r="Y294" s="32">
        <f>-0.5*LN(2*resultados!C$2)-0.5*LN(S294)-0.5*((L294^2)/S294)</f>
        <v>2.9704654082653095</v>
      </c>
      <c r="Z294" s="31">
        <f>-0.5*LN(2*resultados!D$2)-0.5*LN(T294)-0.5*((M294^2)/T294)</f>
        <v>3.6954647998330254</v>
      </c>
      <c r="AA294" s="32">
        <f>K294/R294</f>
        <v>-6.774349698617546</v>
      </c>
      <c r="AB294" s="32">
        <f>L294/S294</f>
        <v>-12.454821928184485</v>
      </c>
      <c r="AC294" s="31">
        <f>M294/T294</f>
        <v>31.081516493486625</v>
      </c>
      <c r="AD294" s="32">
        <f>(1-resultados!$E$3)*(cálculos!AA293*cálculos!AA293)+resultados!$E$3*cálculos!AD293</f>
        <v>2223.8853590576236</v>
      </c>
      <c r="AE294" s="32">
        <f>(1-resultados!$E$3)*(cálculos!AA293*cálculos!AB293)+resultados!$E$3*cálculos!AE293</f>
        <v>2012.8868996769606</v>
      </c>
      <c r="AF294" s="32">
        <f>(1-resultados!$E$3)*(cálculos!AA293*cálculos!AC293)+resultados!$E$3*cálculos!AF293</f>
        <v>2374.8157003119127</v>
      </c>
      <c r="AG294" s="32">
        <f>(1-resultados!$E$3)*(cálculos!AB293*cálculos!AB293)+resultados!$E$3*cálculos!AG293</f>
        <v>4268.8264624677922</v>
      </c>
      <c r="AH294" s="32">
        <f>(1-resultados!$E$3)*(cálculos!AB293*cálculos!AC293)+resultados!$E$3*cálculos!AH293</f>
        <v>2828.2408402444871</v>
      </c>
      <c r="AI294" s="31">
        <f>(1-resultados!$E$3)*(cálculos!AC293*cálculos!AC293)+resultados!$E$3*cálculos!AI293</f>
        <v>6604.2072232686141</v>
      </c>
      <c r="AJ294" s="32">
        <f t="shared" si="62"/>
        <v>1</v>
      </c>
      <c r="AK294" s="32">
        <f t="shared" si="63"/>
        <v>0.65329438501386983</v>
      </c>
      <c r="AL294" s="32">
        <f t="shared" si="64"/>
        <v>0.61967413282271189</v>
      </c>
      <c r="AM294" s="32">
        <f t="shared" si="65"/>
        <v>1</v>
      </c>
      <c r="AN294" s="32">
        <f t="shared" si="66"/>
        <v>0.53266209550634569</v>
      </c>
      <c r="AO294" s="31">
        <f t="shared" si="67"/>
        <v>1</v>
      </c>
      <c r="AP294" s="9">
        <f>H294*U294*(H294*U294*AJ294+I294*V294*AK294+J294*W294*AL294)</f>
        <v>5.2164511248389737E-5</v>
      </c>
      <c r="AQ294" s="9">
        <f>I294*V294*(H294*U294*AK294+I294*V294*AM294+J294*W294*AN294)</f>
        <v>9.8350461599502442E-5</v>
      </c>
      <c r="AR294" s="9">
        <f>J294*W294*(H294*U294*AL294+I294*V294*AN294+J294*W294*AO294)</f>
        <v>2.7666524456146198E-5</v>
      </c>
      <c r="AS294" s="40">
        <f t="shared" si="68"/>
        <v>1.7818149730403836E-4</v>
      </c>
      <c r="AT294" s="32">
        <f t="shared" si="69"/>
        <v>3.1053171383558367E-2</v>
      </c>
      <c r="AU294" s="31">
        <f>IF(N294&lt;-AT293,1,0)</f>
        <v>0</v>
      </c>
      <c r="AV294" s="37">
        <f>(resultados!$E$12^AU294)*(1-resultados!$E$12)^(1-AU294)</f>
        <v>0.97455470737913485</v>
      </c>
      <c r="AW294" s="37">
        <f>((1-resultados!$E$13)^AU294)*((resultados!$E$13)^(1-AU294))</f>
        <v>0.9</v>
      </c>
    </row>
    <row r="295" spans="1:49" s="37" customFormat="1">
      <c r="A295" s="33">
        <v>293</v>
      </c>
      <c r="B295" s="34">
        <v>39822</v>
      </c>
      <c r="C295" s="35">
        <v>5</v>
      </c>
      <c r="D295" s="36">
        <v>13300</v>
      </c>
      <c r="E295" s="32">
        <v>2021.42</v>
      </c>
      <c r="F295" s="32">
        <v>1785</v>
      </c>
      <c r="G295" s="40">
        <f>(resultados!$B$6*cálculos!D295)+(resultados!$C$6*cálculos!E295)+(resultados!$D$6*cálculos!F295)</f>
        <v>0.8443582437275986</v>
      </c>
      <c r="H295" s="36">
        <f>(resultados!B$6*cálculos!D295)/$G295</f>
        <v>0.3048698307276273</v>
      </c>
      <c r="I295" s="32">
        <f>(resultados!C$6*cálculos!E295)/$G295</f>
        <v>0.40151467074631353</v>
      </c>
      <c r="J295" s="31">
        <f>(resultados!D$6*cálculos!F295)/$G295</f>
        <v>0.29361549852605923</v>
      </c>
      <c r="K295" s="36">
        <f t="shared" si="56"/>
        <v>7.5472056353831363E-3</v>
      </c>
      <c r="L295" s="32">
        <f t="shared" si="57"/>
        <v>9.7784367716515774E-3</v>
      </c>
      <c r="M295" s="32">
        <f t="shared" si="58"/>
        <v>-2.7972046210615886E-3</v>
      </c>
      <c r="N295" s="40">
        <f t="shared" si="58"/>
        <v>5.3913615532772408E-3</v>
      </c>
      <c r="O295" s="55">
        <f>AVERAGE(K$4:K295)</f>
        <v>-9.980630892819566E-4</v>
      </c>
      <c r="P295" s="56">
        <f>AVERAGE(L$4:L295)</f>
        <v>1.6694454130725161E-5</v>
      </c>
      <c r="Q295" s="57">
        <f>AVERAGE(M$4:M295)</f>
        <v>-6.2918197653554192E-4</v>
      </c>
      <c r="R295" s="32">
        <f>resultados!B$7+resultados!B$8*cálculos!K294^2+resultados!B$9*cálculos!R294</f>
        <v>1.9109088430787038E-4</v>
      </c>
      <c r="S295" s="32">
        <f>resultados!C$7+resultados!C$8*cálculos!L294^2+resultados!C$9*cálculos!S294</f>
        <v>2.939126047262977E-4</v>
      </c>
      <c r="T295" s="31">
        <f>resultados!D$7+resultados!D$8*cálculos!M294^2+resultados!D$9*cálculos!T294</f>
        <v>7.562442421685173E-5</v>
      </c>
      <c r="U295" s="36">
        <f t="shared" si="59"/>
        <v>1.3823562648893025E-2</v>
      </c>
      <c r="V295" s="32">
        <f t="shared" si="60"/>
        <v>1.714387951212612E-2</v>
      </c>
      <c r="W295" s="31">
        <f t="shared" si="61"/>
        <v>8.6962304601966318E-3</v>
      </c>
      <c r="X295" s="32">
        <f>-0.5*LN(2*resultados!B$2)-0.5*LN(R295)-0.5*((K295^2)/R295)</f>
        <v>3.2134023227813615</v>
      </c>
      <c r="Y295" s="32">
        <f>-0.5*LN(2*resultados!C$2)-0.5*LN(S295)-0.5*((L295^2)/S295)</f>
        <v>2.9845118119226823</v>
      </c>
      <c r="Z295" s="31">
        <f>-0.5*LN(2*resultados!D$2)-0.5*LN(T295)-0.5*((M295^2)/T295)</f>
        <v>3.7741954364999324</v>
      </c>
      <c r="AA295" s="32">
        <f>K295/R295</f>
        <v>39.495372386385952</v>
      </c>
      <c r="AB295" s="32">
        <f>L295/S295</f>
        <v>33.269878917774278</v>
      </c>
      <c r="AC295" s="31">
        <f>M295/T295</f>
        <v>-36.988111314945719</v>
      </c>
      <c r="AD295" s="32">
        <f>(1-resultados!$E$3)*(cálculos!AA294*cálculos!AA294)+resultados!$E$3*cálculos!AD294</f>
        <v>2093.2057463445158</v>
      </c>
      <c r="AE295" s="32">
        <f>(1-resultados!$E$3)*(cálculos!AA294*cálculos!AB294)+resultados!$E$3*cálculos!AE294</f>
        <v>1897.1760848468748</v>
      </c>
      <c r="AF295" s="32">
        <f>(1-resultados!$E$3)*(cálculos!AA294*cálculos!AC294)+resultados!$E$3*cálculos!AF294</f>
        <v>2219.6933345797838</v>
      </c>
      <c r="AG295" s="32">
        <f>(1-resultados!$E$3)*(cálculos!AB294*cálculos!AB294)+resultados!$E$3*cálculos!AG294</f>
        <v>4022.0042300754913</v>
      </c>
      <c r="AH295" s="32">
        <f>(1-resultados!$E$3)*(cálculos!AB294*cálculos!AC294)+resultados!$E$3*cálculos!AH294</f>
        <v>2635.3195046387591</v>
      </c>
      <c r="AI295" s="31">
        <f>(1-resultados!$E$3)*(cálculos!AC294*cálculos!AC294)+resultados!$E$3*cálculos!AI294</f>
        <v>6265.9184299245899</v>
      </c>
      <c r="AJ295" s="32">
        <f t="shared" si="62"/>
        <v>1</v>
      </c>
      <c r="AK295" s="32">
        <f t="shared" si="63"/>
        <v>0.65385345178271326</v>
      </c>
      <c r="AL295" s="32">
        <f t="shared" si="64"/>
        <v>0.6129070971770586</v>
      </c>
      <c r="AM295" s="32">
        <f t="shared" si="65"/>
        <v>1</v>
      </c>
      <c r="AN295" s="32">
        <f t="shared" si="66"/>
        <v>0.52495206251924975</v>
      </c>
      <c r="AO295" s="31">
        <f t="shared" si="67"/>
        <v>1</v>
      </c>
      <c r="AP295" s="9">
        <f>H295*U295*(H295*U295*AJ295+I295*V295*AK295+J295*W295*AL295)</f>
        <v>4.3324596217872477E-5</v>
      </c>
      <c r="AQ295" s="9">
        <f>I295*V295*(H295*U295*AK295+I295*V295*AM295+J295*W295*AN295)</f>
        <v>7.5577571385103577E-5</v>
      </c>
      <c r="AR295" s="9">
        <f>J295*W295*(H295*U295*AL295+I295*V295*AN295+J295*W295*AO295)</f>
        <v>2.234152327811231E-5</v>
      </c>
      <c r="AS295" s="40">
        <f t="shared" si="68"/>
        <v>1.4124369088108838E-4</v>
      </c>
      <c r="AT295" s="32">
        <f t="shared" si="69"/>
        <v>2.7647711371846354E-2</v>
      </c>
      <c r="AU295" s="31">
        <f>IF(N295&lt;-AT294,1,0)</f>
        <v>0</v>
      </c>
      <c r="AV295" s="37">
        <f>(resultados!$E$12^AU295)*(1-resultados!$E$12)^(1-AU295)</f>
        <v>0.97455470737913485</v>
      </c>
      <c r="AW295" s="37">
        <f>((1-resultados!$E$13)^AU295)*((resultados!$E$13)^(1-AU295))</f>
        <v>0.9</v>
      </c>
    </row>
    <row r="296" spans="1:49" s="37" customFormat="1">
      <c r="A296" s="33">
        <v>294</v>
      </c>
      <c r="B296" s="34">
        <v>39825</v>
      </c>
      <c r="C296" s="35">
        <v>1</v>
      </c>
      <c r="D296" s="36">
        <v>13300</v>
      </c>
      <c r="E296" s="32">
        <v>2021.42</v>
      </c>
      <c r="F296" s="32">
        <v>1785</v>
      </c>
      <c r="G296" s="40">
        <f>(resultados!$B$6*cálculos!D296)+(resultados!$C$6*cálculos!E296)+(resultados!$D$6*cálculos!F296)</f>
        <v>0.8443582437275986</v>
      </c>
      <c r="H296" s="36">
        <f>(resultados!B$6*cálculos!D296)/$G296</f>
        <v>0.3048698307276273</v>
      </c>
      <c r="I296" s="32">
        <f>(resultados!C$6*cálculos!E296)/$G296</f>
        <v>0.40151467074631353</v>
      </c>
      <c r="J296" s="31">
        <f>(resultados!D$6*cálculos!F296)/$G296</f>
        <v>0.29361549852605923</v>
      </c>
      <c r="K296" s="36">
        <f t="shared" si="56"/>
        <v>0</v>
      </c>
      <c r="L296" s="32">
        <f t="shared" si="57"/>
        <v>0</v>
      </c>
      <c r="M296" s="32">
        <f t="shared" si="58"/>
        <v>0</v>
      </c>
      <c r="N296" s="40">
        <f t="shared" si="58"/>
        <v>0</v>
      </c>
      <c r="O296" s="55">
        <f>AVERAGE(K$4:K296)</f>
        <v>-9.9465673061546528E-4</v>
      </c>
      <c r="P296" s="56">
        <f>AVERAGE(L$4:L296)</f>
        <v>1.6637476471575929E-5</v>
      </c>
      <c r="Q296" s="57">
        <f>AVERAGE(M$4:M296)</f>
        <v>-6.2703459777603489E-4</v>
      </c>
      <c r="R296" s="32">
        <f>resultados!B$7+resultados!B$8*cálculos!K295^2+resultados!B$9*cálculos!R295</f>
        <v>1.8207190489015799E-4</v>
      </c>
      <c r="S296" s="32">
        <f>resultados!C$7+resultados!C$8*cálculos!L295^2+resultados!C$9*cálculos!S295</f>
        <v>2.5195872554350043E-4</v>
      </c>
      <c r="T296" s="31">
        <f>resultados!D$7+resultados!D$8*cálculos!M295^2+resultados!D$9*cálculos!T295</f>
        <v>6.6564735715529956E-5</v>
      </c>
      <c r="U296" s="36">
        <f t="shared" si="59"/>
        <v>1.349340227259819E-2</v>
      </c>
      <c r="V296" s="32">
        <f t="shared" si="60"/>
        <v>1.5873207789967987E-2</v>
      </c>
      <c r="W296" s="31">
        <f t="shared" si="61"/>
        <v>8.1587214510320163E-3</v>
      </c>
      <c r="X296" s="32">
        <f>-0.5*LN(2*resultados!B$2)-0.5*LN(R296)-0.5*((K296^2)/R296)</f>
        <v>3.3866159003441738</v>
      </c>
      <c r="Y296" s="32">
        <f>-0.5*LN(2*resultados!C$2)-0.5*LN(S296)-0.5*((L296^2)/S296)</f>
        <v>3.2241841024919693</v>
      </c>
      <c r="Z296" s="31">
        <f>-0.5*LN(2*resultados!D$2)-0.5*LN(T296)-0.5*((M296^2)/T296)</f>
        <v>3.8897292740003606</v>
      </c>
      <c r="AA296" s="32">
        <f>K296/R296</f>
        <v>0</v>
      </c>
      <c r="AB296" s="32">
        <f>L296/S296</f>
        <v>0</v>
      </c>
      <c r="AC296" s="31">
        <f>M296/T296</f>
        <v>0</v>
      </c>
      <c r="AD296" s="32">
        <f>(1-resultados!$E$3)*(cálculos!AA295*cálculos!AA295)+resultados!$E$3*cálculos!AD295</f>
        <v>2061.2064679602026</v>
      </c>
      <c r="AE296" s="32">
        <f>(1-resultados!$E$3)*(cálculos!AA295*cálculos!AB295)+resultados!$E$3*cálculos!AE295</f>
        <v>1862.1858951825102</v>
      </c>
      <c r="AF296" s="32">
        <f>(1-resultados!$E$3)*(cálculos!AA295*cálculos!AC295)+resultados!$E$3*cálculos!AF295</f>
        <v>1998.8601806898239</v>
      </c>
      <c r="AG296" s="32">
        <f>(1-resultados!$E$3)*(cálculos!AB295*cálculos!AB295)+resultados!$E$3*cálculos!AG295</f>
        <v>3847.097066863163</v>
      </c>
      <c r="AH296" s="32">
        <f>(1-resultados!$E$3)*(cálculos!AB295*cálculos!AC295)+resultados!$E$3*cálculos!AH295</f>
        <v>2403.3649352697093</v>
      </c>
      <c r="AI296" s="31">
        <f>(1-resultados!$E$3)*(cálculos!AC295*cálculos!AC295)+resultados!$E$3*cálculos!AI295</f>
        <v>5972.0505468479232</v>
      </c>
      <c r="AJ296" s="32">
        <f t="shared" si="62"/>
        <v>1</v>
      </c>
      <c r="AK296" s="32">
        <f t="shared" si="63"/>
        <v>0.66129572081648413</v>
      </c>
      <c r="AL296" s="32">
        <f t="shared" si="64"/>
        <v>0.56971798652216454</v>
      </c>
      <c r="AM296" s="32">
        <f t="shared" si="65"/>
        <v>1</v>
      </c>
      <c r="AN296" s="32">
        <f t="shared" si="66"/>
        <v>0.50140817567501461</v>
      </c>
      <c r="AO296" s="31">
        <f t="shared" si="67"/>
        <v>1</v>
      </c>
      <c r="AP296" s="9">
        <f>H296*U296*(H296*U296*AJ296+I296*V296*AK296+J296*W296*AL296)</f>
        <v>3.9875052083841113E-5</v>
      </c>
      <c r="AQ296" s="9">
        <f>I296*V296*(H296*U296*AK296+I296*V296*AM296+J296*W296*AN296)</f>
        <v>6.5612468407482338E-5</v>
      </c>
      <c r="AR296" s="9">
        <f>J296*W296*(H296*U296*AL296+I296*V296*AN296+J296*W296*AO296)</f>
        <v>1.900810343861819E-5</v>
      </c>
      <c r="AS296" s="40">
        <f t="shared" si="68"/>
        <v>1.2449562392994164E-4</v>
      </c>
      <c r="AT296" s="32">
        <f t="shared" si="69"/>
        <v>2.595683289303774E-2</v>
      </c>
      <c r="AU296" s="31">
        <f>IF(N296&lt;-AT295,1,0)</f>
        <v>0</v>
      </c>
      <c r="AV296" s="37">
        <f>(resultados!$E$12^AU296)*(1-resultados!$E$12)^(1-AU296)</f>
        <v>0.97455470737913485</v>
      </c>
      <c r="AW296" s="37">
        <f>((1-resultados!$E$13)^AU296)*((resultados!$E$13)^(1-AU296))</f>
        <v>0.9</v>
      </c>
    </row>
    <row r="297" spans="1:49" s="37" customFormat="1">
      <c r="A297" s="33">
        <v>295</v>
      </c>
      <c r="B297" s="34">
        <v>39826</v>
      </c>
      <c r="C297" s="35">
        <v>2</v>
      </c>
      <c r="D297" s="36">
        <v>13260</v>
      </c>
      <c r="E297" s="32">
        <v>2011.59</v>
      </c>
      <c r="F297" s="32">
        <v>1775</v>
      </c>
      <c r="G297" s="40">
        <f>(resultados!$B$6*cálculos!D297)+(resultados!$C$6*cálculos!E297)+(resultados!$D$6*cálculos!F297)</f>
        <v>0.84054652397376073</v>
      </c>
      <c r="H297" s="36">
        <f>(resultados!B$6*cálculos!D297)/$G297</f>
        <v>0.30533129811424242</v>
      </c>
      <c r="I297" s="32">
        <f>(resultados!C$6*cálculos!E297)/$G297</f>
        <v>0.40137407660755747</v>
      </c>
      <c r="J297" s="31">
        <f>(resultados!D$6*cálculos!F297)/$G297</f>
        <v>0.29329462527820011</v>
      </c>
      <c r="K297" s="36">
        <f t="shared" si="56"/>
        <v>-3.0120504699926443E-3</v>
      </c>
      <c r="L297" s="32">
        <f t="shared" si="57"/>
        <v>-4.8747806061717469E-3</v>
      </c>
      <c r="M297" s="32">
        <f t="shared" si="58"/>
        <v>-5.6179923042227742E-3</v>
      </c>
      <c r="N297" s="40">
        <f t="shared" si="58"/>
        <v>-4.5245598796851139E-3</v>
      </c>
      <c r="O297" s="55">
        <f>AVERAGE(K$4:K297)</f>
        <v>-1.0015186140827346E-3</v>
      </c>
      <c r="P297" s="56">
        <f>AVERAGE(L$4:L297)</f>
        <v>0</v>
      </c>
      <c r="Q297" s="57">
        <f>AVERAGE(M$4:M297)</f>
        <v>-6.4401064439660203E-4</v>
      </c>
      <c r="R297" s="32">
        <f>resultados!B$7+resultados!B$8*cálculos!K296^2+resultados!B$9*cálculos!R296</f>
        <v>1.6017893641615065E-4</v>
      </c>
      <c r="S297" s="32">
        <f>resultados!C$7+resultados!C$8*cálculos!L296^2+resultados!C$9*cálculos!S296</f>
        <v>1.918974598000147E-4</v>
      </c>
      <c r="T297" s="31">
        <f>resultados!D$7+resultados!D$8*cálculos!M296^2+resultados!D$9*cálculos!T296</f>
        <v>5.7962409395070075E-5</v>
      </c>
      <c r="U297" s="36">
        <f t="shared" si="59"/>
        <v>1.2656181747120679E-2</v>
      </c>
      <c r="V297" s="32">
        <f t="shared" si="60"/>
        <v>1.3852705865642809E-2</v>
      </c>
      <c r="W297" s="31">
        <f t="shared" si="61"/>
        <v>7.6133047617358701E-3</v>
      </c>
      <c r="X297" s="32">
        <f>-0.5*LN(2*resultados!B$2)-0.5*LN(R297)-0.5*((K297^2)/R297)</f>
        <v>3.4223512456419245</v>
      </c>
      <c r="Y297" s="32">
        <f>-0.5*LN(2*resultados!C$2)-0.5*LN(S297)-0.5*((L297^2)/S297)</f>
        <v>3.2984190171591843</v>
      </c>
      <c r="Z297" s="31">
        <f>-0.5*LN(2*resultados!D$2)-0.5*LN(T297)-0.5*((M297^2)/T297)</f>
        <v>3.6866581399030975</v>
      </c>
      <c r="AA297" s="32">
        <f>K297/R297</f>
        <v>-18.80428561572683</v>
      </c>
      <c r="AB297" s="32">
        <f>L297/S297</f>
        <v>-25.403049166216078</v>
      </c>
      <c r="AC297" s="31">
        <f>M297/T297</f>
        <v>-96.924754558263857</v>
      </c>
      <c r="AD297" s="32">
        <f>(1-resultados!$E$3)*(cálculos!AA296*cálculos!AA296)+resultados!$E$3*cálculos!AD296</f>
        <v>1937.5340798825903</v>
      </c>
      <c r="AE297" s="32">
        <f>(1-resultados!$E$3)*(cálculos!AA296*cálculos!AB296)+resultados!$E$3*cálculos!AE296</f>
        <v>1750.4547414715594</v>
      </c>
      <c r="AF297" s="32">
        <f>(1-resultados!$E$3)*(cálculos!AA296*cálculos!AC296)+resultados!$E$3*cálculos!AF296</f>
        <v>1878.9285698484343</v>
      </c>
      <c r="AG297" s="32">
        <f>(1-resultados!$E$3)*(cálculos!AB296*cálculos!AB296)+resultados!$E$3*cálculos!AG296</f>
        <v>3616.2712428513732</v>
      </c>
      <c r="AH297" s="32">
        <f>(1-resultados!$E$3)*(cálculos!AB296*cálculos!AC296)+resultados!$E$3*cálculos!AH296</f>
        <v>2259.1630391535268</v>
      </c>
      <c r="AI297" s="31">
        <f>(1-resultados!$E$3)*(cálculos!AC296*cálculos!AC296)+resultados!$E$3*cálculos!AI296</f>
        <v>5613.7275140370475</v>
      </c>
      <c r="AJ297" s="32">
        <f t="shared" si="62"/>
        <v>1</v>
      </c>
      <c r="AK297" s="32">
        <f t="shared" si="63"/>
        <v>0.66129572081648413</v>
      </c>
      <c r="AL297" s="32">
        <f t="shared" si="64"/>
        <v>0.56971798652216454</v>
      </c>
      <c r="AM297" s="32">
        <f t="shared" si="65"/>
        <v>1</v>
      </c>
      <c r="AN297" s="32">
        <f t="shared" si="66"/>
        <v>0.50140817567501461</v>
      </c>
      <c r="AO297" s="31">
        <f t="shared" si="67"/>
        <v>1</v>
      </c>
      <c r="AP297" s="9">
        <f>H297*U297*(H297*U297*AJ297+I297*V297*AK297+J297*W297*AL297)</f>
        <v>3.4057705222985094E-5</v>
      </c>
      <c r="AQ297" s="9">
        <f>I297*V297*(H297*U297*AK297+I297*V297*AM297+J297*W297*AN297)</f>
        <v>5.1348770060182521E-5</v>
      </c>
      <c r="AR297" s="9">
        <f>J297*W297*(H297*U297*AL297+I297*V297*AN297+J297*W297*AO297)</f>
        <v>1.6127211133219245E-5</v>
      </c>
      <c r="AS297" s="40">
        <f t="shared" si="68"/>
        <v>1.0153368641638686E-4</v>
      </c>
      <c r="AT297" s="32">
        <f t="shared" si="69"/>
        <v>2.3441194339906428E-2</v>
      </c>
      <c r="AU297" s="31">
        <f>IF(N297&lt;-AT296,1,0)</f>
        <v>0</v>
      </c>
      <c r="AV297" s="37">
        <f>(resultados!$E$12^AU297)*(1-resultados!$E$12)^(1-AU297)</f>
        <v>0.97455470737913485</v>
      </c>
      <c r="AW297" s="37">
        <f>((1-resultados!$E$13)^AU297)*((resultados!$E$13)^(1-AU297))</f>
        <v>0.9</v>
      </c>
    </row>
    <row r="298" spans="1:49" s="37" customFormat="1">
      <c r="A298" s="33">
        <v>296</v>
      </c>
      <c r="B298" s="34">
        <v>39827</v>
      </c>
      <c r="C298" s="35">
        <v>3</v>
      </c>
      <c r="D298" s="36">
        <v>12800</v>
      </c>
      <c r="E298" s="32">
        <v>1982.08</v>
      </c>
      <c r="F298" s="32">
        <v>1780</v>
      </c>
      <c r="G298" s="40">
        <f>(resultados!$B$6*cálculos!D298)+(resultados!$C$6*cálculos!E298)+(resultados!$D$6*cálculos!F298)</f>
        <v>0.82738847636437407</v>
      </c>
      <c r="H298" s="36">
        <f>(resultados!B$6*cálculos!D298)/$G298</f>
        <v>0.2994263789755367</v>
      </c>
      <c r="I298" s="32">
        <f>(resultados!C$6*cálculos!E298)/$G298</f>
        <v>0.40177537898398819</v>
      </c>
      <c r="J298" s="31">
        <f>(resultados!D$6*cálculos!F298)/$G298</f>
        <v>0.29879824204047517</v>
      </c>
      <c r="K298" s="36">
        <f t="shared" si="56"/>
        <v>-3.5306813832145068E-2</v>
      </c>
      <c r="L298" s="32">
        <f t="shared" si="57"/>
        <v>-1.4778655773439731E-2</v>
      </c>
      <c r="M298" s="32">
        <f t="shared" si="58"/>
        <v>2.8129413766144751E-3</v>
      </c>
      <c r="N298" s="40">
        <f t="shared" si="58"/>
        <v>-1.5777977648175429E-2</v>
      </c>
      <c r="O298" s="55">
        <f>AVERAGE(K$4:K298)</f>
        <v>-1.1178077504151492E-3</v>
      </c>
      <c r="P298" s="56">
        <f>AVERAGE(L$4:L298)</f>
        <v>-5.0097138215049931E-5</v>
      </c>
      <c r="Q298" s="57">
        <f>AVERAGE(M$4:M298)</f>
        <v>-6.3229216296944589E-4</v>
      </c>
      <c r="R298" s="32">
        <f>resultados!B$7+resultados!B$8*cálculos!K297^2+resultados!B$9*cálculos!R297</f>
        <v>1.4660131320333951E-4</v>
      </c>
      <c r="S298" s="32">
        <f>resultados!C$7+resultados!C$8*cálculos!L297^2+resultados!C$9*cálculos!S297</f>
        <v>1.6013305388245874E-4</v>
      </c>
      <c r="T298" s="31">
        <f>resultados!D$7+resultados!D$8*cálculos!M297^2+resultados!D$9*cálculos!T297</f>
        <v>6.420160185010036E-5</v>
      </c>
      <c r="U298" s="36">
        <f t="shared" si="59"/>
        <v>1.2107902923435566E-2</v>
      </c>
      <c r="V298" s="32">
        <f t="shared" si="60"/>
        <v>1.265436896421385E-2</v>
      </c>
      <c r="W298" s="31">
        <f t="shared" si="61"/>
        <v>8.0125902085468187E-3</v>
      </c>
      <c r="X298" s="32">
        <f>-0.5*LN(2*resultados!B$2)-0.5*LN(R298)-0.5*((K298^2)/R298)</f>
        <v>-0.75661030661195516</v>
      </c>
      <c r="Y298" s="32">
        <f>-0.5*LN(2*resultados!C$2)-0.5*LN(S298)-0.5*((L298^2)/S298)</f>
        <v>2.7688542437367674</v>
      </c>
      <c r="Z298" s="31">
        <f>-0.5*LN(2*resultados!D$2)-0.5*LN(T298)-0.5*((M298^2)/T298)</f>
        <v>3.8461792868815516</v>
      </c>
      <c r="AA298" s="32">
        <f>K298/R298</f>
        <v>-240.83559049142812</v>
      </c>
      <c r="AB298" s="32">
        <f>L298/S298</f>
        <v>-92.289851564859291</v>
      </c>
      <c r="AC298" s="31">
        <f>M298/T298</f>
        <v>43.814193034968298</v>
      </c>
      <c r="AD298" s="32">
        <f>(1-resultados!$E$3)*(cálculos!AA297*cálculos!AA297)+resultados!$E$3*cálculos!AD297</f>
        <v>1842.4981045407046</v>
      </c>
      <c r="AE298" s="32">
        <f>(1-resultados!$E$3)*(cálculos!AA297*cálculos!AB297)+resultados!$E$3*cálculos!AE297</f>
        <v>1674.0886285051786</v>
      </c>
      <c r="AF298" s="32">
        <f>(1-resultados!$E$3)*(cálculos!AA297*cálculos!AC297)+resultados!$E$3*cálculos!AF297</f>
        <v>1875.5489017343971</v>
      </c>
      <c r="AG298" s="32">
        <f>(1-resultados!$E$3)*(cálculos!AB297*cálculos!AB297)+resultados!$E$3*cálculos!AG297</f>
        <v>3438.0138626967619</v>
      </c>
      <c r="AH298" s="32">
        <f>(1-resultados!$E$3)*(cálculos!AB297*cálculos!AC297)+resultados!$E$3*cálculos!AH297</f>
        <v>2271.3443151323354</v>
      </c>
      <c r="AI298" s="31">
        <f>(1-resultados!$E$3)*(cálculos!AC297*cálculos!AC297)+resultados!$E$3*cálculos!AI297</f>
        <v>5840.5683459656066</v>
      </c>
      <c r="AJ298" s="32">
        <f t="shared" si="62"/>
        <v>1</v>
      </c>
      <c r="AK298" s="32">
        <f t="shared" si="63"/>
        <v>0.66515231933072416</v>
      </c>
      <c r="AL298" s="32">
        <f t="shared" si="64"/>
        <v>0.57173833428780207</v>
      </c>
      <c r="AM298" s="32">
        <f t="shared" si="65"/>
        <v>1</v>
      </c>
      <c r="AN298" s="32">
        <f t="shared" si="66"/>
        <v>0.50687585877034536</v>
      </c>
      <c r="AO298" s="31">
        <f t="shared" si="67"/>
        <v>1</v>
      </c>
      <c r="AP298" s="9">
        <f>H298*U298*(H298*U298*AJ298+I298*V298*AK298+J298*W298*AL298)</f>
        <v>3.0366666841518755E-5</v>
      </c>
      <c r="AQ298" s="9">
        <f>I298*V298*(H298*U298*AK298+I298*V298*AM298+J298*W298*AN298)</f>
        <v>4.4279485621730892E-5</v>
      </c>
      <c r="AR298" s="9">
        <f>J298*W298*(H298*U298*AL298+I298*V298*AN298+J298*W298*AO298)</f>
        <v>1.6864396503300831E-5</v>
      </c>
      <c r="AS298" s="40">
        <f t="shared" si="68"/>
        <v>9.1510548966550477E-5</v>
      </c>
      <c r="AT298" s="32">
        <f t="shared" si="69"/>
        <v>2.2254110414366143E-2</v>
      </c>
      <c r="AU298" s="31">
        <f>IF(N298&lt;-AT297,1,0)</f>
        <v>0</v>
      </c>
      <c r="AV298" s="37">
        <f>(resultados!$E$12^AU298)*(1-resultados!$E$12)^(1-AU298)</f>
        <v>0.97455470737913485</v>
      </c>
      <c r="AW298" s="37">
        <f>((1-resultados!$E$13)^AU298)*((resultados!$E$13)^(1-AU298))</f>
        <v>0.9</v>
      </c>
    </row>
    <row r="299" spans="1:49" s="37" customFormat="1">
      <c r="A299" s="33">
        <v>297</v>
      </c>
      <c r="B299" s="34">
        <v>39828</v>
      </c>
      <c r="C299" s="35">
        <v>4</v>
      </c>
      <c r="D299" s="36">
        <v>12620</v>
      </c>
      <c r="E299" s="32">
        <v>1962.4</v>
      </c>
      <c r="F299" s="32">
        <v>1760</v>
      </c>
      <c r="G299" s="40">
        <f>(resultados!$B$6*cálculos!D299)+(resultados!$C$6*cálculos!E299)+(resultados!$D$6*cálculos!F299)</f>
        <v>0.81782619868803685</v>
      </c>
      <c r="H299" s="36">
        <f>(resultados!B$6*cálculos!D299)/$G299</f>
        <v>0.29866744903497794</v>
      </c>
      <c r="I299" s="32">
        <f>(resultados!C$6*cálculos!E299)/$G299</f>
        <v>0.40243720518546133</v>
      </c>
      <c r="J299" s="31">
        <f>(resultados!D$6*cálculos!F299)/$G299</f>
        <v>0.29889534577956062</v>
      </c>
      <c r="K299" s="36">
        <f t="shared" si="56"/>
        <v>-1.4162313812503768E-2</v>
      </c>
      <c r="L299" s="32">
        <f t="shared" si="57"/>
        <v>-9.9785844005033653E-3</v>
      </c>
      <c r="M299" s="32">
        <f t="shared" si="58"/>
        <v>-1.1299555253933669E-2</v>
      </c>
      <c r="N299" s="40">
        <f t="shared" si="58"/>
        <v>-1.1624483417522896E-2</v>
      </c>
      <c r="O299" s="55">
        <f>AVERAGE(K$4:K299)</f>
        <v>-1.1618770276519352E-3</v>
      </c>
      <c r="P299" s="56">
        <f>AVERAGE(L$4:L299)</f>
        <v>-8.3639324911969918E-5</v>
      </c>
      <c r="Q299" s="57">
        <f>AVERAGE(M$4:M299)</f>
        <v>-6.683302139524331E-4</v>
      </c>
      <c r="R299" s="32">
        <f>resultados!B$7+resultados!B$8*cálculos!K298^2+resultados!B$9*cálculos!R298</f>
        <v>4.6898316169445185E-4</v>
      </c>
      <c r="S299" s="32">
        <f>resultados!C$7+resultados!C$8*cálculos!L298^2+resultados!C$9*cálculos!S298</f>
        <v>2.0478505982530608E-4</v>
      </c>
      <c r="T299" s="31">
        <f>resultados!D$7+resultados!D$8*cálculos!M298^2+resultados!D$9*cálculos!T298</f>
        <v>5.9396409986368936E-5</v>
      </c>
      <c r="U299" s="36">
        <f t="shared" si="59"/>
        <v>2.1656019063864249E-2</v>
      </c>
      <c r="V299" s="32">
        <f t="shared" si="60"/>
        <v>1.4310313058256485E-2</v>
      </c>
      <c r="W299" s="31">
        <f t="shared" si="61"/>
        <v>7.7069066418615018E-3</v>
      </c>
      <c r="X299" s="32">
        <f>-0.5*LN(2*resultados!B$2)-0.5*LN(R299)-0.5*((K299^2)/R299)</f>
        <v>2.6996971364010478</v>
      </c>
      <c r="Y299" s="32">
        <f>-0.5*LN(2*resultados!C$2)-0.5*LN(S299)-0.5*((L299^2)/S299)</f>
        <v>3.0847224792644172</v>
      </c>
      <c r="Z299" s="31">
        <f>-0.5*LN(2*resultados!D$2)-0.5*LN(T299)-0.5*((M299^2)/T299)</f>
        <v>2.8718878481312888</v>
      </c>
      <c r="AA299" s="32">
        <f>K299/R299</f>
        <v>-30.19791533950783</v>
      </c>
      <c r="AB299" s="32">
        <f>L299/S299</f>
        <v>-48.727111289347448</v>
      </c>
      <c r="AC299" s="31">
        <f>M299/T299</f>
        <v>-190.23970062377234</v>
      </c>
      <c r="AD299" s="32">
        <f>(1-resultados!$E$3)*(cálculos!AA298*cálculos!AA298)+resultados!$E$3*cálculos!AD298</f>
        <v>5212.0551171095576</v>
      </c>
      <c r="AE299" s="32">
        <f>(1-resultados!$E$3)*(cálculos!AA298*cálculos!AB298)+resultados!$E$3*cálculos!AE298</f>
        <v>2907.2441646742172</v>
      </c>
      <c r="AF299" s="32">
        <f>(1-resultados!$E$3)*(cálculos!AA298*cálculos!AC298)+resultados!$E$3*cálculos!AF298</f>
        <v>1129.8949445414121</v>
      </c>
      <c r="AG299" s="32">
        <f>(1-resultados!$E$3)*(cálculos!AB298*cálculos!AB298)+resultados!$E$3*cálculos!AG298</f>
        <v>3742.7780330467822</v>
      </c>
      <c r="AH299" s="32">
        <f>(1-resultados!$E$3)*(cálculos!AB298*cálculos!AC298)+resultados!$E$3*cálculos!AH298</f>
        <v>1892.4473339265162</v>
      </c>
      <c r="AI299" s="31">
        <f>(1-resultados!$E$3)*(cálculos!AC298*cálculos!AC298)+resultados!$E$3*cálculos!AI298</f>
        <v>5605.3152558859974</v>
      </c>
      <c r="AJ299" s="32">
        <f t="shared" si="62"/>
        <v>1</v>
      </c>
      <c r="AK299" s="32">
        <f t="shared" si="63"/>
        <v>0.65823348528611958</v>
      </c>
      <c r="AL299" s="32">
        <f t="shared" si="64"/>
        <v>0.20904199621771694</v>
      </c>
      <c r="AM299" s="32">
        <f t="shared" si="65"/>
        <v>1</v>
      </c>
      <c r="AN299" s="32">
        <f t="shared" si="66"/>
        <v>0.41316806335093076</v>
      </c>
      <c r="AO299" s="31">
        <f t="shared" si="67"/>
        <v>1</v>
      </c>
      <c r="AP299" s="9">
        <f>H299*U299*(H299*U299*AJ299+I299*V299*AK299+J299*W299*AL299)</f>
        <v>6.9467421257007092E-5</v>
      </c>
      <c r="AQ299" s="9">
        <f>I299*V299*(H299*U299*AK299+I299*V299*AM299+J299*W299*AN299)</f>
        <v>6.3165769921895494E-5</v>
      </c>
      <c r="AR299" s="9">
        <f>J299*W299*(H299*U299*AL299+I299*V299*AN299+J299*W299*AO299)</f>
        <v>1.3902130376896287E-5</v>
      </c>
      <c r="AS299" s="40">
        <f t="shared" si="68"/>
        <v>1.4653532155579885E-4</v>
      </c>
      <c r="AT299" s="32">
        <f t="shared" si="69"/>
        <v>2.8160853869877316E-2</v>
      </c>
      <c r="AU299" s="31">
        <f>IF(N299&lt;-AT298,1,0)</f>
        <v>0</v>
      </c>
      <c r="AV299" s="37">
        <f>(resultados!$E$12^AU299)*(1-resultados!$E$12)^(1-AU299)</f>
        <v>0.97455470737913485</v>
      </c>
      <c r="AW299" s="37">
        <f>((1-resultados!$E$13)^AU299)*((resultados!$E$13)^(1-AU299))</f>
        <v>0.9</v>
      </c>
    </row>
    <row r="300" spans="1:49" s="37" customFormat="1">
      <c r="A300" s="33">
        <v>298</v>
      </c>
      <c r="B300" s="34">
        <v>39829</v>
      </c>
      <c r="C300" s="35">
        <v>5</v>
      </c>
      <c r="D300" s="36">
        <v>12820</v>
      </c>
      <c r="E300" s="32">
        <v>1957.49</v>
      </c>
      <c r="F300" s="32">
        <v>1770</v>
      </c>
      <c r="G300" s="40">
        <f>(resultados!$B$6*cálculos!D300)+(resultados!$C$6*cálculos!E300)+(resultados!$D$6*cálculos!F300)</f>
        <v>0.82226257523500368</v>
      </c>
      <c r="H300" s="36">
        <f>(resultados!B$6*cálculos!D300)/$G300</f>
        <v>0.30176374278879092</v>
      </c>
      <c r="I300" s="32">
        <f>(resultados!C$6*cálculos!E300)/$G300</f>
        <v>0.39926444365995534</v>
      </c>
      <c r="J300" s="31">
        <f>(resultados!D$6*cálculos!F300)/$G300</f>
        <v>0.2989718135512538</v>
      </c>
      <c r="K300" s="36">
        <f t="shared" si="56"/>
        <v>1.572359437945714E-2</v>
      </c>
      <c r="L300" s="32">
        <f t="shared" si="57"/>
        <v>-2.5051736492027743E-3</v>
      </c>
      <c r="M300" s="32">
        <f t="shared" si="58"/>
        <v>5.6657375356774509E-3</v>
      </c>
      <c r="N300" s="40">
        <f t="shared" si="58"/>
        <v>5.409935654216852E-3</v>
      </c>
      <c r="O300" s="55">
        <f>AVERAGE(K$4:K300)</f>
        <v>-1.1050235885707597E-3</v>
      </c>
      <c r="P300" s="56">
        <f>AVERAGE(L$4:L300)</f>
        <v>-9.1792639135171279E-5</v>
      </c>
      <c r="Q300" s="57">
        <f>AVERAGE(M$4:M300)</f>
        <v>-6.4700338651260182E-4</v>
      </c>
      <c r="R300" s="32">
        <f>resultados!B$7+resultados!B$8*cálculos!K299^2+resultados!B$9*cálculos!R299</f>
        <v>4.2390466433406227E-4</v>
      </c>
      <c r="S300" s="32">
        <f>resultados!C$7+resultados!C$8*cálculos!L299^2+resultados!C$9*cálculos!S299</f>
        <v>1.9425522311859733E-4</v>
      </c>
      <c r="T300" s="31">
        <f>resultados!D$7+resultados!D$8*cálculos!M299^2+resultados!D$9*cálculos!T299</f>
        <v>1.0062123798751762E-4</v>
      </c>
      <c r="U300" s="36">
        <f t="shared" si="59"/>
        <v>2.0588945197218392E-2</v>
      </c>
      <c r="V300" s="32">
        <f t="shared" si="60"/>
        <v>1.3937547241842711E-2</v>
      </c>
      <c r="W300" s="31">
        <f t="shared" si="61"/>
        <v>1.0031013806565995E-2</v>
      </c>
      <c r="X300" s="32">
        <f>-0.5*LN(2*resultados!B$2)-0.5*LN(R300)-0.5*((K300^2)/R300)</f>
        <v>2.6724504003749807</v>
      </c>
      <c r="Y300" s="32">
        <f>-0.5*LN(2*resultados!C$2)-0.5*LN(S300)-0.5*((L300^2)/S300)</f>
        <v>3.3380765714488656</v>
      </c>
      <c r="Z300" s="31">
        <f>-0.5*LN(2*resultados!D$2)-0.5*LN(T300)-0.5*((M300^2)/T300)</f>
        <v>3.5236231112628986</v>
      </c>
      <c r="AA300" s="32">
        <f>K300/R300</f>
        <v>37.092289145150822</v>
      </c>
      <c r="AB300" s="32">
        <f>L300/S300</f>
        <v>-12.896300078754162</v>
      </c>
      <c r="AC300" s="31">
        <f>M300/T300</f>
        <v>56.307571333800361</v>
      </c>
      <c r="AD300" s="32">
        <f>(1-resultados!$E$3)*(cálculos!AA299*cálculos!AA299)+resultados!$E$3*cálculos!AD299</f>
        <v>4954.046655534109</v>
      </c>
      <c r="AE300" s="32">
        <f>(1-resultados!$E$3)*(cálculos!AA299*cálculos!AB299)+resultados!$E$3*cálculos!AE299</f>
        <v>2821.096945681034</v>
      </c>
      <c r="AF300" s="32">
        <f>(1-resultados!$E$3)*(cálculos!AA299*cálculos!AC299)+resultados!$E$3*cálculos!AF299</f>
        <v>1406.7917902879271</v>
      </c>
      <c r="AG300" s="32">
        <f>(1-resultados!$E$3)*(cálculos!AB299*cálculos!AB299)+resultados!$E$3*cálculos!AG299</f>
        <v>3660.6712335402422</v>
      </c>
      <c r="AH300" s="32">
        <f>(1-resultados!$E$3)*(cálculos!AB299*cálculos!AC299)+resultados!$E$3*cálculos!AH299</f>
        <v>2335.0903577277277</v>
      </c>
      <c r="AI300" s="31">
        <f>(1-resultados!$E$3)*(cálculos!AC299*cálculos!AC299)+resultados!$E$3*cálculos!AI299</f>
        <v>7440.4649621381905</v>
      </c>
      <c r="AJ300" s="32">
        <f t="shared" si="62"/>
        <v>1</v>
      </c>
      <c r="AK300" s="32">
        <f t="shared" si="63"/>
        <v>0.66245685941076948</v>
      </c>
      <c r="AL300" s="32">
        <f t="shared" si="64"/>
        <v>0.2317126484129246</v>
      </c>
      <c r="AM300" s="32">
        <f t="shared" si="65"/>
        <v>1</v>
      </c>
      <c r="AN300" s="32">
        <f t="shared" si="66"/>
        <v>0.44742813457152009</v>
      </c>
      <c r="AO300" s="31">
        <f t="shared" si="67"/>
        <v>1</v>
      </c>
      <c r="AP300" s="9">
        <f>H300*U300*(H300*U300*AJ300+I300*V300*AK300+J300*W300*AL300)</f>
        <v>6.5822475558808432E-5</v>
      </c>
      <c r="AQ300" s="9">
        <f>I300*V300*(H300*U300*AK300+I300*V300*AM300+J300*W300*AN300)</f>
        <v>6.1337323722371635E-5</v>
      </c>
      <c r="AR300" s="9">
        <f>J300*W300*(H300*U300*AL300+I300*V300*AN300+J300*W300*AO300)</f>
        <v>2.0778366225897512E-5</v>
      </c>
      <c r="AS300" s="40">
        <f t="shared" si="68"/>
        <v>1.4793816550707757E-4</v>
      </c>
      <c r="AT300" s="32">
        <f t="shared" si="69"/>
        <v>2.8295330605033538E-2</v>
      </c>
      <c r="AU300" s="31">
        <f>IF(N300&lt;-AT299,1,0)</f>
        <v>0</v>
      </c>
      <c r="AV300" s="37">
        <f>(resultados!$E$12^AU300)*(1-resultados!$E$12)^(1-AU300)</f>
        <v>0.97455470737913485</v>
      </c>
      <c r="AW300" s="37">
        <f>((1-resultados!$E$13)^AU300)*((resultados!$E$13)^(1-AU300))</f>
        <v>0.9</v>
      </c>
    </row>
    <row r="301" spans="1:49" s="37" customFormat="1">
      <c r="A301" s="33">
        <v>299</v>
      </c>
      <c r="B301" s="34">
        <v>39832</v>
      </c>
      <c r="C301" s="35">
        <v>1</v>
      </c>
      <c r="D301" s="36">
        <v>13000</v>
      </c>
      <c r="E301" s="32">
        <v>1977.16</v>
      </c>
      <c r="F301" s="32">
        <v>1755</v>
      </c>
      <c r="G301" s="40">
        <f>(resultados!$B$6*cálculos!D301)+(resultados!$C$6*cálculos!E301)+(resultados!$D$6*cálculos!F301)</f>
        <v>0.826962064651383</v>
      </c>
      <c r="H301" s="36">
        <f>(resultados!B$6*cálculos!D301)/$G301</f>
        <v>0.30426172370056326</v>
      </c>
      <c r="I301" s="32">
        <f>(resultados!C$6*cálculos!E301)/$G301</f>
        <v>0.40098473146451602</v>
      </c>
      <c r="J301" s="31">
        <f>(resultados!D$6*cálculos!F301)/$G301</f>
        <v>0.29475354483492067</v>
      </c>
      <c r="K301" s="36">
        <f t="shared" si="56"/>
        <v>1.3942905969011932E-2</v>
      </c>
      <c r="L301" s="32">
        <f t="shared" si="57"/>
        <v>9.9984313039129802E-3</v>
      </c>
      <c r="M301" s="32">
        <f t="shared" si="58"/>
        <v>-8.5106896679087995E-3</v>
      </c>
      <c r="N301" s="40">
        <f t="shared" si="58"/>
        <v>5.6990442930774654E-3</v>
      </c>
      <c r="O301" s="55">
        <f>AVERAGE(K$4:K301)</f>
        <v>-1.0545271806594084E-3</v>
      </c>
      <c r="P301" s="56">
        <f>AVERAGE(L$4:L301)</f>
        <v>-5.793282724574795E-5</v>
      </c>
      <c r="Q301" s="57">
        <f>AVERAGE(M$4:M301)</f>
        <v>-6.7339159551057571E-4</v>
      </c>
      <c r="R301" s="32">
        <f>resultados!B$7+resultados!B$8*cálculos!K300^2+resultados!B$9*cálculos!R300</f>
        <v>4.0346137670220939E-4</v>
      </c>
      <c r="S301" s="32">
        <f>resultados!C$7+resultados!C$8*cálculos!L300^2+resultados!C$9*cálculos!S300</f>
        <v>1.5579277436053159E-4</v>
      </c>
      <c r="T301" s="31">
        <f>resultados!D$7+resultados!D$8*cálculos!M300^2+resultados!D$9*cálculos!T300</f>
        <v>9.1292793410997728E-5</v>
      </c>
      <c r="U301" s="36">
        <f t="shared" si="59"/>
        <v>2.0086348018049708E-2</v>
      </c>
      <c r="V301" s="32">
        <f t="shared" si="60"/>
        <v>1.2481697575271225E-2</v>
      </c>
      <c r="W301" s="31">
        <f t="shared" si="61"/>
        <v>9.5547262342255378E-3</v>
      </c>
      <c r="X301" s="32">
        <f>-0.5*LN(2*resultados!B$2)-0.5*LN(R301)-0.5*((K301^2)/R301)</f>
        <v>2.747855376717518</v>
      </c>
      <c r="Y301" s="32">
        <f>-0.5*LN(2*resultados!C$2)-0.5*LN(S301)-0.5*((L301^2)/S301)</f>
        <v>3.1437149054450151</v>
      </c>
      <c r="Z301" s="31">
        <f>-0.5*LN(2*resultados!D$2)-0.5*LN(T301)-0.5*((M301^2)/T301)</f>
        <v>3.3350800733981996</v>
      </c>
      <c r="AA301" s="32">
        <f>K301/R301</f>
        <v>34.558217401074913</v>
      </c>
      <c r="AB301" s="32">
        <f>L301/S301</f>
        <v>64.177760136518728</v>
      </c>
      <c r="AC301" s="31">
        <f>M301/T301</f>
        <v>-93.224112768615825</v>
      </c>
      <c r="AD301" s="32">
        <f>(1-resultados!$E$3)*(cálculos!AA300*cálculos!AA300)+resultados!$E$3*cálculos!AD300</f>
        <v>4739.3541310437104</v>
      </c>
      <c r="AE301" s="32">
        <f>(1-resultados!$E$3)*(cálculos!AA300*cálculos!AB300)+resultados!$E$3*cálculos!AE300</f>
        <v>2623.129931454745</v>
      </c>
      <c r="AF301" s="32">
        <f>(1-resultados!$E$3)*(cálculos!AA300*cálculos!AC300)+resultados!$E$3*cálculos!AF300</f>
        <v>1447.6988858891234</v>
      </c>
      <c r="AG301" s="32">
        <f>(1-resultados!$E$3)*(cálculos!AB300*cálculos!AB300)+resultados!$E$3*cálculos!AG300</f>
        <v>3451.0098328711038</v>
      </c>
      <c r="AH301" s="32">
        <f>(1-resultados!$E$3)*(cálculos!AB300*cálculos!AC300)+resultados!$E$3*cálculos!AH300</f>
        <v>2151.4153760664713</v>
      </c>
      <c r="AI301" s="31">
        <f>(1-resultados!$E$3)*(cálculos!AC300*cálculos!AC300)+resultados!$E$3*cálculos!AI300</f>
        <v>7184.2696197805599</v>
      </c>
      <c r="AJ301" s="32">
        <f t="shared" si="62"/>
        <v>1</v>
      </c>
      <c r="AK301" s="32">
        <f t="shared" si="63"/>
        <v>0.64861520331919087</v>
      </c>
      <c r="AL301" s="32">
        <f t="shared" si="64"/>
        <v>0.24810033366244127</v>
      </c>
      <c r="AM301" s="32">
        <f t="shared" si="65"/>
        <v>1</v>
      </c>
      <c r="AN301" s="32">
        <f t="shared" si="66"/>
        <v>0.43207571618636664</v>
      </c>
      <c r="AO301" s="31">
        <f t="shared" si="67"/>
        <v>1</v>
      </c>
      <c r="AP301" s="9">
        <f>H301*U301*(H301*U301*AJ301+I301*V301*AK301+J301*W301*AL301)</f>
        <v>6.146054576965031E-5</v>
      </c>
      <c r="AQ301" s="9">
        <f>I301*V301*(H301*U301*AK301+I301*V301*AM301+J301*W301*AN301)</f>
        <v>5.0979808607767435E-5</v>
      </c>
      <c r="AR301" s="9">
        <f>J301*W301*(H301*U301*AL301+I301*V301*AN301+J301*W301*AO301)</f>
        <v>1.8292031847277979E-5</v>
      </c>
      <c r="AS301" s="40">
        <f t="shared" si="68"/>
        <v>1.3073238622469572E-4</v>
      </c>
      <c r="AT301" s="32">
        <f t="shared" si="69"/>
        <v>2.6599057745865271E-2</v>
      </c>
      <c r="AU301" s="31">
        <f>IF(N301&lt;-AT300,1,0)</f>
        <v>0</v>
      </c>
      <c r="AV301" s="37">
        <f>(resultados!$E$12^AU301)*(1-resultados!$E$12)^(1-AU301)</f>
        <v>0.97455470737913485</v>
      </c>
      <c r="AW301" s="37">
        <f>((1-resultados!$E$13)^AU301)*((resultados!$E$13)^(1-AU301))</f>
        <v>0.9</v>
      </c>
    </row>
    <row r="302" spans="1:49" s="37" customFormat="1">
      <c r="A302" s="33">
        <v>300</v>
      </c>
      <c r="B302" s="34">
        <v>39833</v>
      </c>
      <c r="C302" s="35">
        <v>2</v>
      </c>
      <c r="D302" s="36">
        <v>12600</v>
      </c>
      <c r="E302" s="32">
        <v>1972.24</v>
      </c>
      <c r="F302" s="32">
        <v>1750</v>
      </c>
      <c r="G302" s="40">
        <f>(resultados!$B$6*cálculos!D302)+(resultados!$C$6*cálculos!E302)+(resultados!$D$6*cálculos!F302)</f>
        <v>0.81770052749036326</v>
      </c>
      <c r="H302" s="36">
        <f>(resultados!B$6*cálculos!D302)/$G302</f>
        <v>0.2982399540457793</v>
      </c>
      <c r="I302" s="32">
        <f>(resultados!C$6*cálculos!E302)/$G302</f>
        <v>0.40451729340087822</v>
      </c>
      <c r="J302" s="31">
        <f>(resultados!D$6*cálculos!F302)/$G302</f>
        <v>0.29724275255334232</v>
      </c>
      <c r="K302" s="36">
        <f t="shared" si="56"/>
        <v>-3.1252543504104224E-2</v>
      </c>
      <c r="L302" s="32">
        <f t="shared" si="57"/>
        <v>-2.4915189877674493E-3</v>
      </c>
      <c r="M302" s="32">
        <f t="shared" si="58"/>
        <v>-2.8530689824064481E-3</v>
      </c>
      <c r="N302" s="40">
        <f t="shared" si="58"/>
        <v>-1.1262656675298105E-2</v>
      </c>
      <c r="O302" s="55">
        <f>AVERAGE(K$4:K302)</f>
        <v>-1.1555238907712641E-3</v>
      </c>
      <c r="P302" s="56">
        <f>AVERAGE(L$4:L302)</f>
        <v>-6.607191139464996E-5</v>
      </c>
      <c r="Q302" s="57">
        <f>AVERAGE(M$4:M302)</f>
        <v>-6.8068148643664881E-4</v>
      </c>
      <c r="R302" s="32">
        <f>resultados!B$7+resultados!B$8*cálculos!K301^2+resultados!B$9*cálculos!R301</f>
        <v>3.7432194507582093E-4</v>
      </c>
      <c r="S302" s="32">
        <f>resultados!C$7+resultados!C$8*cálculos!L301^2+resultados!C$9*cálculos!S301</f>
        <v>1.6193654586835126E-4</v>
      </c>
      <c r="T302" s="31">
        <f>resultados!D$7+resultados!D$8*cálculos!M301^2+resultados!D$9*cálculos!T301</f>
        <v>1.0031454133765759E-4</v>
      </c>
      <c r="U302" s="36">
        <f t="shared" si="59"/>
        <v>1.9347401507071201E-2</v>
      </c>
      <c r="V302" s="32">
        <f t="shared" si="60"/>
        <v>1.2725429103505754E-2</v>
      </c>
      <c r="W302" s="31">
        <f t="shared" si="61"/>
        <v>1.0015714719262804E-2</v>
      </c>
      <c r="X302" s="32">
        <f>-0.5*LN(2*resultados!B$2)-0.5*LN(R302)-0.5*((K302^2)/R302)</f>
        <v>1.7216043176528957</v>
      </c>
      <c r="Y302" s="32">
        <f>-0.5*LN(2*resultados!C$2)-0.5*LN(S302)-0.5*((L302^2)/S302)</f>
        <v>3.4260474894219271</v>
      </c>
      <c r="Z302" s="31">
        <f>-0.5*LN(2*resultados!D$2)-0.5*LN(T302)-0.5*((M302^2)/T302)</f>
        <v>3.6440890181927448</v>
      </c>
      <c r="AA302" s="32">
        <f>K302/R302</f>
        <v>-83.491080112264996</v>
      </c>
      <c r="AB302" s="32">
        <f>L302/S302</f>
        <v>-15.385773325021809</v>
      </c>
      <c r="AC302" s="31">
        <f>M302/T302</f>
        <v>-28.441230397525825</v>
      </c>
      <c r="AD302" s="32">
        <f>(1-resultados!$E$3)*(cálculos!AA301*cálculos!AA301)+resultados!$E$3*cálculos!AD301</f>
        <v>4526.6491065774853</v>
      </c>
      <c r="AE302" s="32">
        <f>(1-resultados!$E$3)*(cálculos!AA301*cálculos!AB301)+resultados!$E$3*cálculos!AE301</f>
        <v>2598.8142747941715</v>
      </c>
      <c r="AF302" s="32">
        <f>(1-resultados!$E$3)*(cálculos!AA301*cálculos!AC301)+resultados!$E$3*cálculos!AF301</f>
        <v>1167.5374033709668</v>
      </c>
      <c r="AG302" s="32">
        <f>(1-resultados!$E$3)*(cálculos!AB301*cálculos!AB301)+resultados!$E$3*cálculos!AG301</f>
        <v>3491.0763366672695</v>
      </c>
      <c r="AH302" s="32">
        <f>(1-resultados!$E$3)*(cálculos!AB301*cálculos!AC301)+resultados!$E$3*cálculos!AH301</f>
        <v>1663.3555686102427</v>
      </c>
      <c r="AI302" s="31">
        <f>(1-resultados!$E$3)*(cálculos!AC301*cálculos!AC301)+resultados!$E$3*cálculos!AI301</f>
        <v>7274.657554683462</v>
      </c>
      <c r="AJ302" s="32">
        <f t="shared" si="62"/>
        <v>1</v>
      </c>
      <c r="AK302" s="32">
        <f t="shared" si="63"/>
        <v>0.65374315661861304</v>
      </c>
      <c r="AL302" s="32">
        <f t="shared" si="64"/>
        <v>0.20345862736135084</v>
      </c>
      <c r="AM302" s="32">
        <f t="shared" si="65"/>
        <v>1</v>
      </c>
      <c r="AN302" s="32">
        <f t="shared" si="66"/>
        <v>0.33006475100561683</v>
      </c>
      <c r="AO302" s="31">
        <f t="shared" si="67"/>
        <v>1</v>
      </c>
      <c r="AP302" s="9">
        <f>H302*U302*(H302*U302*AJ302+I302*V302*AK302+J302*W302*AL302)</f>
        <v>5.6207955090865268E-5</v>
      </c>
      <c r="AQ302" s="9">
        <f>I302*V302*(H302*U302*AK302+I302*V302*AM302+J302*W302*AN302)</f>
        <v>5.0974661728815125E-5</v>
      </c>
      <c r="AR302" s="9">
        <f>J302*W302*(H302*U302*AL302+I302*V302*AN302+J302*W302*AO302)</f>
        <v>1.7416470295389509E-5</v>
      </c>
      <c r="AS302" s="40">
        <f t="shared" si="68"/>
        <v>1.2459908711506991E-4</v>
      </c>
      <c r="AT302" s="32">
        <f t="shared" si="69"/>
        <v>2.5967616480387659E-2</v>
      </c>
      <c r="AU302" s="31">
        <f>IF(N302&lt;-AT301,1,0)</f>
        <v>0</v>
      </c>
      <c r="AV302" s="37">
        <f>(resultados!$E$12^AU302)*(1-resultados!$E$12)^(1-AU302)</f>
        <v>0.97455470737913485</v>
      </c>
      <c r="AW302" s="37">
        <f>((1-resultados!$E$13)^AU302)*((resultados!$E$13)^(1-AU302))</f>
        <v>0.9</v>
      </c>
    </row>
    <row r="303" spans="1:49" s="37" customFormat="1">
      <c r="A303" s="33">
        <v>301</v>
      </c>
      <c r="B303" s="34">
        <v>39834</v>
      </c>
      <c r="C303" s="35">
        <v>3</v>
      </c>
      <c r="D303" s="36">
        <v>12500</v>
      </c>
      <c r="E303" s="32">
        <v>1962.4</v>
      </c>
      <c r="F303" s="32">
        <v>1735</v>
      </c>
      <c r="G303" s="40">
        <f>(resultados!$B$6*cálculos!D303)+(resultados!$C$6*cálculos!E303)+(resultados!$D$6*cálculos!F303)</f>
        <v>0.81203139582065331</v>
      </c>
      <c r="H303" s="36">
        <f>(resultados!B$6*cálculos!D303)/$G303</f>
        <v>0.29793858355250347</v>
      </c>
      <c r="I303" s="32">
        <f>(resultados!C$6*cálculos!E303)/$G303</f>
        <v>0.40530906984802617</v>
      </c>
      <c r="J303" s="31">
        <f>(resultados!D$6*cálculos!F303)/$G303</f>
        <v>0.29675234659947036</v>
      </c>
      <c r="K303" s="36">
        <f t="shared" si="56"/>
        <v>-7.9681696491764598E-3</v>
      </c>
      <c r="L303" s="32">
        <f t="shared" si="57"/>
        <v>-5.0017386669427566E-3</v>
      </c>
      <c r="M303" s="32">
        <f t="shared" si="58"/>
        <v>-8.6083745365996833E-3</v>
      </c>
      <c r="N303" s="40">
        <f t="shared" si="58"/>
        <v>-6.9571620400800949E-3</v>
      </c>
      <c r="O303" s="55">
        <f>AVERAGE(K$4:K303)</f>
        <v>-1.178232709965948E-3</v>
      </c>
      <c r="P303" s="56">
        <f>AVERAGE(L$4:L303)</f>
        <v>-8.2524133913143647E-5</v>
      </c>
      <c r="Q303" s="57">
        <f>AVERAGE(M$4:M303)</f>
        <v>-7.071071299371923E-4</v>
      </c>
      <c r="R303" s="32">
        <f>resultados!B$7+resultados!B$8*cálculos!K302^2+resultados!B$9*cálculos!R302</f>
        <v>5.6308803516440589E-4</v>
      </c>
      <c r="S303" s="32">
        <f>resultados!C$7+resultados!C$8*cálculos!L302^2+resultados!C$9*cálculos!S302</f>
        <v>1.3436185555060781E-4</v>
      </c>
      <c r="T303" s="31">
        <f>resultados!D$7+resultados!D$8*cálculos!M302^2+resultados!D$9*cálculos!T302</f>
        <v>8.2246017826746967E-5</v>
      </c>
      <c r="U303" s="36">
        <f t="shared" si="59"/>
        <v>2.3729476082804818E-2</v>
      </c>
      <c r="V303" s="32">
        <f t="shared" si="60"/>
        <v>1.1591456144531963E-2</v>
      </c>
      <c r="W303" s="31">
        <f t="shared" si="61"/>
        <v>9.0689590266329334E-3</v>
      </c>
      <c r="X303" s="32">
        <f>-0.5*LN(2*resultados!B$2)-0.5*LN(R303)-0.5*((K303^2)/R303)</f>
        <v>2.7657206001621617</v>
      </c>
      <c r="Y303" s="32">
        <f>-0.5*LN(2*resultados!C$2)-0.5*LN(S303)-0.5*((L303^2)/S303)</f>
        <v>3.4454513899849735</v>
      </c>
      <c r="Z303" s="31">
        <f>-0.5*LN(2*resultados!D$2)-0.5*LN(T303)-0.5*((M303^2)/T303)</f>
        <v>3.3334565229752942</v>
      </c>
      <c r="AA303" s="32">
        <f>K303/R303</f>
        <v>-14.150841700712</v>
      </c>
      <c r="AB303" s="32">
        <f>L303/S303</f>
        <v>-37.225882646870978</v>
      </c>
      <c r="AC303" s="31">
        <f>M303/T303</f>
        <v>-104.66615605309198</v>
      </c>
      <c r="AD303" s="32">
        <f>(1-resultados!$E$3)*(cálculos!AA302*cálculos!AA302)+resultados!$E$3*cálculos!AD302</f>
        <v>4673.2957876815963</v>
      </c>
      <c r="AE303" s="32">
        <f>(1-resultados!$E$3)*(cálculos!AA302*cálculos!AB302)+resultados!$E$3*cálculos!AE302</f>
        <v>2519.9599083026337</v>
      </c>
      <c r="AF303" s="32">
        <f>(1-resultados!$E$3)*(cálculos!AA302*cálculos!AC302)+resultados!$E$3*cálculos!AF302</f>
        <v>1239.9605019053815</v>
      </c>
      <c r="AG303" s="32">
        <f>(1-resultados!$E$3)*(cálculos!AB302*cálculos!AB302)+resultados!$E$3*cálculos!AG302</f>
        <v>3295.8150777157703</v>
      </c>
      <c r="AH303" s="32">
        <f>(1-resultados!$E$3)*(cálculos!AB302*cálculos!AC302)+resultados!$E$3*cálculos!AH302</f>
        <v>1589.8096539324911</v>
      </c>
      <c r="AI303" s="31">
        <f>(1-resultados!$E$3)*(cálculos!AC302*cálculos!AC302)+resultados!$E$3*cálculos!AI302</f>
        <v>6886.7123165939629</v>
      </c>
      <c r="AJ303" s="32">
        <f t="shared" si="62"/>
        <v>1</v>
      </c>
      <c r="AK303" s="32">
        <f t="shared" si="63"/>
        <v>0.64209690767074679</v>
      </c>
      <c r="AL303" s="32">
        <f t="shared" si="64"/>
        <v>0.21856984571439822</v>
      </c>
      <c r="AM303" s="32">
        <f t="shared" si="65"/>
        <v>1</v>
      </c>
      <c r="AN303" s="32">
        <f t="shared" si="66"/>
        <v>0.33370117903293772</v>
      </c>
      <c r="AO303" s="31">
        <f t="shared" si="67"/>
        <v>1</v>
      </c>
      <c r="AP303" s="9">
        <f>H303*U303*(H303*U303*AJ303+I303*V303*AK303+J303*W303*AL303)</f>
        <v>7.5470044884090769E-5</v>
      </c>
      <c r="AQ303" s="9">
        <f>I303*V303*(H303*U303*AK303+I303*V303*AM303+J303*W303*AN303)</f>
        <v>4.7619080082999022E-5</v>
      </c>
      <c r="AR303" s="9">
        <f>J303*W303*(H303*U303*AL303+I303*V303*AN303+J303*W303*AO303)</f>
        <v>1.5620671510066769E-5</v>
      </c>
      <c r="AS303" s="40">
        <f t="shared" si="68"/>
        <v>1.3870979647715657E-4</v>
      </c>
      <c r="AT303" s="32">
        <f t="shared" si="69"/>
        <v>2.7398590750025882E-2</v>
      </c>
      <c r="AU303" s="31">
        <f>IF(N303&lt;-AT302,1,0)</f>
        <v>0</v>
      </c>
      <c r="AV303" s="37">
        <f>(resultados!$E$12^AU303)*(1-resultados!$E$12)^(1-AU303)</f>
        <v>0.97455470737913485</v>
      </c>
      <c r="AW303" s="37">
        <f>((1-resultados!$E$13)^AU303)*((resultados!$E$13)^(1-AU303))</f>
        <v>0.9</v>
      </c>
    </row>
    <row r="304" spans="1:49" s="37" customFormat="1">
      <c r="A304" s="33">
        <v>302</v>
      </c>
      <c r="B304" s="34">
        <v>39835</v>
      </c>
      <c r="C304" s="35">
        <v>4</v>
      </c>
      <c r="D304" s="36">
        <v>12440</v>
      </c>
      <c r="E304" s="32">
        <v>1957.49</v>
      </c>
      <c r="F304" s="32">
        <v>1725</v>
      </c>
      <c r="G304" s="40">
        <f>(resultados!$B$6*cálculos!D304)+(resultados!$C$6*cálculos!E304)+(resultados!$D$6*cálculos!F304)</f>
        <v>0.80865773652532635</v>
      </c>
      <c r="H304" s="36">
        <f>(resultados!B$6*cálculos!D304)/$G304</f>
        <v>0.29774548943655132</v>
      </c>
      <c r="I304" s="32">
        <f>(resultados!C$6*cálculos!E304)/$G304</f>
        <v>0.40598165925458113</v>
      </c>
      <c r="J304" s="31">
        <f>(resultados!D$6*cálculos!F304)/$G304</f>
        <v>0.29627285130886749</v>
      </c>
      <c r="K304" s="36">
        <f t="shared" si="56"/>
        <v>-4.8115569972217997E-3</v>
      </c>
      <c r="L304" s="32">
        <f t="shared" si="57"/>
        <v>-2.5051736492027743E-3</v>
      </c>
      <c r="M304" s="32">
        <f t="shared" si="58"/>
        <v>-5.7803629154999925E-3</v>
      </c>
      <c r="N304" s="40">
        <f t="shared" si="58"/>
        <v>-4.163246486764971E-3</v>
      </c>
      <c r="O304" s="55">
        <f>AVERAGE(K$4:K304)</f>
        <v>-1.1903035547741071E-3</v>
      </c>
      <c r="P304" s="56">
        <f>AVERAGE(L$4:L304)</f>
        <v>-9.0572803399155714E-5</v>
      </c>
      <c r="Q304" s="57">
        <f>AVERAGE(M$4:M304)</f>
        <v>-7.2396180032112184E-4</v>
      </c>
      <c r="R304" s="32">
        <f>resultados!B$7+resultados!B$8*cálculos!K303^2+resultados!B$9*cálculos!R303</f>
        <v>4.5592813167661685E-4</v>
      </c>
      <c r="S304" s="32">
        <f>resultados!C$7+resultados!C$8*cálculos!L303^2+resultados!C$9*cálculos!S303</f>
        <v>1.2244466213790433E-4</v>
      </c>
      <c r="T304" s="31">
        <f>resultados!D$7+resultados!D$8*cálculos!M303^2+resultados!D$9*cálculos!T303</f>
        <v>9.5229359081979895E-5</v>
      </c>
      <c r="U304" s="36">
        <f t="shared" si="59"/>
        <v>2.1352473666454125E-2</v>
      </c>
      <c r="V304" s="32">
        <f t="shared" si="60"/>
        <v>1.1065471618413033E-2</v>
      </c>
      <c r="W304" s="31">
        <f t="shared" si="61"/>
        <v>9.7585531244124453E-3</v>
      </c>
      <c r="X304" s="32">
        <f>-0.5*LN(2*resultados!B$2)-0.5*LN(R304)-0.5*((K304^2)/R304)</f>
        <v>2.9022601918164965</v>
      </c>
      <c r="Y304" s="32">
        <f>-0.5*LN(2*resultados!C$2)-0.5*LN(S304)-0.5*((L304^2)/S304)</f>
        <v>3.5593596757359092</v>
      </c>
      <c r="Z304" s="31">
        <f>-0.5*LN(2*resultados!D$2)-0.5*LN(T304)-0.5*((M304^2)/T304)</f>
        <v>3.5352403834241941</v>
      </c>
      <c r="AA304" s="32">
        <f>K304/R304</f>
        <v>-10.553323348414409</v>
      </c>
      <c r="AB304" s="32">
        <f>L304/S304</f>
        <v>-20.459639525823523</v>
      </c>
      <c r="AC304" s="31">
        <f>M304/T304</f>
        <v>-60.69937854484418</v>
      </c>
      <c r="AD304" s="32">
        <f>(1-resultados!$E$3)*(cálculos!AA303*cálculos!AA303)+resultados!$E$3*cálculos!AD303</f>
        <v>4404.9128196710171</v>
      </c>
      <c r="AE304" s="32">
        <f>(1-resultados!$E$3)*(cálculos!AA303*cálculos!AB303)+resultados!$E$3*cálculos!AE303</f>
        <v>2400.3689681547849</v>
      </c>
      <c r="AF304" s="32">
        <f>(1-resultados!$E$3)*(cálculos!AA303*cálculos!AC303)+resultados!$E$3*cálculos!AF303</f>
        <v>1254.4297241348181</v>
      </c>
      <c r="AG304" s="32">
        <f>(1-resultados!$E$3)*(cálculos!AB303*cálculos!AB303)+resultados!$E$3*cálculos!AG303</f>
        <v>3181.212153383141</v>
      </c>
      <c r="AH304" s="32">
        <f>(1-resultados!$E$3)*(cálculos!AB303*cálculos!AC303)+resultados!$E$3*cálculos!AH303</f>
        <v>1728.198477236431</v>
      </c>
      <c r="AI304" s="31">
        <f>(1-resultados!$E$3)*(cálculos!AC303*cálculos!AC303)+resultados!$E$3*cálculos!AI303</f>
        <v>7130.8098309741372</v>
      </c>
      <c r="AJ304" s="32">
        <f t="shared" si="62"/>
        <v>1</v>
      </c>
      <c r="AK304" s="32">
        <f t="shared" si="63"/>
        <v>0.64122881251707953</v>
      </c>
      <c r="AL304" s="32">
        <f t="shared" si="64"/>
        <v>0.22382482325191097</v>
      </c>
      <c r="AM304" s="32">
        <f t="shared" si="65"/>
        <v>1</v>
      </c>
      <c r="AN304" s="32">
        <f t="shared" si="66"/>
        <v>0.36285062408130742</v>
      </c>
      <c r="AO304" s="31">
        <f t="shared" si="67"/>
        <v>1</v>
      </c>
      <c r="AP304" s="9">
        <f>H304*U304*(H304*U304*AJ304+I304*V304*AK304+J304*W304*AL304)</f>
        <v>6.2847231942009805E-5</v>
      </c>
      <c r="AQ304" s="9">
        <f>I304*V304*(H304*U304*AK304+I304*V304*AM304+J304*W304*AN304)</f>
        <v>4.3208272829337082E-5</v>
      </c>
      <c r="AR304" s="9">
        <f>J304*W304*(H304*U304*AL304+I304*V304*AN304+J304*W304*AO304)</f>
        <v>1.7185970551811579E-5</v>
      </c>
      <c r="AS304" s="40">
        <f t="shared" si="68"/>
        <v>1.2324147532315847E-4</v>
      </c>
      <c r="AT304" s="32">
        <f t="shared" si="69"/>
        <v>2.5825759504346076E-2</v>
      </c>
      <c r="AU304" s="31">
        <f>IF(N304&lt;-AT303,1,0)</f>
        <v>0</v>
      </c>
      <c r="AV304" s="37">
        <f>(resultados!$E$12^AU304)*(1-resultados!$E$12)^(1-AU304)</f>
        <v>0.97455470737913485</v>
      </c>
      <c r="AW304" s="37">
        <f>((1-resultados!$E$13)^AU304)*((resultados!$E$13)^(1-AU304))</f>
        <v>0.9</v>
      </c>
    </row>
    <row r="305" spans="1:49" s="37" customFormat="1">
      <c r="A305" s="33">
        <v>303</v>
      </c>
      <c r="B305" s="34">
        <v>39836</v>
      </c>
      <c r="C305" s="35">
        <v>5</v>
      </c>
      <c r="D305" s="36">
        <v>12480</v>
      </c>
      <c r="E305" s="32">
        <v>1967.32</v>
      </c>
      <c r="F305" s="32">
        <v>1740</v>
      </c>
      <c r="G305" s="40">
        <f>(resultados!$B$6*cálculos!D305)+(resultados!$C$6*cálculos!E305)+(resultados!$D$6*cálculos!F305)</f>
        <v>0.81316390072360867</v>
      </c>
      <c r="H305" s="36">
        <f>(resultados!B$6*cálculos!D305)/$G305</f>
        <v>0.29704760243516459</v>
      </c>
      <c r="I305" s="32">
        <f>(resultados!C$6*cálculos!E305)/$G305</f>
        <v>0.40575933912776596</v>
      </c>
      <c r="J305" s="31">
        <f>(resultados!D$6*cálculos!F305)/$G305</f>
        <v>0.29719305843706934</v>
      </c>
      <c r="K305" s="36">
        <f t="shared" si="56"/>
        <v>3.2102756302485602E-3</v>
      </c>
      <c r="L305" s="32">
        <f t="shared" si="57"/>
        <v>5.0091701531256305E-3</v>
      </c>
      <c r="M305" s="32">
        <f t="shared" si="58"/>
        <v>8.6580627431152024E-3</v>
      </c>
      <c r="N305" s="40">
        <f t="shared" si="58"/>
        <v>5.5569314041090667E-3</v>
      </c>
      <c r="O305" s="55">
        <f>AVERAGE(K$4:K305)</f>
        <v>-1.1757321005190652E-3</v>
      </c>
      <c r="P305" s="56">
        <f>AVERAGE(L$4:L305)</f>
        <v>-7.3686237317947817E-5</v>
      </c>
      <c r="Q305" s="57">
        <f>AVERAGE(M$4:M305)</f>
        <v>-6.9289549388590224E-4</v>
      </c>
      <c r="R305" s="32">
        <f>resultados!B$7+resultados!B$8*cálculos!K304^2+resultados!B$9*cálculos!R304</f>
        <v>3.6671165283927421E-4</v>
      </c>
      <c r="S305" s="32">
        <f>resultados!C$7+resultados!C$8*cálculos!L304^2+resultados!C$9*cálculos!S304</f>
        <v>1.0822545876692056E-4</v>
      </c>
      <c r="T305" s="31">
        <f>resultados!D$7+resultados!D$8*cálculos!M304^2+resultados!D$9*cálculos!T304</f>
        <v>8.8378541978471081E-5</v>
      </c>
      <c r="U305" s="36">
        <f t="shared" si="59"/>
        <v>1.9149716782220938E-2</v>
      </c>
      <c r="V305" s="32">
        <f t="shared" si="60"/>
        <v>1.0403146580093956E-2</v>
      </c>
      <c r="W305" s="31">
        <f t="shared" si="61"/>
        <v>9.4009862237145678E-3</v>
      </c>
      <c r="X305" s="32">
        <f>-0.5*LN(2*resultados!B$2)-0.5*LN(R305)-0.5*((K305^2)/R305)</f>
        <v>3.0224770851258063</v>
      </c>
      <c r="Y305" s="32">
        <f>-0.5*LN(2*resultados!C$2)-0.5*LN(S305)-0.5*((L305^2)/S305)</f>
        <v>3.5307847555120615</v>
      </c>
      <c r="Z305" s="31">
        <f>-0.5*LN(2*resultados!D$2)-0.5*LN(T305)-0.5*((M305^2)/T305)</f>
        <v>3.3239057022531058</v>
      </c>
      <c r="AA305" s="32">
        <f>K305/R305</f>
        <v>8.754223121607728</v>
      </c>
      <c r="AB305" s="32">
        <f>L305/S305</f>
        <v>46.284582298825043</v>
      </c>
      <c r="AC305" s="31">
        <f>M305/T305</f>
        <v>97.9656662046348</v>
      </c>
      <c r="AD305" s="32">
        <f>(1-resultados!$E$3)*(cálculos!AA304*cálculos!AA304)+resultados!$E$3*cálculos!AD304</f>
        <v>4147.3004085125276</v>
      </c>
      <c r="AE305" s="32">
        <f>(1-resultados!$E$3)*(cálculos!AA304*cálculos!AB304)+resultados!$E$3*cálculos!AE304</f>
        <v>2269.3018615559786</v>
      </c>
      <c r="AF305" s="32">
        <f>(1-resultados!$E$3)*(cálculos!AA304*cálculos!AC304)+resultados!$E$3*cálculos!AF304</f>
        <v>1217.5987508166218</v>
      </c>
      <c r="AG305" s="32">
        <f>(1-resultados!$E$3)*(cálculos!AB304*cálculos!AB304)+resultados!$E$3*cálculos!AG304</f>
        <v>3015.4552351517509</v>
      </c>
      <c r="AH305" s="32">
        <f>(1-resultados!$E$3)*(cálculos!AB304*cálculos!AC304)+resultados!$E$3*cálculos!AH304</f>
        <v>1699.0198128703862</v>
      </c>
      <c r="AI305" s="31">
        <f>(1-resultados!$E$3)*(cálculos!AC304*cálculos!AC304)+resultados!$E$3*cálculos!AI304</f>
        <v>6924.0261144595061</v>
      </c>
      <c r="AJ305" s="32">
        <f t="shared" si="62"/>
        <v>1</v>
      </c>
      <c r="AK305" s="32">
        <f t="shared" si="63"/>
        <v>0.64170153668060703</v>
      </c>
      <c r="AL305" s="32">
        <f t="shared" si="64"/>
        <v>0.22721766788944237</v>
      </c>
      <c r="AM305" s="32">
        <f t="shared" si="65"/>
        <v>1</v>
      </c>
      <c r="AN305" s="32">
        <f t="shared" si="66"/>
        <v>0.37182848056884632</v>
      </c>
      <c r="AO305" s="31">
        <f t="shared" si="67"/>
        <v>1</v>
      </c>
      <c r="AP305" s="9">
        <f>H305*U305*(H305*U305*AJ305+I305*V305*AK305+J305*W305*AL305)</f>
        <v>5.1377063694830171E-5</v>
      </c>
      <c r="AQ305" s="9">
        <f>I305*V305*(H305*U305*AK305+I305*V305*AM305+J305*W305*AN305)</f>
        <v>3.7611794552991018E-5</v>
      </c>
      <c r="AR305" s="9">
        <f>J305*W305*(H305*U305*AL305+I305*V305*AN305+J305*W305*AO305)</f>
        <v>1.5802232090517915E-5</v>
      </c>
      <c r="AS305" s="40">
        <f t="shared" si="68"/>
        <v>1.0479109033833911E-4</v>
      </c>
      <c r="AT305" s="32">
        <f t="shared" si="69"/>
        <v>2.3814246119207072E-2</v>
      </c>
      <c r="AU305" s="31">
        <f>IF(N305&lt;-AT304,1,0)</f>
        <v>0</v>
      </c>
      <c r="AV305" s="37">
        <f>(resultados!$E$12^AU305)*(1-resultados!$E$12)^(1-AU305)</f>
        <v>0.97455470737913485</v>
      </c>
      <c r="AW305" s="37">
        <f>((1-resultados!$E$13)^AU305)*((resultados!$E$13)^(1-AU305))</f>
        <v>0.9</v>
      </c>
    </row>
    <row r="306" spans="1:49" s="37" customFormat="1">
      <c r="A306" s="33">
        <v>304</v>
      </c>
      <c r="B306" s="34">
        <v>39839</v>
      </c>
      <c r="C306" s="35">
        <v>1</v>
      </c>
      <c r="D306" s="36">
        <v>12500</v>
      </c>
      <c r="E306" s="32">
        <v>1982.08</v>
      </c>
      <c r="F306" s="32">
        <v>1770</v>
      </c>
      <c r="G306" s="40">
        <f>(resultados!$B$6*cálculos!D306)+(resultados!$C$6*cálculos!E306)+(resultados!$D$6*cálculos!F306)</f>
        <v>0.82019313586258202</v>
      </c>
      <c r="H306" s="36">
        <f>(resultados!B$6*cálculos!D306)/$G306</f>
        <v>0.29497379738069696</v>
      </c>
      <c r="I306" s="32">
        <f>(resultados!C$6*cálculos!E306)/$G306</f>
        <v>0.40530004961413924</v>
      </c>
      <c r="J306" s="31">
        <f>(resultados!D$6*cálculos!F306)/$G306</f>
        <v>0.29972615300516375</v>
      </c>
      <c r="K306" s="36">
        <f t="shared" si="56"/>
        <v>1.6012813669732395E-3</v>
      </c>
      <c r="L306" s="32">
        <f t="shared" si="57"/>
        <v>7.474587896580509E-3</v>
      </c>
      <c r="M306" s="32">
        <f t="shared" si="58"/>
        <v>1.7094433359299721E-2</v>
      </c>
      <c r="N306" s="40">
        <f t="shared" si="58"/>
        <v>8.6071549295164695E-3</v>
      </c>
      <c r="O306" s="55">
        <f>AVERAGE(K$4:K306)</f>
        <v>-1.1665670395702456E-3</v>
      </c>
      <c r="P306" s="56">
        <f>AVERAGE(L$4:L306)</f>
        <v>-4.877444149650076E-5</v>
      </c>
      <c r="Q306" s="57">
        <f>AVERAGE(M$4:M306)</f>
        <v>-6.3419143826482752E-4</v>
      </c>
      <c r="R306" s="32">
        <f>resultados!B$7+resultados!B$8*cálculos!K305^2+resultados!B$9*cálculos!R305</f>
        <v>2.9800365677721738E-4</v>
      </c>
      <c r="S306" s="32">
        <f>resultados!C$7+resultados!C$8*cálculos!L305^2+resultados!C$9*cálculos!S305</f>
        <v>1.0515702153495875E-4</v>
      </c>
      <c r="T306" s="31">
        <f>resultados!D$7+resultados!D$8*cálculos!M305^2+resultados!D$9*cálculos!T305</f>
        <v>9.9412310509572539E-5</v>
      </c>
      <c r="U306" s="36">
        <f t="shared" si="59"/>
        <v>1.7262782417015437E-2</v>
      </c>
      <c r="V306" s="32">
        <f t="shared" si="60"/>
        <v>1.0254609769998991E-2</v>
      </c>
      <c r="W306" s="31">
        <f t="shared" si="61"/>
        <v>9.9705722257838608E-3</v>
      </c>
      <c r="X306" s="32">
        <f>-0.5*LN(2*resultados!B$2)-0.5*LN(R306)-0.5*((K306^2)/R306)</f>
        <v>3.1359617352309335</v>
      </c>
      <c r="Y306" s="32">
        <f>-0.5*LN(2*resultados!C$2)-0.5*LN(S306)-0.5*((L306^2)/S306)</f>
        <v>3.3954416011057718</v>
      </c>
      <c r="Z306" s="31">
        <f>-0.5*LN(2*resultados!D$2)-0.5*LN(T306)-0.5*((M306^2)/T306)</f>
        <v>2.2194430268183396</v>
      </c>
      <c r="AA306" s="32">
        <f>K306/R306</f>
        <v>5.3733614690853644</v>
      </c>
      <c r="AB306" s="32">
        <f>L306/S306</f>
        <v>71.080254912846044</v>
      </c>
      <c r="AC306" s="31">
        <f>M306/T306</f>
        <v>171.95489443587246</v>
      </c>
      <c r="AD306" s="32">
        <f>(1-resultados!$E$3)*(cálculos!AA305*cálculos!AA305)+resultados!$E$3*cálculos!AD305</f>
        <v>3903.060569349549</v>
      </c>
      <c r="AE306" s="32">
        <f>(1-resultados!$E$3)*(cálculos!AA305*cálculos!AB305)+resultados!$E$3*cálculos!AE305</f>
        <v>2157.4548834946795</v>
      </c>
      <c r="AF306" s="32">
        <f>(1-resultados!$E$3)*(cálculos!AA305*cálculos!AC305)+resultados!$E$3*cálculos!AF305</f>
        <v>1195.9996237803637</v>
      </c>
      <c r="AG306" s="32">
        <f>(1-resultados!$E$3)*(cálculos!AB305*cálculos!AB305)+resultados!$E$3*cálculos!AG305</f>
        <v>2963.0636745572483</v>
      </c>
      <c r="AH306" s="32">
        <f>(1-resultados!$E$3)*(cálculos!AB305*cálculos!AC305)+resultados!$E$3*cálculos!AH305</f>
        <v>1869.1366204926217</v>
      </c>
      <c r="AI306" s="31">
        <f>(1-resultados!$E$3)*(cálculos!AC305*cálculos!AC305)+resultados!$E$3*cálculos!AI305</f>
        <v>7084.4208528870113</v>
      </c>
      <c r="AJ306" s="32">
        <f t="shared" si="62"/>
        <v>1</v>
      </c>
      <c r="AK306" s="32">
        <f t="shared" si="63"/>
        <v>0.63440790368686562</v>
      </c>
      <c r="AL306" s="32">
        <f t="shared" si="64"/>
        <v>0.22744490950151561</v>
      </c>
      <c r="AM306" s="32">
        <f t="shared" si="65"/>
        <v>1</v>
      </c>
      <c r="AN306" s="32">
        <f t="shared" si="66"/>
        <v>0.40796074652923459</v>
      </c>
      <c r="AO306" s="31">
        <f t="shared" si="67"/>
        <v>1</v>
      </c>
      <c r="AP306" s="9">
        <f>H306*U306*(H306*U306*AJ306+I306*V306*AK306+J306*W306*AL306)</f>
        <v>4.281663981672524E-5</v>
      </c>
      <c r="AQ306" s="9">
        <f>I306*V306*(H306*U306*AK306+I306*V306*AM306+J306*W306*AN306)</f>
        <v>3.5767410702695172E-5</v>
      </c>
      <c r="AR306" s="9">
        <f>J306*W306*(H306*U306*AL306+I306*V306*AN306+J306*W306*AO306)</f>
        <v>1.7458982623304452E-5</v>
      </c>
      <c r="AS306" s="40">
        <f t="shared" si="68"/>
        <v>9.6043033142724867E-5</v>
      </c>
      <c r="AT306" s="32">
        <f t="shared" si="69"/>
        <v>2.2798569170162406E-2</v>
      </c>
      <c r="AU306" s="31">
        <f>IF(N306&lt;-AT305,1,0)</f>
        <v>0</v>
      </c>
      <c r="AV306" s="37">
        <f>(resultados!$E$12^AU306)*(1-resultados!$E$12)^(1-AU306)</f>
        <v>0.97455470737913485</v>
      </c>
      <c r="AW306" s="37">
        <f>((1-resultados!$E$13)^AU306)*((resultados!$E$13)^(1-AU306))</f>
        <v>0.9</v>
      </c>
    </row>
    <row r="307" spans="1:49" s="37" customFormat="1">
      <c r="A307" s="33">
        <v>305</v>
      </c>
      <c r="B307" s="34">
        <v>39840</v>
      </c>
      <c r="C307" s="35">
        <v>2</v>
      </c>
      <c r="D307" s="36">
        <v>12580</v>
      </c>
      <c r="E307" s="32">
        <v>1982.08</v>
      </c>
      <c r="F307" s="32">
        <v>1770</v>
      </c>
      <c r="G307" s="40">
        <f>(resultados!$B$6*cálculos!D307)+(resultados!$C$6*cálculos!E307)+(resultados!$D$6*cálculos!F307)</f>
        <v>0.82174152295935621</v>
      </c>
      <c r="H307" s="36">
        <f>(resultados!B$6*cálculos!D307)/$G307</f>
        <v>0.29630226070465315</v>
      </c>
      <c r="I307" s="32">
        <f>(resultados!C$6*cálculos!E307)/$G307</f>
        <v>0.40453635281945322</v>
      </c>
      <c r="J307" s="31">
        <f>(resultados!D$6*cálculos!F307)/$G307</f>
        <v>0.29916138647589358</v>
      </c>
      <c r="K307" s="36">
        <f t="shared" si="56"/>
        <v>6.3796069640389419E-3</v>
      </c>
      <c r="L307" s="32">
        <f t="shared" si="57"/>
        <v>0</v>
      </c>
      <c r="M307" s="32">
        <f t="shared" si="58"/>
        <v>0</v>
      </c>
      <c r="N307" s="40">
        <f t="shared" si="58"/>
        <v>1.886052587351944E-3</v>
      </c>
      <c r="O307" s="55">
        <f>AVERAGE(K$4:K307)</f>
        <v>-1.1417440987688996E-3</v>
      </c>
      <c r="P307" s="56">
        <f>AVERAGE(L$4:L307)</f>
        <v>-4.8613999254735953E-5</v>
      </c>
      <c r="Q307" s="57">
        <f>AVERAGE(M$4:M307)</f>
        <v>-6.3210528221790377E-4</v>
      </c>
      <c r="R307" s="32">
        <f>resultados!B$7+resultados!B$8*cálculos!K306^2+resultados!B$9*cálculos!R306</f>
        <v>2.4566732559827217E-4</v>
      </c>
      <c r="S307" s="32">
        <f>resultados!C$7+resultados!C$8*cálculos!L306^2+resultados!C$9*cálculos!S306</f>
        <v>1.1351195524025807E-4</v>
      </c>
      <c r="T307" s="31">
        <f>resultados!D$7+resultados!D$8*cálculos!M306^2+resultados!D$9*cálculos!T306</f>
        <v>1.8664468191324624E-4</v>
      </c>
      <c r="U307" s="36">
        <f t="shared" si="59"/>
        <v>1.5673778280882761E-2</v>
      </c>
      <c r="V307" s="32">
        <f t="shared" si="60"/>
        <v>1.0654198948783436E-2</v>
      </c>
      <c r="W307" s="31">
        <f t="shared" si="61"/>
        <v>1.3661796437996221E-2</v>
      </c>
      <c r="X307" s="32">
        <f>-0.5*LN(2*resultados!B$2)-0.5*LN(R307)-0.5*((K307^2)/R307)</f>
        <v>3.1539932558581047</v>
      </c>
      <c r="Y307" s="32">
        <f>-0.5*LN(2*resultados!C$2)-0.5*LN(S307)-0.5*((L307^2)/S307)</f>
        <v>3.6228626638336316</v>
      </c>
      <c r="Z307" s="31">
        <f>-0.5*LN(2*resultados!D$2)-0.5*LN(T307)-0.5*((M307^2)/T307)</f>
        <v>3.3742133894473354</v>
      </c>
      <c r="AA307" s="32">
        <f>K307/R307</f>
        <v>25.968479725591195</v>
      </c>
      <c r="AB307" s="32">
        <f>L307/S307</f>
        <v>0</v>
      </c>
      <c r="AC307" s="31">
        <f>M307/T307</f>
        <v>0</v>
      </c>
      <c r="AD307" s="32">
        <f>(1-resultados!$E$3)*(cálculos!AA306*cálculos!AA306)+resultados!$E$3*cálculos!AD306</f>
        <v>3670.6093159972229</v>
      </c>
      <c r="AE307" s="32">
        <f>(1-resultados!$E$3)*(cálculos!AA306*cálculos!AB306)+resultados!$E$3*cálculos!AE306</f>
        <v>2050.9239846626861</v>
      </c>
      <c r="AF307" s="32">
        <f>(1-resultados!$E$3)*(cálculos!AA306*cálculos!AC306)+resultados!$E$3*cálculos!AF306</f>
        <v>1179.6781946044832</v>
      </c>
      <c r="AG307" s="32">
        <f>(1-resultados!$E$3)*(cálculos!AB306*cálculos!AB306)+resultados!$E$3*cálculos!AG306</f>
        <v>3088.4240123923241</v>
      </c>
      <c r="AH307" s="32">
        <f>(1-resultados!$E$3)*(cálculos!AB306*cálculos!AC306)+resultados!$E$3*cálculos!AH306</f>
        <v>2490.3442870638655</v>
      </c>
      <c r="AI307" s="31">
        <f>(1-resultados!$E$3)*(cálculos!AC306*cálculos!AC306)+resultados!$E$3*cálculos!AI306</f>
        <v>8433.4647449409131</v>
      </c>
      <c r="AJ307" s="32">
        <f t="shared" si="62"/>
        <v>1</v>
      </c>
      <c r="AK307" s="32">
        <f t="shared" si="63"/>
        <v>0.60913285179543675</v>
      </c>
      <c r="AL307" s="32">
        <f t="shared" si="64"/>
        <v>0.21202713927640199</v>
      </c>
      <c r="AM307" s="32">
        <f t="shared" si="65"/>
        <v>1</v>
      </c>
      <c r="AN307" s="32">
        <f t="shared" si="66"/>
        <v>0.48796414846751412</v>
      </c>
      <c r="AO307" s="31">
        <f t="shared" si="67"/>
        <v>1</v>
      </c>
      <c r="AP307" s="9">
        <f>H307*U307*(H307*U307*AJ307+I307*V307*AK307+J307*W307*AL307)</f>
        <v>3.7785560642399345E-5</v>
      </c>
      <c r="AQ307" s="9">
        <f>I307*V307*(H307*U307*AK307+I307*V307*AM307+J307*W307*AN307)</f>
        <v>3.9364536978191992E-5</v>
      </c>
      <c r="AR307" s="9">
        <f>J307*W307*(H307*U307*AL307+I307*V307*AN307+J307*W307*AO307)</f>
        <v>2.9324420917692407E-5</v>
      </c>
      <c r="AS307" s="40">
        <f t="shared" si="68"/>
        <v>1.0647451853828373E-4</v>
      </c>
      <c r="AT307" s="32">
        <f t="shared" si="69"/>
        <v>2.4004767316650445E-2</v>
      </c>
      <c r="AU307" s="31">
        <f>IF(N307&lt;-AT306,1,0)</f>
        <v>0</v>
      </c>
      <c r="AV307" s="37">
        <f>(resultados!$E$12^AU307)*(1-resultados!$E$12)^(1-AU307)</f>
        <v>0.97455470737913485</v>
      </c>
      <c r="AW307" s="37">
        <f>((1-resultados!$E$13)^AU307)*((resultados!$E$13)^(1-AU307))</f>
        <v>0.9</v>
      </c>
    </row>
    <row r="308" spans="1:49" s="37" customFormat="1">
      <c r="A308" s="33">
        <v>306</v>
      </c>
      <c r="B308" s="34">
        <v>39841</v>
      </c>
      <c r="C308" s="35">
        <v>3</v>
      </c>
      <c r="D308" s="36">
        <v>12800</v>
      </c>
      <c r="E308" s="32">
        <v>1982.08</v>
      </c>
      <c r="F308" s="32">
        <v>1945</v>
      </c>
      <c r="G308" s="40">
        <f>(resultados!$B$6*cálculos!D308)+(resultados!$C$6*cálculos!E308)+(resultados!$D$6*cálculos!F308)</f>
        <v>0.85030514303104066</v>
      </c>
      <c r="H308" s="36">
        <f>(resultados!B$6*cálculos!D308)/$G308</f>
        <v>0.2913565059723825</v>
      </c>
      <c r="I308" s="32">
        <f>(resultados!C$6*cálculos!E308)/$G308</f>
        <v>0.39094708691670899</v>
      </c>
      <c r="J308" s="31">
        <f>(resultados!D$6*cálculos!F308)/$G308</f>
        <v>0.31769640711090863</v>
      </c>
      <c r="K308" s="36">
        <f t="shared" si="56"/>
        <v>1.7336919653276439E-2</v>
      </c>
      <c r="L308" s="32">
        <f t="shared" si="57"/>
        <v>0</v>
      </c>
      <c r="M308" s="32">
        <f t="shared" si="58"/>
        <v>9.4282430484671664E-2</v>
      </c>
      <c r="N308" s="40">
        <f t="shared" si="58"/>
        <v>3.4169380211260897E-2</v>
      </c>
      <c r="O308" s="55">
        <f>AVERAGE(K$4:K308)</f>
        <v>-1.0811583159753082E-3</v>
      </c>
      <c r="P308" s="56">
        <f>AVERAGE(L$4:L308)</f>
        <v>-4.8454609093245019E-5</v>
      </c>
      <c r="Q308" s="57">
        <f>AVERAGE(M$4:M308)</f>
        <v>-3.2091008298220026E-4</v>
      </c>
      <c r="R308" s="32">
        <f>resultados!B$7+resultados!B$8*cálculos!K307^2+resultados!B$9*cálculos!R307</f>
        <v>2.1762592437332465E-4</v>
      </c>
      <c r="S308" s="32">
        <f>resultados!C$7+resultados!C$8*cálculos!L307^2+resultados!C$9*cálculos!S307</f>
        <v>1.0019031915114694E-4</v>
      </c>
      <c r="T308" s="31">
        <f>resultados!D$7+resultados!D$8*cálculos!M307^2+resultados!D$9*cálculos!T307</f>
        <v>1.3366080747811044E-4</v>
      </c>
      <c r="U308" s="36">
        <f t="shared" si="59"/>
        <v>1.4752149822087784E-2</v>
      </c>
      <c r="V308" s="32">
        <f t="shared" si="60"/>
        <v>1.0009511434188332E-2</v>
      </c>
      <c r="W308" s="31">
        <f t="shared" si="61"/>
        <v>1.156117673414391E-2</v>
      </c>
      <c r="X308" s="32">
        <f>-0.5*LN(2*resultados!B$2)-0.5*LN(R308)-0.5*((K308^2)/R308)</f>
        <v>2.606865013396908</v>
      </c>
      <c r="Y308" s="32">
        <f>-0.5*LN(2*resultados!C$2)-0.5*LN(S308)-0.5*((L308^2)/S308)</f>
        <v>3.6852809614148669</v>
      </c>
      <c r="Z308" s="31">
        <f>-0.5*LN(2*resultados!D$2)-0.5*LN(T308)-0.5*((M308^2)/T308)</f>
        <v>-29.711577924355847</v>
      </c>
      <c r="AA308" s="32">
        <f>K308/R308</f>
        <v>79.663853023024771</v>
      </c>
      <c r="AB308" s="32">
        <f>L308/S308</f>
        <v>0</v>
      </c>
      <c r="AC308" s="31">
        <f>M308/T308</f>
        <v>705.38576164229926</v>
      </c>
      <c r="AD308" s="32">
        <f>(1-resultados!$E$3)*(cálculos!AA307*cálculos!AA307)+resultados!$E$3*cálculos!AD307</f>
        <v>3490.8344733928957</v>
      </c>
      <c r="AE308" s="32">
        <f>(1-resultados!$E$3)*(cálculos!AA307*cálculos!AB307)+resultados!$E$3*cálculos!AE307</f>
        <v>1927.8685455829248</v>
      </c>
      <c r="AF308" s="32">
        <f>(1-resultados!$E$3)*(cálculos!AA307*cálculos!AC307)+resultados!$E$3*cálculos!AF307</f>
        <v>1108.8975029282142</v>
      </c>
      <c r="AG308" s="32">
        <f>(1-resultados!$E$3)*(cálculos!AB307*cálculos!AB307)+resultados!$E$3*cálculos!AG307</f>
        <v>2903.1185716487844</v>
      </c>
      <c r="AH308" s="32">
        <f>(1-resultados!$E$3)*(cálculos!AB307*cálculos!AC307)+resultados!$E$3*cálculos!AH307</f>
        <v>2340.9236298400333</v>
      </c>
      <c r="AI308" s="31">
        <f>(1-resultados!$E$3)*(cálculos!AC307*cálculos!AC307)+resultados!$E$3*cálculos!AI307</f>
        <v>7927.4568602444579</v>
      </c>
      <c r="AJ308" s="32">
        <f t="shared" si="62"/>
        <v>1</v>
      </c>
      <c r="AK308" s="32">
        <f t="shared" si="63"/>
        <v>0.60559238082898414</v>
      </c>
      <c r="AL308" s="32">
        <f t="shared" si="64"/>
        <v>0.21079477111813327</v>
      </c>
      <c r="AM308" s="32">
        <f t="shared" si="65"/>
        <v>1</v>
      </c>
      <c r="AN308" s="32">
        <f t="shared" si="66"/>
        <v>0.48796414846751407</v>
      </c>
      <c r="AO308" s="31">
        <f t="shared" si="67"/>
        <v>1</v>
      </c>
      <c r="AP308" s="9">
        <f>H308*U308*(H308*U308*AJ308+I308*V308*AK308+J308*W308*AL308)</f>
        <v>3.1987449770157726E-5</v>
      </c>
      <c r="AQ308" s="9">
        <f>I308*V308*(H308*U308*AK308+I308*V308*AM308+J308*W308*AN308)</f>
        <v>3.2512233431135407E-5</v>
      </c>
      <c r="AR308" s="9">
        <f>J308*W308*(H308*U308*AL308+I308*V308*AN308+J308*W308*AO308)</f>
        <v>2.3831769723968828E-5</v>
      </c>
      <c r="AS308" s="40">
        <f t="shared" si="68"/>
        <v>8.8331452925261957E-5</v>
      </c>
      <c r="AT308" s="32">
        <f t="shared" si="69"/>
        <v>2.1864137261121543E-2</v>
      </c>
      <c r="AU308" s="31">
        <f>IF(N308&lt;-AT307,1,0)</f>
        <v>0</v>
      </c>
      <c r="AV308" s="37">
        <f>(resultados!$E$12^AU308)*(1-resultados!$E$12)^(1-AU308)</f>
        <v>0.97455470737913485</v>
      </c>
      <c r="AW308" s="37">
        <f>((1-resultados!$E$13)^AU308)*((resultados!$E$13)^(1-AU308))</f>
        <v>0.9</v>
      </c>
    </row>
    <row r="309" spans="1:49" s="37" customFormat="1">
      <c r="A309" s="33">
        <v>307</v>
      </c>
      <c r="B309" s="34">
        <v>39842</v>
      </c>
      <c r="C309" s="35">
        <v>4</v>
      </c>
      <c r="D309" s="36">
        <v>12860</v>
      </c>
      <c r="E309" s="32">
        <v>1987</v>
      </c>
      <c r="F309" s="32">
        <v>1970</v>
      </c>
      <c r="G309" s="40">
        <f>(resultados!$B$6*cálculos!D309)+(resultados!$C$6*cálculos!E309)+(resultados!$D$6*cálculos!F309)</f>
        <v>0.85576381280854807</v>
      </c>
      <c r="H309" s="36">
        <f>(resultados!B$6*cálculos!D309)/$G309</f>
        <v>0.29085504911638083</v>
      </c>
      <c r="I309" s="32">
        <f>(resultados!C$6*cálculos!E309)/$G309</f>
        <v>0.38941758333679399</v>
      </c>
      <c r="J309" s="31">
        <f>(resultados!D$6*cálculos!F309)/$G309</f>
        <v>0.31972736754682518</v>
      </c>
      <c r="K309" s="36">
        <f t="shared" si="56"/>
        <v>4.6765478839017049E-3</v>
      </c>
      <c r="L309" s="32">
        <f t="shared" si="57"/>
        <v>2.4791652070339509E-3</v>
      </c>
      <c r="M309" s="32">
        <f t="shared" si="58"/>
        <v>1.2771565679488006E-2</v>
      </c>
      <c r="N309" s="40">
        <f t="shared" si="58"/>
        <v>6.3991415892918069E-3</v>
      </c>
      <c r="O309" s="55">
        <f>AVERAGE(K$4:K309)</f>
        <v>-1.0623422826423769E-3</v>
      </c>
      <c r="P309" s="56">
        <f>AVERAGE(L$4:L309)</f>
        <v>-4.0194413615705164E-5</v>
      </c>
      <c r="Q309" s="57">
        <f>AVERAGE(M$4:M309)</f>
        <v>-2.7812421447739568E-4</v>
      </c>
      <c r="R309" s="32">
        <f>resultados!B$7+resultados!B$8*cálculos!K308^2+resultados!B$9*cálculos!R308</f>
        <v>2.6689904737962531E-4</v>
      </c>
      <c r="S309" s="32">
        <f>resultados!C$7+resultados!C$8*cálculos!L308^2+resultados!C$9*cálculos!S308</f>
        <v>9.1366067405719738E-5</v>
      </c>
      <c r="T309" s="31">
        <f>resultados!D$7+resultados!D$8*cálculos!M308^2+resultados!D$9*cálculos!T308</f>
        <v>3.3848105629810219E-3</v>
      </c>
      <c r="U309" s="36">
        <f t="shared" si="59"/>
        <v>1.6337045246299139E-2</v>
      </c>
      <c r="V309" s="32">
        <f t="shared" si="60"/>
        <v>9.558559902292799E-3</v>
      </c>
      <c r="W309" s="31">
        <f t="shared" si="61"/>
        <v>5.8179124804185751E-2</v>
      </c>
      <c r="X309" s="32">
        <f>-0.5*LN(2*resultados!B$2)-0.5*LN(R309)-0.5*((K309^2)/R309)</f>
        <v>3.1544107675020419</v>
      </c>
      <c r="Y309" s="32">
        <f>-0.5*LN(2*resultados!C$2)-0.5*LN(S309)-0.5*((L309^2)/S309)</f>
        <v>3.6977443134467642</v>
      </c>
      <c r="Z309" s="31">
        <f>-0.5*LN(2*resultados!D$2)-0.5*LN(T309)-0.5*((M309^2)/T309)</f>
        <v>1.9011953028100161</v>
      </c>
      <c r="AA309" s="32">
        <f>K309/R309</f>
        <v>17.521785595772442</v>
      </c>
      <c r="AB309" s="32">
        <f>L309/S309</f>
        <v>27.134419565471514</v>
      </c>
      <c r="AC309" s="31">
        <f>M309/T309</f>
        <v>3.7731995459858219</v>
      </c>
      <c r="AD309" s="32">
        <f>(1-resultados!$E$3)*(cálculos!AA308*cálculos!AA308)+resultados!$E$3*cálculos!AD308</f>
        <v>3662.1641736977676</v>
      </c>
      <c r="AE309" s="32">
        <f>(1-resultados!$E$3)*(cálculos!AA308*cálculos!AB308)+resultados!$E$3*cálculos!AE308</f>
        <v>1812.1964328479492</v>
      </c>
      <c r="AF309" s="32">
        <f>(1-resultados!$E$3)*(cálculos!AA308*cálculos!AC308)+resultados!$E$3*cálculos!AF308</f>
        <v>4413.9885111529147</v>
      </c>
      <c r="AG309" s="32">
        <f>(1-resultados!$E$3)*(cálculos!AB308*cálculos!AB308)+resultados!$E$3*cálculos!AG308</f>
        <v>2728.9314573498573</v>
      </c>
      <c r="AH309" s="32">
        <f>(1-resultados!$E$3)*(cálculos!AB308*cálculos!AC308)+resultados!$E$3*cálculos!AH308</f>
        <v>2200.4682120496313</v>
      </c>
      <c r="AI309" s="31">
        <f>(1-resultados!$E$3)*(cálculos!AC308*cálculos!AC308)+resultados!$E$3*cálculos!AI308</f>
        <v>37305.953812291016</v>
      </c>
      <c r="AJ309" s="32">
        <f t="shared" si="62"/>
        <v>1</v>
      </c>
      <c r="AK309" s="32">
        <f t="shared" si="63"/>
        <v>0.57324470586380294</v>
      </c>
      <c r="AL309" s="32">
        <f t="shared" si="64"/>
        <v>0.37763585273553724</v>
      </c>
      <c r="AM309" s="32">
        <f t="shared" si="65"/>
        <v>1</v>
      </c>
      <c r="AN309" s="32">
        <f t="shared" si="66"/>
        <v>0.21808696627009599</v>
      </c>
      <c r="AO309" s="31">
        <f t="shared" si="67"/>
        <v>1</v>
      </c>
      <c r="AP309" s="9">
        <f>H309*U309*(H309*U309*AJ309+I309*V309*AK309+J309*W309*AL309)</f>
        <v>6.6096610001598576E-5</v>
      </c>
      <c r="AQ309" s="9">
        <f>I309*V309*(H309*U309*AK309+I309*V309*AM309+J309*W309*AN309)</f>
        <v>3.9094645948351037E-5</v>
      </c>
      <c r="AR309" s="9">
        <f>J309*W309*(H309*U309*AL309+I309*V309*AN309+J309*W309*AO309)</f>
        <v>3.9449329638056532E-4</v>
      </c>
      <c r="AS309" s="40">
        <f t="shared" si="68"/>
        <v>4.996845523305149E-4</v>
      </c>
      <c r="AT309" s="32">
        <f t="shared" si="69"/>
        <v>5.2002308083789819E-2</v>
      </c>
      <c r="AU309" s="31">
        <f>IF(N309&lt;-AT308,1,0)</f>
        <v>0</v>
      </c>
      <c r="AV309" s="37">
        <f>(resultados!$E$12^AU309)*(1-resultados!$E$12)^(1-AU309)</f>
        <v>0.97455470737913485</v>
      </c>
      <c r="AW309" s="37">
        <f>((1-resultados!$E$13)^AU309)*((resultados!$E$13)^(1-AU309))</f>
        <v>0.9</v>
      </c>
    </row>
    <row r="310" spans="1:49" s="37" customFormat="1">
      <c r="A310" s="33">
        <v>308</v>
      </c>
      <c r="B310" s="34">
        <v>39843</v>
      </c>
      <c r="C310" s="35">
        <v>5</v>
      </c>
      <c r="D310" s="36">
        <v>12980</v>
      </c>
      <c r="E310" s="32">
        <v>2006.67</v>
      </c>
      <c r="F310" s="32">
        <v>1920</v>
      </c>
      <c r="G310" s="40">
        <f>(resultados!$B$6*cálculos!D310)+(resultados!$C$6*cálculos!E310)+(resultados!$D$6*cálculos!F310)</f>
        <v>0.85444090079123547</v>
      </c>
      <c r="H310" s="36">
        <f>(resultados!B$6*cálculos!D310)/$G310</f>
        <v>0.29402361967805024</v>
      </c>
      <c r="I310" s="32">
        <f>(resultados!C$6*cálculos!E310)/$G310</f>
        <v>0.39388145787649331</v>
      </c>
      <c r="J310" s="31">
        <f>(resultados!D$6*cálculos!F310)/$G310</f>
        <v>0.31209492244545656</v>
      </c>
      <c r="K310" s="36">
        <f t="shared" si="56"/>
        <v>9.2879924664721614E-3</v>
      </c>
      <c r="L310" s="32">
        <f t="shared" si="57"/>
        <v>9.8506682111283439E-3</v>
      </c>
      <c r="M310" s="32">
        <f t="shared" si="58"/>
        <v>-2.5708356710206992E-2</v>
      </c>
      <c r="N310" s="40">
        <f t="shared" si="58"/>
        <v>-1.5470806163190576E-3</v>
      </c>
      <c r="O310" s="55">
        <f>AVERAGE(K$4:K310)</f>
        <v>-1.0286278372055218E-3</v>
      </c>
      <c r="P310" s="56">
        <f>AVERAGE(L$4:L310)</f>
        <v>-7.9766200497636351E-6</v>
      </c>
      <c r="Q310" s="57">
        <f>AVERAGE(M$4:M310)</f>
        <v>-3.6095884801397418E-4</v>
      </c>
      <c r="R310" s="32">
        <f>resultados!B$7+resultados!B$8*cálculos!K309^2+resultados!B$9*cálculos!R309</f>
        <v>2.2809980437667144E-4</v>
      </c>
      <c r="S310" s="32">
        <f>resultados!C$7+resultados!C$8*cálculos!L309^2+resultados!C$9*cálculos!S309</f>
        <v>8.7595245841320355E-5</v>
      </c>
      <c r="T310" s="31">
        <f>resultados!D$7+resultados!D$8*cálculos!M309^2+resultados!D$9*cálculos!T309</f>
        <v>2.2100547917233097E-3</v>
      </c>
      <c r="U310" s="36">
        <f t="shared" si="59"/>
        <v>1.5102973362112224E-2</v>
      </c>
      <c r="V310" s="32">
        <f t="shared" si="60"/>
        <v>9.3592331866088445E-3</v>
      </c>
      <c r="W310" s="31">
        <f t="shared" si="61"/>
        <v>4.7011219849343512E-2</v>
      </c>
      <c r="X310" s="32">
        <f>-0.5*LN(2*resultados!B$2)-0.5*LN(R310)-0.5*((K310^2)/R310)</f>
        <v>3.0848262979273193</v>
      </c>
      <c r="Y310" s="32">
        <f>-0.5*LN(2*resultados!C$2)-0.5*LN(S310)-0.5*((L310^2)/S310)</f>
        <v>3.1985667921970959</v>
      </c>
      <c r="Z310" s="31">
        <f>-0.5*LN(2*resultados!D$2)-0.5*LN(T310)-0.5*((M310^2)/T310)</f>
        <v>1.9889048371525426</v>
      </c>
      <c r="AA310" s="32">
        <f>K310/R310</f>
        <v>40.718984796385371</v>
      </c>
      <c r="AB310" s="32">
        <f>L310/S310</f>
        <v>112.45665351488283</v>
      </c>
      <c r="AC310" s="31">
        <f>M310/T310</f>
        <v>-11.632452193712661</v>
      </c>
      <c r="AD310" s="32">
        <f>(1-resultados!$E$3)*(cálculos!AA309*cálculos!AA309)+resultados!$E$3*cálculos!AD309</f>
        <v>3460.8551015037547</v>
      </c>
      <c r="AE310" s="32">
        <f>(1-resultados!$E$3)*(cálculos!AA309*cálculos!AB309)+resultados!$E$3*cálculos!AE309</f>
        <v>1731.9912557905875</v>
      </c>
      <c r="AF310" s="32">
        <f>(1-resultados!$E$3)*(cálculos!AA309*cálculos!AC309)+resultados!$E$3*cálculos!AF309</f>
        <v>4153.1159920910295</v>
      </c>
      <c r="AG310" s="32">
        <f>(1-resultados!$E$3)*(cálculos!AB309*cálculos!AB309)+resultados!$E$3*cálculos!AG309</f>
        <v>2609.3721734181686</v>
      </c>
      <c r="AH310" s="32">
        <f>(1-resultados!$E$3)*(cálculos!AB309*cálculos!AC309)+resultados!$E$3*cálculos!AH309</f>
        <v>2074.5831341017551</v>
      </c>
      <c r="AI310" s="31">
        <f>(1-resultados!$E$3)*(cálculos!AC309*cálculos!AC309)+resultados!$E$3*cálculos!AI309</f>
        <v>35068.45080564238</v>
      </c>
      <c r="AJ310" s="32">
        <f t="shared" si="62"/>
        <v>1</v>
      </c>
      <c r="AK310" s="32">
        <f t="shared" si="63"/>
        <v>0.57634956986192865</v>
      </c>
      <c r="AL310" s="32">
        <f t="shared" si="64"/>
        <v>0.3769849927732184</v>
      </c>
      <c r="AM310" s="32">
        <f t="shared" si="65"/>
        <v>1</v>
      </c>
      <c r="AN310" s="32">
        <f t="shared" si="66"/>
        <v>0.21687252660467723</v>
      </c>
      <c r="AO310" s="31">
        <f t="shared" si="67"/>
        <v>1</v>
      </c>
      <c r="AP310" s="9">
        <f>H310*U310*(H310*U310*AJ310+I310*V310*AK310+J310*W310*AL310)</f>
        <v>5.3715701725811217E-5</v>
      </c>
      <c r="AQ310" s="9">
        <f>I310*V310*(H310*U310*AK310+I310*V310*AM310+J310*W310*AN310)</f>
        <v>3.4754651025312848E-5</v>
      </c>
      <c r="AR310" s="9">
        <f>J310*W310*(H310*U310*AL310+I310*V310*AN310+J310*W310*AO310)</f>
        <v>2.5155813102539066E-4</v>
      </c>
      <c r="AS310" s="40">
        <f t="shared" si="68"/>
        <v>3.4002848377651476E-4</v>
      </c>
      <c r="AT310" s="32">
        <f t="shared" si="69"/>
        <v>4.2897532070621143E-2</v>
      </c>
      <c r="AU310" s="31">
        <f>IF(N310&lt;-AT309,1,0)</f>
        <v>0</v>
      </c>
      <c r="AV310" s="37">
        <f>(resultados!$E$12^AU310)*(1-resultados!$E$12)^(1-AU310)</f>
        <v>0.97455470737913485</v>
      </c>
      <c r="AW310" s="37">
        <f>((1-resultados!$E$13)^AU310)*((resultados!$E$13)^(1-AU310))</f>
        <v>0.9</v>
      </c>
    </row>
    <row r="311" spans="1:49" s="37" customFormat="1">
      <c r="A311" s="33">
        <v>309</v>
      </c>
      <c r="B311" s="34">
        <v>39846</v>
      </c>
      <c r="C311" s="35">
        <v>1</v>
      </c>
      <c r="D311" s="36">
        <v>12700</v>
      </c>
      <c r="E311" s="32">
        <v>1987</v>
      </c>
      <c r="F311" s="32">
        <v>1925</v>
      </c>
      <c r="G311" s="40">
        <f>(resultados!$B$6*cálculos!D311)+(resultados!$C$6*cálculos!E311)+(resultados!$D$6*cálculos!F311)</f>
        <v>0.84641703861499962</v>
      </c>
      <c r="H311" s="36">
        <f>(resultados!B$6*cálculos!D311)/$G311</f>
        <v>0.29040820352000318</v>
      </c>
      <c r="I311" s="32">
        <f>(resultados!C$6*cálculos!E311)/$G311</f>
        <v>0.39371782547795198</v>
      </c>
      <c r="J311" s="31">
        <f>(resultados!D$6*cálculos!F311)/$G311</f>
        <v>0.3158739710020449</v>
      </c>
      <c r="K311" s="36">
        <f t="shared" si="56"/>
        <v>-2.1807717811398675E-2</v>
      </c>
      <c r="L311" s="32">
        <f t="shared" si="57"/>
        <v>-9.8506682111283439E-3</v>
      </c>
      <c r="M311" s="32">
        <f t="shared" si="58"/>
        <v>2.6007817000568423E-3</v>
      </c>
      <c r="N311" s="40">
        <f t="shared" si="58"/>
        <v>-9.4351462462055613E-3</v>
      </c>
      <c r="O311" s="55">
        <f>AVERAGE(K$4:K311)</f>
        <v>-1.0960924150438113E-3</v>
      </c>
      <c r="P311" s="56">
        <f>AVERAGE(L$4:L311)</f>
        <v>-3.9933410929888897E-5</v>
      </c>
      <c r="Q311" s="57">
        <f>AVERAGE(M$4:M311)</f>
        <v>-3.5134280727348454E-4</v>
      </c>
      <c r="R311" s="32">
        <f>resultados!B$7+resultados!B$8*cálculos!K310^2+resultados!B$9*cálculos!R310</f>
        <v>2.1701243419379164E-4</v>
      </c>
      <c r="S311" s="32">
        <f>resultados!C$7+resultados!C$8*cálculos!L310^2+resultados!C$9*cálculos!S310</f>
        <v>1.1577262751472599E-4</v>
      </c>
      <c r="T311" s="31">
        <f>resultados!D$7+resultados!D$8*cálculos!M310^2+resultados!D$9*cálculos!T310</f>
        <v>1.6534283346535251E-3</v>
      </c>
      <c r="U311" s="36">
        <f t="shared" si="59"/>
        <v>1.4731341900648143E-2</v>
      </c>
      <c r="V311" s="32">
        <f t="shared" si="60"/>
        <v>1.0759768934076883E-2</v>
      </c>
      <c r="W311" s="31">
        <f t="shared" si="61"/>
        <v>4.0662370007828186E-2</v>
      </c>
      <c r="X311" s="32">
        <f>-0.5*LN(2*resultados!B$2)-0.5*LN(R311)-0.5*((K311^2)/R311)</f>
        <v>2.2031036892875857</v>
      </c>
      <c r="Y311" s="32">
        <f>-0.5*LN(2*resultados!C$2)-0.5*LN(S311)-0.5*((L311^2)/S311)</f>
        <v>3.1939240533153912</v>
      </c>
      <c r="Z311" s="31">
        <f>-0.5*LN(2*resultados!D$2)-0.5*LN(T311)-0.5*((M311^2)/T311)</f>
        <v>2.2814681840630766</v>
      </c>
      <c r="AA311" s="32">
        <f>K311/R311</f>
        <v>-100.49063728728295</v>
      </c>
      <c r="AB311" s="32">
        <f>L311/S311</f>
        <v>-85.086331912743049</v>
      </c>
      <c r="AC311" s="31">
        <f>M311/T311</f>
        <v>1.5729630644087362</v>
      </c>
      <c r="AD311" s="32">
        <f>(1-resultados!$E$3)*(cálculos!AA310*cálculos!AA310)+resultados!$E$3*cálculos!AD310</f>
        <v>3352.6859387844252</v>
      </c>
      <c r="AE311" s="32">
        <f>(1-resultados!$E$3)*(cálculos!AA310*cálculos!AB310)+resultados!$E$3*cálculos!AE310</f>
        <v>1902.8190263266458</v>
      </c>
      <c r="AF311" s="32">
        <f>(1-resultados!$E$3)*(cálculos!AA310*cálculos!AC310)+resultados!$E$3*cálculos!AF310</f>
        <v>3875.5093339243394</v>
      </c>
      <c r="AG311" s="32">
        <f>(1-resultados!$E$3)*(cálculos!AB310*cálculos!AB310)+resultados!$E$3*cálculos!AG310</f>
        <v>3211.5997781990636</v>
      </c>
      <c r="AH311" s="32">
        <f>(1-resultados!$E$3)*(cálculos!AB310*cálculos!AC310)+resultados!$E$3*cálculos!AH310</f>
        <v>1871.6193473030426</v>
      </c>
      <c r="AI311" s="31">
        <f>(1-resultados!$E$3)*(cálculos!AC310*cálculos!AC310)+resultados!$E$3*cálculos!AI310</f>
        <v>32972.462593946177</v>
      </c>
      <c r="AJ311" s="32">
        <f t="shared" si="62"/>
        <v>1</v>
      </c>
      <c r="AK311" s="32">
        <f t="shared" si="63"/>
        <v>0.57988294941221696</v>
      </c>
      <c r="AL311" s="32">
        <f t="shared" si="64"/>
        <v>0.36860112685582996</v>
      </c>
      <c r="AM311" s="32">
        <f t="shared" si="65"/>
        <v>1</v>
      </c>
      <c r="AN311" s="32">
        <f t="shared" si="66"/>
        <v>0.1818783996499965</v>
      </c>
      <c r="AO311" s="31">
        <f t="shared" si="67"/>
        <v>1</v>
      </c>
      <c r="AP311" s="9">
        <f>H311*U311*(H311*U311*AJ311+I311*V311*AK311+J311*W311*AL311)</f>
        <v>4.9065767256598077E-5</v>
      </c>
      <c r="AQ311" s="9">
        <f>I311*V311*(H311*U311*AK311+I311*V311*AM311+J311*W311*AN311)</f>
        <v>3.8352150122797434E-5</v>
      </c>
      <c r="AR311" s="9">
        <f>J311*W311*(H311*U311*AL311+I311*V311*AN311+J311*W311*AO311)</f>
        <v>1.9512360077934439E-4</v>
      </c>
      <c r="AS311" s="40">
        <f t="shared" si="68"/>
        <v>2.825415181587399E-4</v>
      </c>
      <c r="AT311" s="32">
        <f t="shared" si="69"/>
        <v>3.9103514786588196E-2</v>
      </c>
      <c r="AU311" s="31">
        <f>IF(N311&lt;-AT310,1,0)</f>
        <v>0</v>
      </c>
      <c r="AV311" s="37">
        <f>(resultados!$E$12^AU311)*(1-resultados!$E$12)^(1-AU311)</f>
        <v>0.97455470737913485</v>
      </c>
      <c r="AW311" s="37">
        <f>((1-resultados!$E$13)^AU311)*((resultados!$E$13)^(1-AU311))</f>
        <v>0.9</v>
      </c>
    </row>
    <row r="312" spans="1:49" s="37" customFormat="1">
      <c r="A312" s="33">
        <v>310</v>
      </c>
      <c r="B312" s="34">
        <v>39847</v>
      </c>
      <c r="C312" s="35">
        <v>2</v>
      </c>
      <c r="D312" s="36">
        <v>12820</v>
      </c>
      <c r="E312" s="32">
        <v>2006.67</v>
      </c>
      <c r="F312" s="32">
        <v>1925</v>
      </c>
      <c r="G312" s="40">
        <f>(resultados!$B$6*cálculos!D312)+(resultados!$C$6*cálculos!E312)+(resultados!$D$6*cálculos!F312)</f>
        <v>0.85203857104213165</v>
      </c>
      <c r="H312" s="36">
        <f>(resultados!B$6*cálculos!D312)/$G312</f>
        <v>0.29121807473407796</v>
      </c>
      <c r="I312" s="32">
        <f>(resultados!C$6*cálculos!E312)/$G312</f>
        <v>0.39499200988204364</v>
      </c>
      <c r="J312" s="31">
        <f>(resultados!D$6*cálculos!F312)/$G312</f>
        <v>0.31378991538387835</v>
      </c>
      <c r="K312" s="36">
        <f t="shared" si="56"/>
        <v>9.4044580279781798E-3</v>
      </c>
      <c r="L312" s="32">
        <f t="shared" si="57"/>
        <v>9.8506682111283439E-3</v>
      </c>
      <c r="M312" s="32">
        <f t="shared" si="58"/>
        <v>0</v>
      </c>
      <c r="N312" s="40">
        <f t="shared" si="58"/>
        <v>6.6196053906033003E-3</v>
      </c>
      <c r="O312" s="55">
        <f>AVERAGE(K$4:K312)</f>
        <v>-1.0621100511505361E-3</v>
      </c>
      <c r="P312" s="56">
        <f>AVERAGE(L$4:L312)</f>
        <v>-7.9249914410273008E-6</v>
      </c>
      <c r="Q312" s="57">
        <f>AVERAGE(M$4:M312)</f>
        <v>-3.5020577553473536E-4</v>
      </c>
      <c r="R312" s="32">
        <f>resultados!B$7+resultados!B$8*cálculos!K311^2+resultados!B$9*cálculos!R311</f>
        <v>3.1344625193981444E-4</v>
      </c>
      <c r="S312" s="32">
        <f>resultados!C$7+resultados!C$8*cálculos!L311^2+resultados!C$9*cálculos!S311</f>
        <v>1.3443732513518988E-4</v>
      </c>
      <c r="T312" s="31">
        <f>resultados!D$7+resultados!D$8*cálculos!M311^2+resultados!D$9*cálculos!T311</f>
        <v>1.0608205443498561E-3</v>
      </c>
      <c r="U312" s="36">
        <f t="shared" si="59"/>
        <v>1.7704413346389492E-2</v>
      </c>
      <c r="V312" s="32">
        <f t="shared" si="60"/>
        <v>1.1594711084593264E-2</v>
      </c>
      <c r="W312" s="31">
        <f t="shared" si="61"/>
        <v>3.2570240164141499E-2</v>
      </c>
      <c r="X312" s="32">
        <f>-0.5*LN(2*resultados!B$2)-0.5*LN(R312)-0.5*((K312^2)/R312)</f>
        <v>2.9739198663798629</v>
      </c>
      <c r="Y312" s="32">
        <f>-0.5*LN(2*resultados!C$2)-0.5*LN(S312)-0.5*((L312^2)/S312)</f>
        <v>3.17737214479562</v>
      </c>
      <c r="Z312" s="31">
        <f>-0.5*LN(2*resultados!D$2)-0.5*LN(T312)-0.5*((M312^2)/T312)</f>
        <v>2.5054177527326122</v>
      </c>
      <c r="AA312" s="32">
        <f>K312/R312</f>
        <v>30.00341516217572</v>
      </c>
      <c r="AB312" s="32">
        <f>L312/S312</f>
        <v>73.273313056642067</v>
      </c>
      <c r="AC312" s="31">
        <f>M312/T312</f>
        <v>0</v>
      </c>
      <c r="AD312" s="32">
        <f>(1-resultados!$E$3)*(cálculos!AA311*cálculos!AA311)+resultados!$E$3*cálculos!AD311</f>
        <v>3757.4268734016159</v>
      </c>
      <c r="AE312" s="32">
        <f>(1-resultados!$E$3)*(cálculos!AA311*cálculos!AB311)+resultados!$E$3*cálculos!AE311</f>
        <v>2301.6726678479772</v>
      </c>
      <c r="AF312" s="32">
        <f>(1-resultados!$E$3)*(cálculos!AA311*cálculos!AC311)+resultados!$E$3*cálculos!AF311</f>
        <v>3633.4946902425713</v>
      </c>
      <c r="AG312" s="32">
        <f>(1-resultados!$E$3)*(cálculos!AB311*cálculos!AB311)+resultados!$E$3*cálculos!AG311</f>
        <v>3453.2848242090486</v>
      </c>
      <c r="AH312" s="32">
        <f>(1-resultados!$E$3)*(cálculos!AB311*cálculos!AC311)+resultados!$E$3*cálculos!AH311</f>
        <v>1751.291927021774</v>
      </c>
      <c r="AI312" s="31">
        <f>(1-resultados!$E$3)*(cálculos!AC311*cálculos!AC311)+resultados!$E$3*cálculos!AI311</f>
        <v>30994.263291077525</v>
      </c>
      <c r="AJ312" s="32">
        <f t="shared" si="62"/>
        <v>1</v>
      </c>
      <c r="AK312" s="32">
        <f t="shared" si="63"/>
        <v>0.63897238884911201</v>
      </c>
      <c r="AL312" s="32">
        <f t="shared" si="64"/>
        <v>0.33669650034539339</v>
      </c>
      <c r="AM312" s="32">
        <f t="shared" si="65"/>
        <v>1</v>
      </c>
      <c r="AN312" s="32">
        <f t="shared" si="66"/>
        <v>0.16927845503329347</v>
      </c>
      <c r="AO312" s="31">
        <f t="shared" si="67"/>
        <v>1</v>
      </c>
      <c r="AP312" s="9">
        <f>H312*U312*(H312*U312*AJ312+I312*V312*AK312+J312*W312*AL312)</f>
        <v>5.9412518125401835E-5</v>
      </c>
      <c r="AQ312" s="9">
        <f>I312*V312*(H312*U312*AK312+I312*V312*AM312+J312*W312*AN312)</f>
        <v>4.3986052652271888E-5</v>
      </c>
      <c r="AR312" s="9">
        <f>J312*W312*(H312*U312*AL312+I312*V312*AN312+J312*W312*AO312)</f>
        <v>1.3011795058491529E-4</v>
      </c>
      <c r="AS312" s="40">
        <f t="shared" si="68"/>
        <v>2.3351652136258902E-4</v>
      </c>
      <c r="AT312" s="32">
        <f t="shared" si="69"/>
        <v>3.5549497345551545E-2</v>
      </c>
      <c r="AU312" s="31">
        <f>IF(N312&lt;-AT311,1,0)</f>
        <v>0</v>
      </c>
      <c r="AV312" s="37">
        <f>(resultados!$E$12^AU312)*(1-resultados!$E$12)^(1-AU312)</f>
        <v>0.97455470737913485</v>
      </c>
      <c r="AW312" s="37">
        <f>((1-resultados!$E$13)^AU312)*((resultados!$E$13)^(1-AU312))</f>
        <v>0.9</v>
      </c>
    </row>
    <row r="313" spans="1:49" s="37" customFormat="1">
      <c r="A313" s="33">
        <v>311</v>
      </c>
      <c r="B313" s="34">
        <v>39848</v>
      </c>
      <c r="C313" s="35">
        <v>3</v>
      </c>
      <c r="D313" s="36">
        <v>12900</v>
      </c>
      <c r="E313" s="32">
        <v>2026.34</v>
      </c>
      <c r="F313" s="32">
        <v>1930</v>
      </c>
      <c r="G313" s="40">
        <f>(resultados!$B$6*cálculos!D313)+(resultados!$C$6*cálculos!E313)+(resultados!$D$6*cálculos!F313)</f>
        <v>0.85758035436532087</v>
      </c>
      <c r="H313" s="36">
        <f>(resultados!B$6*cálculos!D313)/$G313</f>
        <v>0.29114171993785964</v>
      </c>
      <c r="I313" s="32">
        <f>(resultados!C$6*cálculos!E313)/$G313</f>
        <v>0.39628633949577974</v>
      </c>
      <c r="J313" s="31">
        <f>(resultados!D$6*cálculos!F313)/$G313</f>
        <v>0.31257194056636062</v>
      </c>
      <c r="K313" s="36">
        <f t="shared" si="56"/>
        <v>6.2208598751016808E-3</v>
      </c>
      <c r="L313" s="32">
        <f t="shared" si="57"/>
        <v>9.7545783270600595E-3</v>
      </c>
      <c r="M313" s="32">
        <f t="shared" si="58"/>
        <v>2.5940351770472603E-3</v>
      </c>
      <c r="N313" s="40">
        <f t="shared" si="58"/>
        <v>6.4830853836434499E-3</v>
      </c>
      <c r="O313" s="55">
        <f>AVERAGE(K$4:K313)</f>
        <v>-1.038616599775529E-3</v>
      </c>
      <c r="P313" s="56">
        <f>AVERAGE(L$4:L313)</f>
        <v>2.3566954747685883E-5</v>
      </c>
      <c r="Q313" s="57">
        <f>AVERAGE(M$4:M313)</f>
        <v>-3.4070822407479345E-4</v>
      </c>
      <c r="R313" s="32">
        <f>resultados!B$7+resultados!B$8*cálculos!K312^2+resultados!B$9*cálculos!R312</f>
        <v>2.8002484859466071E-4</v>
      </c>
      <c r="S313" s="32">
        <f>resultados!C$7+resultados!C$8*cálculos!L312^2+resultados!C$9*cálculos!S312</f>
        <v>1.4680082083898515E-4</v>
      </c>
      <c r="T313" s="31">
        <f>resultados!D$7+resultados!D$8*cálculos!M312^2+resultados!D$9*cálculos!T312</f>
        <v>6.8474127115814921E-4</v>
      </c>
      <c r="U313" s="36">
        <f t="shared" si="59"/>
        <v>1.6733943007990099E-2</v>
      </c>
      <c r="V313" s="32">
        <f t="shared" si="60"/>
        <v>1.2116138858521933E-2</v>
      </c>
      <c r="W313" s="31">
        <f t="shared" si="61"/>
        <v>2.6167561429337453E-2</v>
      </c>
      <c r="X313" s="32">
        <f>-0.5*LN(2*resultados!B$2)-0.5*LN(R313)-0.5*((K313^2)/R313)</f>
        <v>3.1022781744930912</v>
      </c>
      <c r="Y313" s="32">
        <f>-0.5*LN(2*resultados!C$2)-0.5*LN(S313)-0.5*((L313^2)/S313)</f>
        <v>3.1701936974531404</v>
      </c>
      <c r="Z313" s="31">
        <f>-0.5*LN(2*resultados!D$2)-0.5*LN(T313)-0.5*((M313^2)/T313)</f>
        <v>2.7193826672761938</v>
      </c>
      <c r="AA313" s="32">
        <f>K313/R313</f>
        <v>22.215385192856399</v>
      </c>
      <c r="AB313" s="32">
        <f>L313/S313</f>
        <v>66.447709701563099</v>
      </c>
      <c r="AC313" s="31">
        <f>M313/T313</f>
        <v>3.7883435485928767</v>
      </c>
      <c r="AD313" s="32">
        <f>(1-resultados!$E$3)*(cálculos!AA312*cálculos!AA312)+resultados!$E$3*cálculos!AD312</f>
        <v>3585.9935562811515</v>
      </c>
      <c r="AE313" s="32">
        <f>(1-resultados!$E$3)*(cálculos!AA312*cálculos!AB312)+resultados!$E$3*cálculos!AE312</f>
        <v>2295.4792856938889</v>
      </c>
      <c r="AF313" s="32">
        <f>(1-resultados!$E$3)*(cálculos!AA312*cálculos!AC312)+resultados!$E$3*cálculos!AF312</f>
        <v>3415.4850088280168</v>
      </c>
      <c r="AG313" s="32">
        <f>(1-resultados!$E$3)*(cálculos!AB312*cálculos!AB312)+resultados!$E$3*cálculos!AG312</f>
        <v>3568.226439134306</v>
      </c>
      <c r="AH313" s="32">
        <f>(1-resultados!$E$3)*(cálculos!AB312*cálculos!AC312)+resultados!$E$3*cálculos!AH312</f>
        <v>1646.2144114004675</v>
      </c>
      <c r="AI313" s="31">
        <f>(1-resultados!$E$3)*(cálculos!AC312*cálculos!AC312)+resultados!$E$3*cálculos!AI312</f>
        <v>29134.607493612872</v>
      </c>
      <c r="AJ313" s="32">
        <f t="shared" si="62"/>
        <v>1</v>
      </c>
      <c r="AK313" s="32">
        <f t="shared" si="63"/>
        <v>0.64171534168225053</v>
      </c>
      <c r="AL313" s="32">
        <f t="shared" si="64"/>
        <v>0.33415121552388882</v>
      </c>
      <c r="AM313" s="32">
        <f t="shared" si="65"/>
        <v>1</v>
      </c>
      <c r="AN313" s="32">
        <f t="shared" si="66"/>
        <v>0.16145652837698138</v>
      </c>
      <c r="AO313" s="31">
        <f t="shared" si="67"/>
        <v>1</v>
      </c>
      <c r="AP313" s="9">
        <f>H313*U313*(H313*U313*AJ313+I313*V313*AK313+J313*W313*AL313)</f>
        <v>5.2062740256084123E-5</v>
      </c>
      <c r="AQ313" s="9">
        <f>I313*V313*(H313*U313*AK313+I313*V313*AM313+J313*W313*AN313)</f>
        <v>4.4406100611413868E-5</v>
      </c>
      <c r="AR313" s="9">
        <f>J313*W313*(H313*U313*AL313+I313*V313*AN313+J313*W313*AO313)</f>
        <v>8.6556376187365048E-5</v>
      </c>
      <c r="AS313" s="40">
        <f t="shared" si="68"/>
        <v>1.8302521705486303E-4</v>
      </c>
      <c r="AT313" s="32">
        <f t="shared" si="69"/>
        <v>3.1472418923904219E-2</v>
      </c>
      <c r="AU313" s="31">
        <f>IF(N313&lt;-AT312,1,0)</f>
        <v>0</v>
      </c>
      <c r="AV313" s="37">
        <f>(resultados!$E$12^AU313)*(1-resultados!$E$12)^(1-AU313)</f>
        <v>0.97455470737913485</v>
      </c>
      <c r="AW313" s="37">
        <f>((1-resultados!$E$13)^AU313)*((resultados!$E$13)^(1-AU313))</f>
        <v>0.9</v>
      </c>
    </row>
    <row r="314" spans="1:49" s="37" customFormat="1">
      <c r="A314" s="33">
        <v>312</v>
      </c>
      <c r="B314" s="34">
        <v>39849</v>
      </c>
      <c r="C314" s="35">
        <v>4</v>
      </c>
      <c r="D314" s="36">
        <v>12640</v>
      </c>
      <c r="E314" s="32">
        <v>2075.5300000000002</v>
      </c>
      <c r="F314" s="32">
        <v>1915</v>
      </c>
      <c r="G314" s="40">
        <f>(resultados!$B$6*cálculos!D314)+(resultados!$C$6*cálculos!E314)+(resultados!$D$6*cálculos!F314)</f>
        <v>0.85871465814566861</v>
      </c>
      <c r="H314" s="36">
        <f>(resultados!B$6*cálculos!D314)/$G314</f>
        <v>0.28489692003000838</v>
      </c>
      <c r="I314" s="32">
        <f>(resultados!C$6*cálculos!E314)/$G314</f>
        <v>0.40537013236132985</v>
      </c>
      <c r="J314" s="31">
        <f>(resultados!D$6*cálculos!F314)/$G314</f>
        <v>0.30973294760866171</v>
      </c>
      <c r="K314" s="36">
        <f t="shared" si="56"/>
        <v>-2.0360922648913871E-2</v>
      </c>
      <c r="L314" s="32">
        <f t="shared" si="57"/>
        <v>2.3985332646974555E-2</v>
      </c>
      <c r="M314" s="32">
        <f t="shared" si="58"/>
        <v>-7.8023802841853396E-3</v>
      </c>
      <c r="N314" s="40">
        <f t="shared" si="58"/>
        <v>1.3218053274418606E-3</v>
      </c>
      <c r="O314" s="55">
        <f>AVERAGE(K$4:K314)</f>
        <v>-1.1007462012197038E-3</v>
      </c>
      <c r="P314" s="56">
        <f>AVERAGE(L$4:L314)</f>
        <v>1.0061443285774013E-4</v>
      </c>
      <c r="Q314" s="57">
        <f>AVERAGE(M$4:M314)</f>
        <v>-3.6470073873752832E-4</v>
      </c>
      <c r="R314" s="32">
        <f>resultados!B$7+resultados!B$8*cálculos!K313^2+resultados!B$9*cálculos!R313</f>
        <v>2.4222004540002041E-4</v>
      </c>
      <c r="S314" s="32">
        <f>resultados!C$7+resultados!C$8*cálculos!L313^2+resultados!C$9*cálculos!S313</f>
        <v>1.5435459566307184E-4</v>
      </c>
      <c r="T314" s="31">
        <f>resultados!D$7+resultados!D$8*cálculos!M313^2+resultados!D$9*cálculos!T313</f>
        <v>4.5014726967375801E-4</v>
      </c>
      <c r="U314" s="36">
        <f t="shared" si="59"/>
        <v>1.5563420106134139E-2</v>
      </c>
      <c r="V314" s="32">
        <f t="shared" si="60"/>
        <v>1.2423952497618133E-2</v>
      </c>
      <c r="W314" s="31">
        <f t="shared" si="61"/>
        <v>2.1216674331142427E-2</v>
      </c>
      <c r="X314" s="32">
        <f>-0.5*LN(2*resultados!B$2)-0.5*LN(R314)-0.5*((K314^2)/R314)</f>
        <v>2.3881278373246104</v>
      </c>
      <c r="Y314" s="32">
        <f>-0.5*LN(2*resultados!C$2)-0.5*LN(S314)-0.5*((L314^2)/S314)</f>
        <v>1.6056366976436804</v>
      </c>
      <c r="Z314" s="31">
        <f>-0.5*LN(2*resultados!D$2)-0.5*LN(T314)-0.5*((M314^2)/T314)</f>
        <v>2.8664102130797842</v>
      </c>
      <c r="AA314" s="32">
        <f>K314/R314</f>
        <v>-84.059610406266387</v>
      </c>
      <c r="AB314" s="32">
        <f>L314/S314</f>
        <v>155.39111449153219</v>
      </c>
      <c r="AC314" s="31">
        <f>M314/T314</f>
        <v>-17.332950369420381</v>
      </c>
      <c r="AD314" s="32">
        <f>(1-resultados!$E$3)*(cálculos!AA313*cálculos!AA313)+resultados!$E$3*cálculos!AD313</f>
        <v>3400.4453432603013</v>
      </c>
      <c r="AE314" s="32">
        <f>(1-resultados!$E$3)*(cálculos!AA313*cálculos!AB313)+resultados!$E$3*cálculos!AE313</f>
        <v>2246.3202165244547</v>
      </c>
      <c r="AF314" s="32">
        <f>(1-resultados!$E$3)*(cálculos!AA313*cálculos!AC313)+resultados!$E$3*cálculos!AF313</f>
        <v>3215.6054789688274</v>
      </c>
      <c r="AG314" s="32">
        <f>(1-resultados!$E$3)*(cálculos!AB313*cálculos!AB313)+resultados!$E$3*cálculos!AG313</f>
        <v>3619.0507402612398</v>
      </c>
      <c r="AH314" s="32">
        <f>(1-resultados!$E$3)*(cálculos!AB313*cálculos!AC313)+resultados!$E$3*cálculos!AH313</f>
        <v>1562.5451518584407</v>
      </c>
      <c r="AI314" s="31">
        <f>(1-resultados!$E$3)*(cálculos!AC313*cálculos!AC313)+resultados!$E$3*cálculos!AI313</f>
        <v>27387.392136806629</v>
      </c>
      <c r="AJ314" s="32">
        <f t="shared" si="62"/>
        <v>1</v>
      </c>
      <c r="AK314" s="32">
        <f t="shared" si="63"/>
        <v>0.64033380543350915</v>
      </c>
      <c r="AL314" s="32">
        <f t="shared" si="64"/>
        <v>0.33321114625979681</v>
      </c>
      <c r="AM314" s="32">
        <f t="shared" si="65"/>
        <v>1</v>
      </c>
      <c r="AN314" s="32">
        <f t="shared" si="66"/>
        <v>0.15694948667087846</v>
      </c>
      <c r="AO314" s="31">
        <f t="shared" si="67"/>
        <v>1</v>
      </c>
      <c r="AP314" s="9">
        <f>H314*U314*(H314*U314*AJ314+I314*V314*AK314+J314*W314*AL314)</f>
        <v>4.3668318060969953E-5</v>
      </c>
      <c r="AQ314" s="9">
        <f>I314*V314*(H314*U314*AK314+I314*V314*AM314+J314*W314*AN314)</f>
        <v>4.4857886863845343E-5</v>
      </c>
      <c r="AR314" s="9">
        <f>J314*W314*(H314*U314*AL314+I314*V314*AN314+J314*W314*AO314)</f>
        <v>5.8088118301484355E-5</v>
      </c>
      <c r="AS314" s="40">
        <f t="shared" si="68"/>
        <v>1.4661432322629966E-4</v>
      </c>
      <c r="AT314" s="32">
        <f t="shared" si="69"/>
        <v>2.8168444035502057E-2</v>
      </c>
      <c r="AU314" s="31">
        <f>IF(N314&lt;-AT313,1,0)</f>
        <v>0</v>
      </c>
      <c r="AV314" s="37">
        <f>(resultados!$E$12^AU314)*(1-resultados!$E$12)^(1-AU314)</f>
        <v>0.97455470737913485</v>
      </c>
      <c r="AW314" s="37">
        <f>((1-resultados!$E$13)^AU314)*((resultados!$E$13)^(1-AU314))</f>
        <v>0.9</v>
      </c>
    </row>
    <row r="315" spans="1:49" s="37" customFormat="1">
      <c r="A315" s="33">
        <v>313</v>
      </c>
      <c r="B315" s="34">
        <v>39850</v>
      </c>
      <c r="C315" s="35">
        <v>5</v>
      </c>
      <c r="D315" s="36">
        <v>12780</v>
      </c>
      <c r="E315" s="32">
        <v>2114.87</v>
      </c>
      <c r="F315" s="32">
        <v>1935</v>
      </c>
      <c r="G315" s="40">
        <f>(resultados!$B$6*cálculos!D315)+(resultados!$C$6*cálculos!E315)+(resultados!$D$6*cálculos!F315)</f>
        <v>0.87080001690674247</v>
      </c>
      <c r="H315" s="36">
        <f>(resultados!B$6*cálculos!D315)/$G315</f>
        <v>0.28405470131745258</v>
      </c>
      <c r="I315" s="32">
        <f>(resultados!C$6*cálculos!E315)/$G315</f>
        <v>0.4073210511145991</v>
      </c>
      <c r="J315" s="31">
        <f>(resultados!D$6*cálculos!F315)/$G315</f>
        <v>0.30862424756794821</v>
      </c>
      <c r="K315" s="36">
        <f t="shared" si="56"/>
        <v>1.1015060230675999E-2</v>
      </c>
      <c r="L315" s="32">
        <f t="shared" si="57"/>
        <v>1.8776802133262827E-2</v>
      </c>
      <c r="M315" s="32">
        <f t="shared" si="58"/>
        <v>1.0389703849136289E-2</v>
      </c>
      <c r="N315" s="40">
        <f t="shared" si="58"/>
        <v>1.3975661083673346E-2</v>
      </c>
      <c r="O315" s="55">
        <f>AVERAGE(K$4:K315)</f>
        <v>-1.0619134882969611E-3</v>
      </c>
      <c r="P315" s="56">
        <f>AVERAGE(L$4:L315)</f>
        <v>1.6047400882057694E-4</v>
      </c>
      <c r="Q315" s="57">
        <f>AVERAGE(M$4:M315)</f>
        <v>-3.3023149326357376E-4</v>
      </c>
      <c r="R315" s="32">
        <f>resultados!B$7+resultados!B$8*cálculos!K314^2+resultados!B$9*cálculos!R314</f>
        <v>3.1550145907082024E-4</v>
      </c>
      <c r="S315" s="32">
        <f>resultados!C$7+resultados!C$8*cálculos!L314^2+resultados!C$9*cálculos!S314</f>
        <v>3.2140694565500173E-4</v>
      </c>
      <c r="T315" s="31">
        <f>resultados!D$7+resultados!D$8*cálculos!M314^2+resultados!D$9*cálculos!T314</f>
        <v>3.2226694132993385E-4</v>
      </c>
      <c r="U315" s="36">
        <f t="shared" si="59"/>
        <v>1.7762360740363886E-2</v>
      </c>
      <c r="V315" s="32">
        <f t="shared" si="60"/>
        <v>1.7927826015861535E-2</v>
      </c>
      <c r="W315" s="31">
        <f t="shared" si="61"/>
        <v>1.7951794933374596E-2</v>
      </c>
      <c r="X315" s="32">
        <f>-0.5*LN(2*resultados!B$2)-0.5*LN(R315)-0.5*((K315^2)/R315)</f>
        <v>2.9194514303939538</v>
      </c>
      <c r="Y315" s="32">
        <f>-0.5*LN(2*resultados!C$2)-0.5*LN(S315)-0.5*((L315^2)/S315)</f>
        <v>2.5539862371175333</v>
      </c>
      <c r="Z315" s="31">
        <f>-0.5*LN(2*resultados!D$2)-0.5*LN(T315)-0.5*((M315^2)/T315)</f>
        <v>2.9336475527647061</v>
      </c>
      <c r="AA315" s="32">
        <f>K315/R315</f>
        <v>34.912866213412542</v>
      </c>
      <c r="AB315" s="32">
        <f>L315/S315</f>
        <v>58.42064829992146</v>
      </c>
      <c r="AC315" s="31">
        <f>M315/T315</f>
        <v>32.239434197811214</v>
      </c>
      <c r="AD315" s="32">
        <f>(1-resultados!$E$3)*(cálculos!AA314*cálculos!AA314)+resultados!$E$3*cálculos!AD314</f>
        <v>3620.3797087638804</v>
      </c>
      <c r="AE315" s="32">
        <f>(1-resultados!$E$3)*(cálculos!AA314*cálculos!AB314)+resultados!$E$3*cálculos!AE314</f>
        <v>1327.8140108477628</v>
      </c>
      <c r="AF315" s="32">
        <f>(1-resultados!$E$3)*(cálculos!AA314*cálculos!AC314)+resultados!$E$3*cálculos!AF314</f>
        <v>3110.0892135453755</v>
      </c>
      <c r="AG315" s="32">
        <f>(1-resultados!$E$3)*(cálculos!AB314*cálculos!AB314)+resultados!$E$3*cálculos!AG314</f>
        <v>4850.6916036207949</v>
      </c>
      <c r="AH315" s="32">
        <f>(1-resultados!$E$3)*(cálculos!AB314*cálculos!AC314)+resultados!$E$3*cálculos!AH314</f>
        <v>1307.1892542270953</v>
      </c>
      <c r="AI315" s="31">
        <f>(1-resultados!$E$3)*(cálculos!AC314*cálculos!AC314)+resultados!$E$3*cálculos!AI314</f>
        <v>25762.174478708755</v>
      </c>
      <c r="AJ315" s="32">
        <f t="shared" si="62"/>
        <v>1</v>
      </c>
      <c r="AK315" s="32">
        <f t="shared" si="63"/>
        <v>0.31685338699312615</v>
      </c>
      <c r="AL315" s="32">
        <f t="shared" si="64"/>
        <v>0.32203607689839459</v>
      </c>
      <c r="AM315" s="32">
        <f t="shared" si="65"/>
        <v>1</v>
      </c>
      <c r="AN315" s="32">
        <f t="shared" si="66"/>
        <v>0.11693523114447492</v>
      </c>
      <c r="AO315" s="31">
        <f t="shared" si="67"/>
        <v>1</v>
      </c>
      <c r="AP315" s="9">
        <f>H315*U315*(H315*U315*AJ315+I315*V315*AK315+J315*W315*AL315)</f>
        <v>4.6133172363209385E-5</v>
      </c>
      <c r="AQ315" s="9">
        <f>I315*V315*(H315*U315*AK315+I315*V315*AM315+J315*W315*AN315)</f>
        <v>6.9729867482250051E-5</v>
      </c>
      <c r="AR315" s="9">
        <f>J315*W315*(H315*U315*AL315+I315*V315*AN315+J315*W315*AO315)</f>
        <v>4.442865050083089E-5</v>
      </c>
      <c r="AS315" s="40">
        <f t="shared" si="68"/>
        <v>1.6029169034629032E-4</v>
      </c>
      <c r="AT315" s="32">
        <f t="shared" si="69"/>
        <v>2.945304239513084E-2</v>
      </c>
      <c r="AU315" s="31">
        <f>IF(N315&lt;-AT314,1,0)</f>
        <v>0</v>
      </c>
      <c r="AV315" s="37">
        <f>(resultados!$E$12^AU315)*(1-resultados!$E$12)^(1-AU315)</f>
        <v>0.97455470737913485</v>
      </c>
      <c r="AW315" s="37">
        <f>((1-resultados!$E$13)^AU315)*((resultados!$E$13)^(1-AU315))</f>
        <v>0.9</v>
      </c>
    </row>
    <row r="316" spans="1:49" s="37" customFormat="1">
      <c r="A316" s="33">
        <v>314</v>
      </c>
      <c r="B316" s="34">
        <v>39853</v>
      </c>
      <c r="C316" s="35">
        <v>1</v>
      </c>
      <c r="D316" s="36">
        <v>12800</v>
      </c>
      <c r="E316" s="32">
        <v>2114.87</v>
      </c>
      <c r="F316" s="32">
        <v>1930</v>
      </c>
      <c r="G316" s="40">
        <f>(resultados!$B$6*cálculos!D316)+(resultados!$C$6*cálculos!E316)+(resultados!$D$6*cálculos!F316)</f>
        <v>0.8704926692364916</v>
      </c>
      <c r="H316" s="36">
        <f>(resultados!B$6*cálculos!D316)/$G316</f>
        <v>0.28459968043288081</v>
      </c>
      <c r="I316" s="32">
        <f>(resultados!C$6*cálculos!E316)/$G316</f>
        <v>0.4074648652792997</v>
      </c>
      <c r="J316" s="31">
        <f>(resultados!D$6*cálculos!F316)/$G316</f>
        <v>0.30793545428781938</v>
      </c>
      <c r="K316" s="36">
        <f t="shared" si="56"/>
        <v>1.5637219761828192E-3</v>
      </c>
      <c r="L316" s="32">
        <f t="shared" si="57"/>
        <v>0</v>
      </c>
      <c r="M316" s="32">
        <f t="shared" si="58"/>
        <v>-2.5873235649509496E-3</v>
      </c>
      <c r="N316" s="40">
        <f t="shared" si="58"/>
        <v>-3.5301092790246402E-4</v>
      </c>
      <c r="O316" s="55">
        <f>AVERAGE(K$4:K316)</f>
        <v>-1.0535248765893579E-3</v>
      </c>
      <c r="P316" s="56">
        <f>AVERAGE(L$4:L316)</f>
        <v>1.5996131230677318E-4</v>
      </c>
      <c r="Q316" s="57">
        <f>AVERAGE(M$4:M316)</f>
        <v>-3.3744265004212768E-4</v>
      </c>
      <c r="R316" s="32">
        <f>resultados!B$7+resultados!B$8*cálculos!K315^2+resultados!B$9*cálculos!R315</f>
        <v>2.9035970628704791E-4</v>
      </c>
      <c r="S316" s="32">
        <f>resultados!C$7+resultados!C$8*cálculos!L315^2+resultados!C$9*cálculos!S315</f>
        <v>3.5689176149557306E-4</v>
      </c>
      <c r="T316" s="31">
        <f>resultados!D$7+resultados!D$8*cálculos!M315^2+resultados!D$9*cálculos!T315</f>
        <v>2.5904310688827414E-4</v>
      </c>
      <c r="U316" s="36">
        <f t="shared" si="59"/>
        <v>1.7039944433214795E-2</v>
      </c>
      <c r="V316" s="32">
        <f t="shared" si="60"/>
        <v>1.8891579115986389E-2</v>
      </c>
      <c r="W316" s="31">
        <f t="shared" si="61"/>
        <v>1.6094816149564248E-2</v>
      </c>
      <c r="X316" s="32">
        <f>-0.5*LN(2*resultados!B$2)-0.5*LN(R316)-0.5*((K316^2)/R316)</f>
        <v>3.149045800516999</v>
      </c>
      <c r="Y316" s="32">
        <f>-0.5*LN(2*resultados!C$2)-0.5*LN(S316)-0.5*((L316^2)/S316)</f>
        <v>3.050100472417212</v>
      </c>
      <c r="Z316" s="31">
        <f>-0.5*LN(2*resultados!D$2)-0.5*LN(T316)-0.5*((M316^2)/T316)</f>
        <v>3.1973984049770783</v>
      </c>
      <c r="AA316" s="32">
        <f>K316/R316</f>
        <v>5.3854647953009458</v>
      </c>
      <c r="AB316" s="32">
        <f>L316/S316</f>
        <v>0</v>
      </c>
      <c r="AC316" s="31">
        <f>M316/T316</f>
        <v>-9.9880039119005311</v>
      </c>
      <c r="AD316" s="32">
        <f>(1-resultados!$E$3)*(cálculos!AA315*cálculos!AA315)+resultados!$E$3*cálculos!AD315</f>
        <v>3476.2914198721865</v>
      </c>
      <c r="AE316" s="32">
        <f>(1-resultados!$E$3)*(cálculos!AA315*cálculos!AB315)+resultados!$E$3*cálculos!AE315</f>
        <v>1370.5231068886562</v>
      </c>
      <c r="AF316" s="32">
        <f>(1-resultados!$E$3)*(cálculos!AA315*cálculos!AC315)+resultados!$E$3*cálculos!AF315</f>
        <v>2991.0181239093108</v>
      </c>
      <c r="AG316" s="32">
        <f>(1-resultados!$E$3)*(cálculos!AB315*cálculos!AB315)+resultados!$E$3*cálculos!AG315</f>
        <v>4764.4284362705339</v>
      </c>
      <c r="AH316" s="32">
        <f>(1-resultados!$E$3)*(cálculos!AB315*cálculos!AC315)+resultados!$E$3*cálculos!AH315</f>
        <v>1341.764817772997</v>
      </c>
      <c r="AI316" s="31">
        <f>(1-resultados!$E$3)*(cálculos!AC315*cálculos!AC315)+resultados!$E$3*cálculos!AI315</f>
        <v>24278.806877029929</v>
      </c>
      <c r="AJ316" s="32">
        <f t="shared" si="62"/>
        <v>1</v>
      </c>
      <c r="AK316" s="32">
        <f t="shared" si="63"/>
        <v>0.33676183695455214</v>
      </c>
      <c r="AL316" s="32">
        <f t="shared" si="64"/>
        <v>0.32557217891354195</v>
      </c>
      <c r="AM316" s="32">
        <f t="shared" si="65"/>
        <v>1</v>
      </c>
      <c r="AN316" s="32">
        <f t="shared" si="66"/>
        <v>0.12475481766592886</v>
      </c>
      <c r="AO316" s="31">
        <f t="shared" si="67"/>
        <v>1</v>
      </c>
      <c r="AP316" s="9">
        <f>H316*U316*(H316*U316*AJ316+I316*V316*AK316+J316*W316*AL316)</f>
        <v>4.3914868036395936E-5</v>
      </c>
      <c r="AQ316" s="9">
        <f>I316*V316*(H316*U316*AK316+I316*V316*AM316+J316*W316*AN316)</f>
        <v>7.6584796791122838E-5</v>
      </c>
      <c r="AR316" s="9">
        <f>J316*W316*(H316*U316*AL316+I316*V316*AN316+J316*W316*AO316)</f>
        <v>3.7148270742679406E-5</v>
      </c>
      <c r="AS316" s="40">
        <f t="shared" si="68"/>
        <v>1.5764793557019818E-4</v>
      </c>
      <c r="AT316" s="32">
        <f t="shared" si="69"/>
        <v>2.9209142140425283E-2</v>
      </c>
      <c r="AU316" s="31">
        <f>IF(N316&lt;-AT315,1,0)</f>
        <v>0</v>
      </c>
      <c r="AV316" s="37">
        <f>(resultados!$E$12^AU316)*(1-resultados!$E$12)^(1-AU316)</f>
        <v>0.97455470737913485</v>
      </c>
      <c r="AW316" s="37">
        <f>((1-resultados!$E$13)^AU316)*((resultados!$E$13)^(1-AU316))</f>
        <v>0.9</v>
      </c>
    </row>
    <row r="317" spans="1:49" s="37" customFormat="1">
      <c r="A317" s="33">
        <v>315</v>
      </c>
      <c r="B317" s="34">
        <v>39854</v>
      </c>
      <c r="C317" s="35">
        <v>2</v>
      </c>
      <c r="D317" s="36">
        <v>12620</v>
      </c>
      <c r="E317" s="32">
        <v>2105.04</v>
      </c>
      <c r="F317" s="32">
        <v>1920</v>
      </c>
      <c r="G317" s="40">
        <f>(resultados!$B$6*cálculos!D317)+(resultados!$C$6*cálculos!E317)+(resultados!$D$6*cálculos!F317)</f>
        <v>0.86397127206329882</v>
      </c>
      <c r="H317" s="36">
        <f>(resultados!B$6*cálculos!D317)/$G317</f>
        <v>0.28271549345940922</v>
      </c>
      <c r="I317" s="32">
        <f>(resultados!C$6*cálculos!E317)/$G317</f>
        <v>0.40863226856764889</v>
      </c>
      <c r="J317" s="31">
        <f>(resultados!D$6*cálculos!F317)/$G317</f>
        <v>0.30865223797294195</v>
      </c>
      <c r="K317" s="36">
        <f t="shared" si="56"/>
        <v>-1.4162313812503768E-2</v>
      </c>
      <c r="L317" s="32">
        <f t="shared" si="57"/>
        <v>-4.658875559006681E-3</v>
      </c>
      <c r="M317" s="32">
        <f t="shared" si="58"/>
        <v>-5.1948168771041026E-3</v>
      </c>
      <c r="N317" s="40">
        <f t="shared" si="58"/>
        <v>-7.5198195231469256E-3</v>
      </c>
      <c r="O317" s="55">
        <f>AVERAGE(K$4:K317)</f>
        <v>-1.0952726120540535E-3</v>
      </c>
      <c r="P317" s="56">
        <f>AVERAGE(L$4:L317)</f>
        <v>1.4461469806692143E-4</v>
      </c>
      <c r="Q317" s="57">
        <f>AVERAGE(M$4:M317)</f>
        <v>-3.5291199471429961E-4</v>
      </c>
      <c r="R317" s="32">
        <f>resultados!B$7+resultados!B$8*cálculos!K316^2+resultados!B$9*cálculos!R316</f>
        <v>2.4004413308675689E-4</v>
      </c>
      <c r="S317" s="32">
        <f>resultados!C$7+resultados!C$8*cálculos!L316^2+resultados!C$9*cálculos!S316</f>
        <v>2.6140510281466757E-4</v>
      </c>
      <c r="T317" s="31">
        <f>resultados!D$7+resultados!D$8*cálculos!M316^2+resultados!D$9*cálculos!T316</f>
        <v>1.8177429745576081E-4</v>
      </c>
      <c r="U317" s="36">
        <f t="shared" si="59"/>
        <v>1.5493357708603932E-2</v>
      </c>
      <c r="V317" s="32">
        <f t="shared" si="60"/>
        <v>1.6168027177570786E-2</v>
      </c>
      <c r="W317" s="31">
        <f t="shared" si="61"/>
        <v>1.3482369875350579E-2</v>
      </c>
      <c r="X317" s="32">
        <f>-0.5*LN(2*resultados!B$2)-0.5*LN(R317)-0.5*((K317^2)/R317)</f>
        <v>2.8306256471529294</v>
      </c>
      <c r="Y317" s="32">
        <f>-0.5*LN(2*resultados!C$2)-0.5*LN(S317)-0.5*((L317^2)/S317)</f>
        <v>3.1642648303781411</v>
      </c>
      <c r="Z317" s="31">
        <f>-0.5*LN(2*resultados!D$2)-0.5*LN(T317)-0.5*((M317^2)/T317)</f>
        <v>3.3132040960158831</v>
      </c>
      <c r="AA317" s="32">
        <f>K317/R317</f>
        <v>-58.99879172379196</v>
      </c>
      <c r="AB317" s="32">
        <f>L317/S317</f>
        <v>-17.82243540329722</v>
      </c>
      <c r="AC317" s="31">
        <f>M317/T317</f>
        <v>-28.578390618554788</v>
      </c>
      <c r="AD317" s="32">
        <f>(1-resultados!$E$3)*(cálculos!AA316*cálculos!AA316)+resultados!$E$3*cálculos!AD316</f>
        <v>3269.4541285435403</v>
      </c>
      <c r="AE317" s="32">
        <f>(1-resultados!$E$3)*(cálculos!AA316*cálculos!AB316)+resultados!$E$3*cálculos!AE316</f>
        <v>1288.2917204753369</v>
      </c>
      <c r="AF317" s="32">
        <f>(1-resultados!$E$3)*(cálculos!AA316*cálculos!AC316)+resultados!$E$3*cálculos!AF316</f>
        <v>2808.3296338681798</v>
      </c>
      <c r="AG317" s="32">
        <f>(1-resultados!$E$3)*(cálculos!AB316*cálculos!AB316)+resultados!$E$3*cálculos!AG316</f>
        <v>4478.5627300943015</v>
      </c>
      <c r="AH317" s="32">
        <f>(1-resultados!$E$3)*(cálculos!AB316*cálculos!AC316)+resultados!$E$3*cálculos!AH316</f>
        <v>1261.2589287066171</v>
      </c>
      <c r="AI317" s="31">
        <f>(1-resultados!$E$3)*(cálculos!AC316*cálculos!AC316)+resultados!$E$3*cálculos!AI316</f>
        <v>22828.064077736781</v>
      </c>
      <c r="AJ317" s="32">
        <f t="shared" si="62"/>
        <v>1</v>
      </c>
      <c r="AK317" s="32">
        <f t="shared" si="63"/>
        <v>0.33667220289641164</v>
      </c>
      <c r="AL317" s="32">
        <f t="shared" si="64"/>
        <v>0.32506927078840164</v>
      </c>
      <c r="AM317" s="32">
        <f t="shared" si="65"/>
        <v>1</v>
      </c>
      <c r="AN317" s="32">
        <f t="shared" si="66"/>
        <v>0.12473846097767648</v>
      </c>
      <c r="AO317" s="31">
        <f t="shared" si="67"/>
        <v>1</v>
      </c>
      <c r="AP317" s="9">
        <f>H317*U317*(H317*U317*AJ317+I317*V317*AK317+J317*W317*AL317)</f>
        <v>3.4854497037189525E-5</v>
      </c>
      <c r="AQ317" s="9">
        <f>I317*V317*(H317*U317*AK317+I317*V317*AM317+J317*W317*AN317)</f>
        <v>5.682195718946858E-5</v>
      </c>
      <c r="AR317" s="9">
        <f>J317*W317*(H317*U317*AL317+I317*V317*AN317+J317*W317*AO317)</f>
        <v>2.6671658139237122E-5</v>
      </c>
      <c r="AS317" s="40">
        <f t="shared" si="68"/>
        <v>1.1834811236589523E-4</v>
      </c>
      <c r="AT317" s="32">
        <f t="shared" si="69"/>
        <v>2.5307854319139365E-2</v>
      </c>
      <c r="AU317" s="31">
        <f>IF(N317&lt;-AT316,1,0)</f>
        <v>0</v>
      </c>
      <c r="AV317" s="37">
        <f>(resultados!$E$12^AU317)*(1-resultados!$E$12)^(1-AU317)</f>
        <v>0.97455470737913485</v>
      </c>
      <c r="AW317" s="37">
        <f>((1-resultados!$E$13)^AU317)*((resultados!$E$13)^(1-AU317))</f>
        <v>0.9</v>
      </c>
    </row>
    <row r="318" spans="1:49" s="37" customFormat="1">
      <c r="A318" s="33">
        <v>316</v>
      </c>
      <c r="B318" s="34">
        <v>39855</v>
      </c>
      <c r="C318" s="35">
        <v>3</v>
      </c>
      <c r="D318" s="36">
        <v>12660</v>
      </c>
      <c r="E318" s="32">
        <v>2100.12</v>
      </c>
      <c r="F318" s="32">
        <v>1895</v>
      </c>
      <c r="G318" s="40">
        <f>(resultados!$B$6*cálculos!D318)+(resultados!$C$6*cálculos!E318)+(resultados!$D$6*cálculos!F318)</f>
        <v>0.86044808615675938</v>
      </c>
      <c r="H318" s="36">
        <f>(resultados!B$6*cálculos!D318)/$G318</f>
        <v>0.28477285498880789</v>
      </c>
      <c r="I318" s="32">
        <f>(resultados!C$6*cálculos!E318)/$G318</f>
        <v>0.40934646646843709</v>
      </c>
      <c r="J318" s="31">
        <f>(resultados!D$6*cálculos!F318)/$G318</f>
        <v>0.30588067854275497</v>
      </c>
      <c r="K318" s="36">
        <f t="shared" si="56"/>
        <v>3.1645596029630241E-3</v>
      </c>
      <c r="L318" s="32">
        <f t="shared" si="57"/>
        <v>-2.3399833751698296E-3</v>
      </c>
      <c r="M318" s="32">
        <f t="shared" si="58"/>
        <v>-1.3106347505300597E-2</v>
      </c>
      <c r="N318" s="40">
        <f t="shared" si="58"/>
        <v>-4.0862343513536625E-3</v>
      </c>
      <c r="O318" s="55">
        <f>AVERAGE(K$4:K318)</f>
        <v>-1.0817493351809834E-3</v>
      </c>
      <c r="P318" s="56">
        <f>AVERAGE(L$4:L318)</f>
        <v>1.367270851360111E-4</v>
      </c>
      <c r="Q318" s="57">
        <f>AVERAGE(M$4:M318)</f>
        <v>-3.9339909157330369E-4</v>
      </c>
      <c r="R318" s="32">
        <f>resultados!B$7+resultados!B$8*cálculos!K317^2+resultados!B$9*cálculos!R317</f>
        <v>2.5644414178659016E-4</v>
      </c>
      <c r="S318" s="32">
        <f>resultados!C$7+resultados!C$8*cálculos!L317^2+resultados!C$9*cálculos!S317</f>
        <v>2.0548021860201536E-4</v>
      </c>
      <c r="T318" s="31">
        <f>resultados!D$7+resultados!D$8*cálculos!M317^2+resultados!D$9*cálculos!T317</f>
        <v>1.4056188933797716E-4</v>
      </c>
      <c r="U318" s="36">
        <f t="shared" si="59"/>
        <v>1.6013873416091128E-2</v>
      </c>
      <c r="V318" s="32">
        <f t="shared" si="60"/>
        <v>1.4334581214741342E-2</v>
      </c>
      <c r="W318" s="31">
        <f t="shared" si="61"/>
        <v>1.1855879947856134E-2</v>
      </c>
      <c r="X318" s="32">
        <f>-0.5*LN(2*resultados!B$2)-0.5*LN(R318)-0.5*((K318^2)/R318)</f>
        <v>3.1958357380110689</v>
      </c>
      <c r="Y318" s="32">
        <f>-0.5*LN(2*resultados!C$2)-0.5*LN(S318)-0.5*((L318^2)/S318)</f>
        <v>3.312818140075493</v>
      </c>
      <c r="Z318" s="31">
        <f>-0.5*LN(2*resultados!D$2)-0.5*LN(T318)-0.5*((M318^2)/T318)</f>
        <v>2.9049582412776691</v>
      </c>
      <c r="AA318" s="32">
        <f>K318/R318</f>
        <v>12.340151663891522</v>
      </c>
      <c r="AB318" s="32">
        <f>L318/S318</f>
        <v>-11.387876609680028</v>
      </c>
      <c r="AC318" s="31">
        <f>M318/T318</f>
        <v>-93.242539404025436</v>
      </c>
      <c r="AD318" s="32">
        <f>(1-resultados!$E$3)*(cálculos!AA317*cálculos!AA317)+resultados!$E$3*cálculos!AD317</f>
        <v>3282.1383263229709</v>
      </c>
      <c r="AE318" s="32">
        <f>(1-resultados!$E$3)*(cálculos!AA317*cálculos!AB317)+resultados!$E$3*cálculos!AE317</f>
        <v>1274.0843465090088</v>
      </c>
      <c r="AF318" s="32">
        <f>(1-resultados!$E$3)*(cálculos!AA317*cálculos!AC317)+resultados!$E$3*cálculos!AF317</f>
        <v>2740.9952867904062</v>
      </c>
      <c r="AG318" s="32">
        <f>(1-resultados!$E$3)*(cálculos!AB317*cálculos!AB317)+resultados!$E$3*cálculos!AG317</f>
        <v>4228.9073185109255</v>
      </c>
      <c r="AH318" s="32">
        <f>(1-resultados!$E$3)*(cálculos!AB317*cálculos!AC317)+resultados!$E$3*cálculos!AH317</f>
        <v>1216.1435842279832</v>
      </c>
      <c r="AI318" s="31">
        <f>(1-resultados!$E$3)*(cálculos!AC317*cálculos!AC317)+resultados!$E$3*cálculos!AI317</f>
        <v>21507.383697693374</v>
      </c>
      <c r="AJ318" s="32">
        <f t="shared" si="62"/>
        <v>1</v>
      </c>
      <c r="AK318" s="32">
        <f t="shared" si="63"/>
        <v>0.34198389638002014</v>
      </c>
      <c r="AL318" s="32">
        <f t="shared" si="64"/>
        <v>0.32623913500697183</v>
      </c>
      <c r="AM318" s="32">
        <f t="shared" si="65"/>
        <v>1</v>
      </c>
      <c r="AN318" s="32">
        <f t="shared" si="66"/>
        <v>0.12751961060357073</v>
      </c>
      <c r="AO318" s="31">
        <f t="shared" si="67"/>
        <v>1</v>
      </c>
      <c r="AP318" s="9">
        <f>H318*U318*(H318*U318*AJ318+I318*V318*AK318+J318*W318*AL318)</f>
        <v>3.5342973460175975E-5</v>
      </c>
      <c r="AQ318" s="9">
        <f>I318*V318*(H318*U318*AK318+I318*V318*AM318+J318*W318*AN318)</f>
        <v>4.6295924139911666E-5</v>
      </c>
      <c r="AR318" s="9">
        <f>J318*W318*(H318*U318*AL318+I318*V318*AN318+J318*W318*AO318)</f>
        <v>2.126026296038315E-5</v>
      </c>
      <c r="AS318" s="40">
        <f t="shared" si="68"/>
        <v>1.0289916056047078E-4</v>
      </c>
      <c r="AT318" s="32">
        <f t="shared" si="69"/>
        <v>2.3598292183914023E-2</v>
      </c>
      <c r="AU318" s="31">
        <f>IF(N318&lt;-AT317,1,0)</f>
        <v>0</v>
      </c>
      <c r="AV318" s="37">
        <f>(resultados!$E$12^AU318)*(1-resultados!$E$12)^(1-AU318)</f>
        <v>0.97455470737913485</v>
      </c>
      <c r="AW318" s="37">
        <f>((1-resultados!$E$13)^AU318)*((resultados!$E$13)^(1-AU318))</f>
        <v>0.9</v>
      </c>
    </row>
    <row r="319" spans="1:49" s="37" customFormat="1">
      <c r="A319" s="33">
        <v>317</v>
      </c>
      <c r="B319" s="34">
        <v>39856</v>
      </c>
      <c r="C319" s="35">
        <v>4</v>
      </c>
      <c r="D319" s="36">
        <v>12340</v>
      </c>
      <c r="E319" s="32">
        <v>2095.1999999999998</v>
      </c>
      <c r="F319" s="32">
        <v>1865</v>
      </c>
      <c r="G319" s="40">
        <f>(resultados!$B$6*cálculos!D319)+(resultados!$C$6*cálculos!E319)+(resultados!$D$6*cálculos!F319)</f>
        <v>0.84926271387029151</v>
      </c>
      <c r="H319" s="36">
        <f>(resultados!B$6*cálculos!D319)/$G319</f>
        <v>0.28123065545757298</v>
      </c>
      <c r="I319" s="32">
        <f>(resultados!C$6*cálculos!E319)/$G319</f>
        <v>0.41376622413304642</v>
      </c>
      <c r="J319" s="31">
        <f>(resultados!D$6*cálculos!F319)/$G319</f>
        <v>0.30500312040938055</v>
      </c>
      <c r="K319" s="36">
        <f t="shared" si="56"/>
        <v>-2.5601398238787709E-2</v>
      </c>
      <c r="L319" s="32">
        <f t="shared" si="57"/>
        <v>-2.3454717425641647E-3</v>
      </c>
      <c r="M319" s="32">
        <f t="shared" si="58"/>
        <v>-1.5957785438611261E-2</v>
      </c>
      <c r="N319" s="40">
        <f t="shared" si="58"/>
        <v>-1.3084706340634772E-2</v>
      </c>
      <c r="O319" s="55">
        <f>AVERAGE(K$4:K319)</f>
        <v>-1.1593431608253085E-3</v>
      </c>
      <c r="P319" s="56">
        <f>AVERAGE(L$4:L319)</f>
        <v>1.2887202555468143E-4</v>
      </c>
      <c r="Q319" s="57">
        <f>AVERAGE(M$4:M319)</f>
        <v>-4.4265347874747444E-4</v>
      </c>
      <c r="R319" s="32">
        <f>resultados!B$7+resultados!B$8*cálculos!K318^2+resultados!B$9*cálculos!R318</f>
        <v>2.1726874700424452E-4</v>
      </c>
      <c r="S319" s="32">
        <f>resultados!C$7+resultados!C$8*cálculos!L318^2+resultados!C$9*cálculos!S318</f>
        <v>1.62958085543149E-4</v>
      </c>
      <c r="T319" s="31">
        <f>resultados!D$7+resultados!D$8*cálculos!M318^2+resultados!D$9*cálculos!T318</f>
        <v>1.6808157449018464E-4</v>
      </c>
      <c r="U319" s="36">
        <f t="shared" si="59"/>
        <v>1.4740038907826686E-2</v>
      </c>
      <c r="V319" s="32">
        <f t="shared" si="60"/>
        <v>1.2765503732448204E-2</v>
      </c>
      <c r="W319" s="31">
        <f t="shared" si="61"/>
        <v>1.2964627819192677E-2</v>
      </c>
      <c r="X319" s="32">
        <f>-0.5*LN(2*resultados!B$2)-0.5*LN(R319)-0.5*((K319^2)/R319)</f>
        <v>1.7899062091574149</v>
      </c>
      <c r="Y319" s="32">
        <f>-0.5*LN(2*resultados!C$2)-0.5*LN(S319)-0.5*((L319^2)/S319)</f>
        <v>3.425190931196247</v>
      </c>
      <c r="Z319" s="31">
        <f>-0.5*LN(2*resultados!D$2)-0.5*LN(T319)-0.5*((M319^2)/T319)</f>
        <v>2.6690702266527624</v>
      </c>
      <c r="AA319" s="32">
        <f>K319/R319</f>
        <v>-117.83286179805495</v>
      </c>
      <c r="AB319" s="32">
        <f>L319/S319</f>
        <v>-14.393098291174493</v>
      </c>
      <c r="AC319" s="31">
        <f>M319/T319</f>
        <v>-94.940718439921199</v>
      </c>
      <c r="AD319" s="32">
        <f>(1-resultados!$E$3)*(cálculos!AA318*cálculos!AA318)+resultados!$E$3*cálculos!AD318</f>
        <v>3094.3467873288632</v>
      </c>
      <c r="AE319" s="32">
        <f>(1-resultados!$E$3)*(cálculos!AA318*cálculos!AB318)+resultados!$E$3*cálculos!AE318</f>
        <v>1189.2075982488802</v>
      </c>
      <c r="AF319" s="32">
        <f>(1-resultados!$E$3)*(cálculos!AA318*cálculos!AC318)+resultados!$E$3*cálculos!AF318</f>
        <v>2507.4979449166585</v>
      </c>
      <c r="AG319" s="32">
        <f>(1-resultados!$E$3)*(cálculos!AB318*cálculos!AB318)+resultados!$E$3*cálculos!AG318</f>
        <v>3982.9539034209074</v>
      </c>
      <c r="AH319" s="32">
        <f>(1-resultados!$E$3)*(cálculos!AB318*cálculos!AC318)+resultados!$E$3*cálculos!AH318</f>
        <v>1206.8850411846804</v>
      </c>
      <c r="AI319" s="31">
        <f>(1-resultados!$E$3)*(cálculos!AC318*cálculos!AC318)+resultados!$E$3*cálculos!AI318</f>
        <v>20738.590945102445</v>
      </c>
      <c r="AJ319" s="32">
        <f t="shared" si="62"/>
        <v>1</v>
      </c>
      <c r="AK319" s="32">
        <f t="shared" si="63"/>
        <v>0.33874316681889766</v>
      </c>
      <c r="AL319" s="32">
        <f t="shared" si="64"/>
        <v>0.31301595217976241</v>
      </c>
      <c r="AM319" s="32">
        <f t="shared" si="65"/>
        <v>1</v>
      </c>
      <c r="AN319" s="32">
        <f t="shared" si="66"/>
        <v>0.13279252887509768</v>
      </c>
      <c r="AO319" s="31">
        <f t="shared" si="67"/>
        <v>1</v>
      </c>
      <c r="AP319" s="9">
        <f>H319*U319*(H319*U319*AJ319+I319*V319*AK319+J319*W319*AL319)</f>
        <v>2.9731757122341642E-5</v>
      </c>
      <c r="AQ319" s="9">
        <f>I319*V319*(H319*U319*AK319+I319*V319*AM319+J319*W319*AN319)</f>
        <v>3.8089288627650447E-5</v>
      </c>
      <c r="AR319" s="9">
        <f>J319*W319*(H319*U319*AL319+I319*V319*AN319+J319*W319*AO319)</f>
        <v>2.3540509110309152E-5</v>
      </c>
      <c r="AS319" s="40">
        <f t="shared" si="68"/>
        <v>9.1361554860301241E-5</v>
      </c>
      <c r="AT319" s="32">
        <f t="shared" si="69"/>
        <v>2.2235986372565745E-2</v>
      </c>
      <c r="AU319" s="31">
        <f>IF(N319&lt;-AT318,1,0)</f>
        <v>0</v>
      </c>
      <c r="AV319" s="37">
        <f>(resultados!$E$12^AU319)*(1-resultados!$E$12)^(1-AU319)</f>
        <v>0.97455470737913485</v>
      </c>
      <c r="AW319" s="37">
        <f>((1-resultados!$E$13)^AU319)*((resultados!$E$13)^(1-AU319))</f>
        <v>0.9</v>
      </c>
    </row>
    <row r="320" spans="1:49" s="37" customFormat="1">
      <c r="A320" s="33">
        <v>318</v>
      </c>
      <c r="B320" s="34">
        <v>39857</v>
      </c>
      <c r="C320" s="35">
        <v>5</v>
      </c>
      <c r="D320" s="36">
        <v>12400</v>
      </c>
      <c r="E320" s="32">
        <v>2114.87</v>
      </c>
      <c r="F320" s="32">
        <v>1865</v>
      </c>
      <c r="G320" s="40">
        <f>(resultados!$B$6*cálculos!D320)+(resultados!$C$6*cálculos!E320)+(resultados!$D$6*cálculos!F320)</f>
        <v>0.85372295597484271</v>
      </c>
      <c r="H320" s="36">
        <f>(resultados!B$6*cálculos!D320)/$G320</f>
        <v>0.28112164294088893</v>
      </c>
      <c r="I320" s="32">
        <f>(resultados!C$6*cálculos!E320)/$G320</f>
        <v>0.41546871349154291</v>
      </c>
      <c r="J320" s="31">
        <f>(resultados!D$6*cálculos!F320)/$G320</f>
        <v>0.30340964356756828</v>
      </c>
      <c r="K320" s="36">
        <f t="shared" si="56"/>
        <v>4.8504541337486273E-3</v>
      </c>
      <c r="L320" s="32">
        <f t="shared" si="57"/>
        <v>9.3443306767406753E-3</v>
      </c>
      <c r="M320" s="32">
        <f t="shared" si="58"/>
        <v>0</v>
      </c>
      <c r="N320" s="40">
        <f t="shared" si="58"/>
        <v>5.2381560009241435E-3</v>
      </c>
      <c r="O320" s="55">
        <f>AVERAGE(K$4:K320)</f>
        <v>-1.1403848097383245E-3</v>
      </c>
      <c r="P320" s="56">
        <f>AVERAGE(L$4:L320)</f>
        <v>1.5794287303476343E-4</v>
      </c>
      <c r="Q320" s="57">
        <f>AVERAGE(M$4:M320)</f>
        <v>-4.4125709553376001E-4</v>
      </c>
      <c r="R320" s="32">
        <f>resultados!B$7+resultados!B$8*cálculos!K319^2+resultados!B$9*cálculos!R319</f>
        <v>3.619313518005967E-4</v>
      </c>
      <c r="S320" s="32">
        <f>resultados!C$7+resultados!C$8*cálculos!L319^2+resultados!C$9*cálculos!S319</f>
        <v>1.3480010358590076E-4</v>
      </c>
      <c r="T320" s="31">
        <f>resultados!D$7+resultados!D$8*cálculos!M319^2+resultados!D$9*cálculos!T319</f>
        <v>2.1605213805931883E-4</v>
      </c>
      <c r="U320" s="36">
        <f t="shared" si="59"/>
        <v>1.9024493470276592E-2</v>
      </c>
      <c r="V320" s="32">
        <f t="shared" si="60"/>
        <v>1.1610344679892184E-2</v>
      </c>
      <c r="W320" s="31">
        <f t="shared" si="61"/>
        <v>1.469871212247246E-2</v>
      </c>
      <c r="X320" s="32">
        <f>-0.5*LN(2*resultados!B$2)-0.5*LN(R320)-0.5*((K320^2)/R320)</f>
        <v>3.0105875777283684</v>
      </c>
      <c r="Y320" s="32">
        <f>-0.5*LN(2*resultados!C$2)-0.5*LN(S320)-0.5*((L320^2)/S320)</f>
        <v>3.2130461944442819</v>
      </c>
      <c r="Z320" s="31">
        <f>-0.5*LN(2*resultados!D$2)-0.5*LN(T320)-0.5*((M320^2)/T320)</f>
        <v>3.3010568665469759</v>
      </c>
      <c r="AA320" s="32">
        <f>K320/R320</f>
        <v>13.401585990320473</v>
      </c>
      <c r="AB320" s="32">
        <f>L320/S320</f>
        <v>69.319907241659081</v>
      </c>
      <c r="AC320" s="31">
        <f>M320/T320</f>
        <v>0</v>
      </c>
      <c r="AD320" s="32">
        <f>(1-resultados!$E$3)*(cálculos!AA319*cálculos!AA319)+resultados!$E$3*cálculos!AD319</f>
        <v>3741.760979260303</v>
      </c>
      <c r="AE320" s="32">
        <f>(1-resultados!$E$3)*(cálculos!AA319*cálculos!AB319)+resultados!$E$3*cálculos!AE319</f>
        <v>1219.6139400613345</v>
      </c>
      <c r="AF320" s="32">
        <f>(1-resultados!$E$3)*(cálculos!AA319*cálculos!AC319)+resultados!$E$3*cálculos!AF319</f>
        <v>3028.2762615180163</v>
      </c>
      <c r="AG320" s="32">
        <f>(1-resultados!$E$3)*(cálculos!AB319*cálculos!AB319)+resultados!$E$3*cálculos!AG319</f>
        <v>3756.4063459208173</v>
      </c>
      <c r="AH320" s="32">
        <f>(1-resultados!$E$3)*(cálculos!AB319*cálculos!AC319)+resultados!$E$3*cálculos!AH319</f>
        <v>1216.46140425403</v>
      </c>
      <c r="AI320" s="31">
        <f>(1-resultados!$E$3)*(cálculos!AC319*cálculos!AC319)+resultados!$E$3*cálculos!AI319</f>
        <v>20035.099889469602</v>
      </c>
      <c r="AJ320" s="32">
        <f t="shared" si="62"/>
        <v>1</v>
      </c>
      <c r="AK320" s="32">
        <f t="shared" si="63"/>
        <v>0.32531049616956648</v>
      </c>
      <c r="AL320" s="32">
        <f t="shared" si="64"/>
        <v>0.34975321499985895</v>
      </c>
      <c r="AM320" s="32">
        <f t="shared" si="65"/>
        <v>1</v>
      </c>
      <c r="AN320" s="32">
        <f t="shared" si="66"/>
        <v>0.14022204463251192</v>
      </c>
      <c r="AO320" s="31">
        <f t="shared" si="67"/>
        <v>1</v>
      </c>
      <c r="AP320" s="9">
        <f>H320*U320*(H320*U320*AJ320+I320*V320*AK320+J320*W320*AL320)</f>
        <v>4.5337807875022579E-5</v>
      </c>
      <c r="AQ320" s="9">
        <f>I320*V320*(H320*U320*AK320+I320*V320*AM320+J320*W320*AN320)</f>
        <v>3.4677406875662042E-5</v>
      </c>
      <c r="AR320" s="9">
        <f>J320*W320*(H320*U320*AL320+I320*V320*AN320+J320*W320*AO320)</f>
        <v>3.1247881430540848E-5</v>
      </c>
      <c r="AS320" s="40">
        <f t="shared" si="68"/>
        <v>1.1126309618122545E-4</v>
      </c>
      <c r="AT320" s="32">
        <f t="shared" si="69"/>
        <v>2.4538625279445402E-2</v>
      </c>
      <c r="AU320" s="31">
        <f>IF(N320&lt;-AT319,1,0)</f>
        <v>0</v>
      </c>
      <c r="AV320" s="37">
        <f>(resultados!$E$12^AU320)*(1-resultados!$E$12)^(1-AU320)</f>
        <v>0.97455470737913485</v>
      </c>
      <c r="AW320" s="37">
        <f>((1-resultados!$E$13)^AU320)*((resultados!$E$13)^(1-AU320))</f>
        <v>0.9</v>
      </c>
    </row>
    <row r="321" spans="1:49" s="37" customFormat="1">
      <c r="A321" s="33">
        <v>319</v>
      </c>
      <c r="B321" s="34">
        <v>39860</v>
      </c>
      <c r="C321" s="35">
        <v>1</v>
      </c>
      <c r="D321" s="36">
        <v>12300</v>
      </c>
      <c r="E321" s="32">
        <v>2100.12</v>
      </c>
      <c r="F321" s="32">
        <v>1850</v>
      </c>
      <c r="G321" s="40">
        <f>(resultados!$B$6*cálculos!D321)+(resultados!$C$6*cálculos!E321)+(resultados!$D$6*cálculos!F321)</f>
        <v>0.84723034422127541</v>
      </c>
      <c r="H321" s="36">
        <f>(resultados!B$6*cálculos!D321)/$G321</f>
        <v>0.28099148921282702</v>
      </c>
      <c r="I321" s="32">
        <f>(resultados!C$6*cálculos!E321)/$G321</f>
        <v>0.41573272965280778</v>
      </c>
      <c r="J321" s="31">
        <f>(resultados!D$6*cálculos!F321)/$G321</f>
        <v>0.30327578113436521</v>
      </c>
      <c r="K321" s="36">
        <f t="shared" si="56"/>
        <v>-8.0972102326200002E-3</v>
      </c>
      <c r="L321" s="32">
        <f t="shared" si="57"/>
        <v>-6.9988589341765106E-3</v>
      </c>
      <c r="M321" s="32">
        <f t="shared" si="58"/>
        <v>-8.0754140055452339E-3</v>
      </c>
      <c r="N321" s="40">
        <f t="shared" si="58"/>
        <v>-7.6341229181879078E-3</v>
      </c>
      <c r="O321" s="55">
        <f>AVERAGE(K$4:K321)</f>
        <v>-1.1622616192442418E-3</v>
      </c>
      <c r="P321" s="56">
        <f>AVERAGE(L$4:L321)</f>
        <v>1.3543720697435061E-4</v>
      </c>
      <c r="Q321" s="57">
        <f>AVERAGE(M$4:M321)</f>
        <v>-4.6526387826964516E-4</v>
      </c>
      <c r="R321" s="32">
        <f>resultados!B$7+resultados!B$8*cálculos!K320^2+resultados!B$9*cálculos!R320</f>
        <v>2.980573702627404E-4</v>
      </c>
      <c r="S321" s="32">
        <f>resultados!C$7+resultados!C$8*cálculos!L320^2+resultados!C$9*cálculos!S320</f>
        <v>1.4376091269654409E-4</v>
      </c>
      <c r="T321" s="31">
        <f>resultados!D$7+resultados!D$8*cálculos!M320^2+resultados!D$9*cálculos!T320</f>
        <v>1.5219926783259459E-4</v>
      </c>
      <c r="U321" s="36">
        <f t="shared" si="59"/>
        <v>1.7264338106708303E-2</v>
      </c>
      <c r="V321" s="32">
        <f t="shared" si="60"/>
        <v>1.1990033890550271E-2</v>
      </c>
      <c r="W321" s="31">
        <f t="shared" si="61"/>
        <v>1.2336906736803785E-2</v>
      </c>
      <c r="X321" s="32">
        <f>-0.5*LN(2*resultados!B$2)-0.5*LN(R321)-0.5*((K321^2)/R321)</f>
        <v>3.030186850951996</v>
      </c>
      <c r="Y321" s="32">
        <f>-0.5*LN(2*resultados!C$2)-0.5*LN(S321)-0.5*((L321^2)/S321)</f>
        <v>3.3343746612374234</v>
      </c>
      <c r="Z321" s="31">
        <f>-0.5*LN(2*resultados!D$2)-0.5*LN(T321)-0.5*((M321^2)/T321)</f>
        <v>3.2619881002610778</v>
      </c>
      <c r="AA321" s="32">
        <f>K321/R321</f>
        <v>-27.166616364769752</v>
      </c>
      <c r="AB321" s="32">
        <f>L321/S321</f>
        <v>-48.684018506128737</v>
      </c>
      <c r="AC321" s="31">
        <f>M321/T321</f>
        <v>-53.058165919874583</v>
      </c>
      <c r="AD321" s="32">
        <f>(1-resultados!$E$3)*(cálculos!AA320*cálculos!AA320)+resultados!$E$3*cálculos!AD320</f>
        <v>3528.0314709280419</v>
      </c>
      <c r="AE321" s="32">
        <f>(1-resultados!$E$3)*(cálculos!AA320*cálculos!AB320)+resultados!$E$3*cálculos!AE320</f>
        <v>1202.1769055220623</v>
      </c>
      <c r="AF321" s="32">
        <f>(1-resultados!$E$3)*(cálculos!AA320*cálculos!AC320)+resultados!$E$3*cálculos!AF320</f>
        <v>2846.579685826935</v>
      </c>
      <c r="AG321" s="32">
        <f>(1-resultados!$E$3)*(cálculos!AB320*cálculos!AB320)+resultados!$E$3*cálculos!AG320</f>
        <v>3819.3369375651014</v>
      </c>
      <c r="AH321" s="32">
        <f>(1-resultados!$E$3)*(cálculos!AB320*cálculos!AC320)+resultados!$E$3*cálculos!AH320</f>
        <v>1143.4737199987881</v>
      </c>
      <c r="AI321" s="31">
        <f>(1-resultados!$E$3)*(cálculos!AC320*cálculos!AC320)+resultados!$E$3*cálculos!AI320</f>
        <v>18832.993896101427</v>
      </c>
      <c r="AJ321" s="32">
        <f t="shared" si="62"/>
        <v>1</v>
      </c>
      <c r="AK321" s="32">
        <f t="shared" si="63"/>
        <v>0.32749763560537093</v>
      </c>
      <c r="AL321" s="32">
        <f t="shared" si="64"/>
        <v>0.34921865688593073</v>
      </c>
      <c r="AM321" s="32">
        <f t="shared" si="65"/>
        <v>1</v>
      </c>
      <c r="AN321" s="32">
        <f t="shared" si="66"/>
        <v>0.13482564869175112</v>
      </c>
      <c r="AO321" s="31">
        <f t="shared" si="67"/>
        <v>1</v>
      </c>
      <c r="AP321" s="9">
        <f>H321*U321*(H321*U321*AJ321+I321*V321*AK321+J321*W321*AL321)</f>
        <v>3.7791237582088725E-5</v>
      </c>
      <c r="AQ321" s="9">
        <f>I321*V321*(H321*U321*AK321+I321*V321*AM321+J321*W321*AN321)</f>
        <v>3.5280511609549295E-5</v>
      </c>
      <c r="AR321" s="9">
        <f>J321*W321*(H321*U321*AL321+I321*V321*AN321+J321*W321*AO321)</f>
        <v>2.2851679006024867E-5</v>
      </c>
      <c r="AS321" s="40">
        <f t="shared" si="68"/>
        <v>9.5923428197662897E-5</v>
      </c>
      <c r="AT321" s="32">
        <f t="shared" si="69"/>
        <v>2.2784368915345719E-2</v>
      </c>
      <c r="AU321" s="31">
        <f>IF(N321&lt;-AT320,1,0)</f>
        <v>0</v>
      </c>
      <c r="AV321" s="37">
        <f>(resultados!$E$12^AU321)*(1-resultados!$E$12)^(1-AU321)</f>
        <v>0.97455470737913485</v>
      </c>
      <c r="AW321" s="37">
        <f>((1-resultados!$E$13)^AU321)*((resultados!$E$13)^(1-AU321))</f>
        <v>0.9</v>
      </c>
    </row>
    <row r="322" spans="1:49" s="37" customFormat="1">
      <c r="A322" s="33">
        <v>320</v>
      </c>
      <c r="B322" s="34">
        <v>39861</v>
      </c>
      <c r="C322" s="35">
        <v>2</v>
      </c>
      <c r="D322" s="36">
        <v>12000</v>
      </c>
      <c r="E322" s="32">
        <v>2070.61</v>
      </c>
      <c r="F322" s="32">
        <v>1825</v>
      </c>
      <c r="G322" s="40">
        <f>(resultados!$B$6*cálculos!D322)+(resultados!$C$6*cálculos!E322)+(resultados!$D$6*cálculos!F322)</f>
        <v>0.83300240413877058</v>
      </c>
      <c r="H322" s="36">
        <f>(resultados!B$6*cálculos!D322)/$G322</f>
        <v>0.27882040119230789</v>
      </c>
      <c r="I322" s="32">
        <f>(resultados!C$6*cálculos!E322)/$G322</f>
        <v>0.41689209499876423</v>
      </c>
      <c r="J322" s="31">
        <f>(resultados!D$6*cálculos!F322)/$G322</f>
        <v>0.30428750380892783</v>
      </c>
      <c r="K322" s="36">
        <f t="shared" ref="K322:K385" si="70">LN(D322)-LN(D321)</f>
        <v>-2.4692612590371255E-2</v>
      </c>
      <c r="L322" s="32">
        <f t="shared" ref="L322:L385" si="71">LN(E322)-LN(E321)</f>
        <v>-1.4151236097701414E-2</v>
      </c>
      <c r="M322" s="32">
        <f t="shared" ref="M322:N385" si="72">LN(F322)-LN(F321)</f>
        <v>-1.360565205577835E-2</v>
      </c>
      <c r="N322" s="40">
        <f t="shared" si="72"/>
        <v>-1.693608243162395E-2</v>
      </c>
      <c r="O322" s="55">
        <f>AVERAGE(K$4:K322)</f>
        <v>-1.2360244749531038E-3</v>
      </c>
      <c r="P322" s="56">
        <f>AVERAGE(L$4:L322)</f>
        <v>9.0651397241824704E-5</v>
      </c>
      <c r="Q322" s="57">
        <f>AVERAGE(M$4:M322)</f>
        <v>-5.064563176975721E-4</v>
      </c>
      <c r="R322" s="32">
        <f>resultados!B$7+resultados!B$8*cálculos!K321^2+resultados!B$9*cálculos!R321</f>
        <v>2.6262459673758218E-4</v>
      </c>
      <c r="S322" s="32">
        <f>resultados!C$7+resultados!C$8*cálculos!L321^2+resultados!C$9*cálculos!S321</f>
        <v>1.3675933747361036E-4</v>
      </c>
      <c r="T322" s="31">
        <f>resultados!D$7+resultados!D$8*cálculos!M321^2+resultados!D$9*cálculos!T321</f>
        <v>1.360423674895409E-4</v>
      </c>
      <c r="U322" s="36">
        <f t="shared" si="59"/>
        <v>1.6205696428650704E-2</v>
      </c>
      <c r="V322" s="32">
        <f t="shared" si="60"/>
        <v>1.1694414798253496E-2</v>
      </c>
      <c r="W322" s="31">
        <f t="shared" si="61"/>
        <v>1.166372013936981E-2</v>
      </c>
      <c r="X322" s="32">
        <f>-0.5*LN(2*resultados!B$2)-0.5*LN(R322)-0.5*((K322^2)/R322)</f>
        <v>2.0426237525560342</v>
      </c>
      <c r="Y322" s="32">
        <f>-0.5*LN(2*resultados!C$2)-0.5*LN(S322)-0.5*((L322^2)/S322)</f>
        <v>2.79755251477357</v>
      </c>
      <c r="Z322" s="31">
        <f>-0.5*LN(2*resultados!D$2)-0.5*LN(T322)-0.5*((M322^2)/T322)</f>
        <v>2.851980188845114</v>
      </c>
      <c r="AA322" s="32">
        <f>K322/R322</f>
        <v>-94.02246741970032</v>
      </c>
      <c r="AB322" s="32">
        <f>L322/S322</f>
        <v>-103.47546543527307</v>
      </c>
      <c r="AC322" s="31">
        <f>M322/T322</f>
        <v>-100.01040342689103</v>
      </c>
      <c r="AD322" s="32">
        <f>(1-resultados!$E$3)*(cálculos!AA321*cálculos!AA321)+resultados!$E$3*cálculos!AD321</f>
        <v>3360.631085354994</v>
      </c>
      <c r="AE322" s="32">
        <f>(1-resultados!$E$3)*(cálculos!AA321*cálculos!AB321)+resultados!$E$3*cálculos!AE321</f>
        <v>1209.4010944218196</v>
      </c>
      <c r="AF322" s="32">
        <f>(1-resultados!$E$3)*(cálculos!AA321*cálculos!AC321)+resultados!$E$3*cálculos!AF321</f>
        <v>2762.2695549911309</v>
      </c>
      <c r="AG322" s="32">
        <f>(1-resultados!$E$3)*(cálculos!AB321*cálculos!AB321)+resultados!$E$3*cálculos!AG321</f>
        <v>3732.3847407855005</v>
      </c>
      <c r="AH322" s="32">
        <f>(1-resultados!$E$3)*(cálculos!AB321*cálculos!AC321)+resultados!$E$3*cálculos!AH321</f>
        <v>1229.8503806915264</v>
      </c>
      <c r="AI322" s="31">
        <f>(1-resultados!$E$3)*(cálculos!AC321*cálculos!AC321)+resultados!$E$3*cálculos!AI321</f>
        <v>17871.924400582197</v>
      </c>
      <c r="AJ322" s="32">
        <f t="shared" si="62"/>
        <v>1</v>
      </c>
      <c r="AK322" s="32">
        <f t="shared" si="63"/>
        <v>0.34148114939522667</v>
      </c>
      <c r="AL322" s="32">
        <f t="shared" si="64"/>
        <v>0.35642649288328315</v>
      </c>
      <c r="AM322" s="32">
        <f t="shared" si="65"/>
        <v>1</v>
      </c>
      <c r="AN322" s="32">
        <f t="shared" si="66"/>
        <v>0.15058212374523272</v>
      </c>
      <c r="AO322" s="31">
        <f t="shared" si="67"/>
        <v>1</v>
      </c>
      <c r="AP322" s="9">
        <f>H322*U322*(H322*U322*AJ322+I322*V322*AK322+J322*W322*AL322)</f>
        <v>3.3655016456634953E-5</v>
      </c>
      <c r="AQ322" s="9">
        <f>I322*V322*(H322*U322*AK322+I322*V322*AM322+J322*W322*AN322)</f>
        <v>3.3896654519567717E-5</v>
      </c>
      <c r="AR322" s="9">
        <f>J322*W322*(H322*U322*AL322+I322*V322*AN322+J322*W322*AO322)</f>
        <v>2.0917701755755451E-5</v>
      </c>
      <c r="AS322" s="40">
        <f t="shared" si="68"/>
        <v>8.8469372731958114E-5</v>
      </c>
      <c r="AT322" s="32">
        <f t="shared" si="69"/>
        <v>2.1881199821009688E-2</v>
      </c>
      <c r="AU322" s="31">
        <f>IF(N322&lt;-AT321,1,0)</f>
        <v>0</v>
      </c>
      <c r="AV322" s="37">
        <f>(resultados!$E$12^AU322)*(1-resultados!$E$12)^(1-AU322)</f>
        <v>0.97455470737913485</v>
      </c>
      <c r="AW322" s="37">
        <f>((1-resultados!$E$13)^AU322)*((resultados!$E$13)^(1-AU322))</f>
        <v>0.9</v>
      </c>
    </row>
    <row r="323" spans="1:49" s="37" customFormat="1">
      <c r="A323" s="33">
        <v>321</v>
      </c>
      <c r="B323" s="34">
        <v>39862</v>
      </c>
      <c r="C323" s="35">
        <v>3</v>
      </c>
      <c r="D323" s="36">
        <v>11760</v>
      </c>
      <c r="E323" s="32">
        <v>2036.18</v>
      </c>
      <c r="F323" s="32">
        <v>1805</v>
      </c>
      <c r="G323" s="40">
        <f>(resultados!$B$6*cálculos!D323)+(resultados!$C$6*cálculos!E323)+(resultados!$D$6*cálculos!F323)</f>
        <v>0.81980504159058631</v>
      </c>
      <c r="H323" s="36">
        <f>(resultados!B$6*cálculos!D323)/$G323</f>
        <v>0.27764272196251893</v>
      </c>
      <c r="I323" s="32">
        <f>(resultados!C$6*cálculos!E323)/$G323</f>
        <v>0.4165596411285315</v>
      </c>
      <c r="J323" s="31">
        <f>(resultados!D$6*cálculos!F323)/$G323</f>
        <v>0.30579763690894962</v>
      </c>
      <c r="K323" s="36">
        <f t="shared" si="70"/>
        <v>-2.0202707317519497E-2</v>
      </c>
      <c r="L323" s="32">
        <f t="shared" si="71"/>
        <v>-1.6767746431364472E-2</v>
      </c>
      <c r="M323" s="32">
        <f t="shared" si="72"/>
        <v>-1.101939524961093E-2</v>
      </c>
      <c r="N323" s="40">
        <f t="shared" si="72"/>
        <v>-1.5969970451174126E-2</v>
      </c>
      <c r="O323" s="55">
        <f>AVERAGE(K$4:K323)</f>
        <v>-1.2952953588361237E-3</v>
      </c>
      <c r="P323" s="56">
        <f>AVERAGE(L$4:L323)</f>
        <v>3.796890402743003E-5</v>
      </c>
      <c r="Q323" s="57">
        <f>AVERAGE(M$4:M323)</f>
        <v>-5.3930925185980143E-4</v>
      </c>
      <c r="R323" s="32">
        <f>resultados!B$7+resultados!B$8*cálculos!K322^2+resultados!B$9*cálculos!R322</f>
        <v>3.8283364586555522E-4</v>
      </c>
      <c r="S323" s="32">
        <f>resultados!C$7+resultados!C$8*cálculos!L322^2+resultados!C$9*cálculos!S322</f>
        <v>1.8317628568636905E-4</v>
      </c>
      <c r="T323" s="31">
        <f>resultados!D$7+resultados!D$8*cálculos!M322^2+resultados!D$9*cálculos!T322</f>
        <v>1.701606456907502E-4</v>
      </c>
      <c r="U323" s="36">
        <f t="shared" ref="U323:U386" si="73">SQRT(R323)</f>
        <v>1.9566135179578906E-2</v>
      </c>
      <c r="V323" s="32">
        <f t="shared" ref="V323:V386" si="74">SQRT(S323)</f>
        <v>1.3534263396519555E-2</v>
      </c>
      <c r="W323" s="31">
        <f t="shared" ref="W323:W386" si="75">SQRT(T323)</f>
        <v>1.3044563836738667E-2</v>
      </c>
      <c r="X323" s="32">
        <f>-0.5*LN(2*resultados!B$2)-0.5*LN(R323)-0.5*((K323^2)/R323)</f>
        <v>2.4819528447104195</v>
      </c>
      <c r="Y323" s="32">
        <f>-0.5*LN(2*resultados!C$2)-0.5*LN(S323)-0.5*((L323^2)/S323)</f>
        <v>2.6161421385356487</v>
      </c>
      <c r="Z323" s="31">
        <f>-0.5*LN(2*resultados!D$2)-0.5*LN(T323)-0.5*((M323^2)/T323)</f>
        <v>3.0636439851137274</v>
      </c>
      <c r="AA323" s="32">
        <f>K323/R323</f>
        <v>-52.771504113341045</v>
      </c>
      <c r="AB323" s="32">
        <f>L323/S323</f>
        <v>-91.538849412384579</v>
      </c>
      <c r="AC323" s="31">
        <f>M323/T323</f>
        <v>-64.758776654136398</v>
      </c>
      <c r="AD323" s="32">
        <f>(1-resultados!$E$3)*(cálculos!AA322*cálculos!AA322)+resultados!$E$3*cálculos!AD322</f>
        <v>3689.4066830150109</v>
      </c>
      <c r="AE323" s="32">
        <f>(1-resultados!$E$3)*(cálculos!AA322*cálculos!AB322)+resultados!$E$3*cálculos!AE322</f>
        <v>1720.5781434140881</v>
      </c>
      <c r="AF323" s="32">
        <f>(1-resultados!$E$3)*(cálculos!AA322*cálculos!AC322)+resultados!$E$3*cálculos!AF322</f>
        <v>3160.7268755618202</v>
      </c>
      <c r="AG323" s="32">
        <f>(1-resultados!$E$3)*(cálculos!AB322*cálculos!AB322)+resultados!$E$3*cálculos!AG322</f>
        <v>4150.8719731611545</v>
      </c>
      <c r="AH323" s="32">
        <f>(1-resultados!$E$3)*(cálculos!AB322*cálculos!AC322)+resultados!$E$3*cálculos!AH322</f>
        <v>1776.976740428054</v>
      </c>
      <c r="AI323" s="31">
        <f>(1-resultados!$E$3)*(cálculos!AC322*cálculos!AC322)+resultados!$E$3*cálculos!AI322</f>
        <v>17399.733784163836</v>
      </c>
      <c r="AJ323" s="32">
        <f t="shared" ref="AJ323:AJ386" si="76">AD323/SQRT(AD323*AD323)</f>
        <v>1</v>
      </c>
      <c r="AK323" s="32">
        <f t="shared" ref="AK323:AK386" si="77">AE323/SQRT(AD323*AG323)</f>
        <v>0.43966962948974569</v>
      </c>
      <c r="AL323" s="32">
        <f t="shared" ref="AL323:AL386" si="78">AF323/SQRT(AD323*AI323)</f>
        <v>0.3944912750494472</v>
      </c>
      <c r="AM323" s="32">
        <f t="shared" ref="AM323:AM386" si="79">AG323/SQRT(AG323*AG323)</f>
        <v>1</v>
      </c>
      <c r="AN323" s="32">
        <f t="shared" ref="AN323:AN386" si="80">AH323/SQRT(AG323*AI323)</f>
        <v>0.20909361546609739</v>
      </c>
      <c r="AO323" s="31">
        <f t="shared" ref="AO323:AO386" si="81">AI323/SQRT(AI323*AI323)</f>
        <v>1</v>
      </c>
      <c r="AP323" s="9">
        <f>H323*U323*(H323*U323*AJ323+I323*V323*AK323+J323*W323*AL323)</f>
        <v>5.1525186716338502E-5</v>
      </c>
      <c r="AQ323" s="9">
        <f>I323*V323*(H323*U323*AK323+I323*V323*AM323+J323*W323*AN323)</f>
        <v>4.9953189213613169E-5</v>
      </c>
      <c r="AR323" s="9">
        <f>J323*W323*(H323*U323*AL323+I323*V323*AN323+J323*W323*AO323)</f>
        <v>2.9163009309800552E-5</v>
      </c>
      <c r="AS323" s="40">
        <f t="shared" ref="AS323:AS386" si="82">SUM(AP323:AR323)</f>
        <v>1.3064138523975223E-4</v>
      </c>
      <c r="AT323" s="32">
        <f t="shared" si="69"/>
        <v>2.6589798518308467E-2</v>
      </c>
      <c r="AU323" s="31">
        <f>IF(N323&lt;-AT322,1,0)</f>
        <v>0</v>
      </c>
      <c r="AV323" s="37">
        <f>(resultados!$E$12^AU323)*(1-resultados!$E$12)^(1-AU323)</f>
        <v>0.97455470737913485</v>
      </c>
      <c r="AW323" s="37">
        <f>((1-resultados!$E$13)^AU323)*((resultados!$E$13)^(1-AU323))</f>
        <v>0.9</v>
      </c>
    </row>
    <row r="324" spans="1:49" s="37" customFormat="1">
      <c r="A324" s="33">
        <v>322</v>
      </c>
      <c r="B324" s="34">
        <v>39863</v>
      </c>
      <c r="C324" s="35">
        <v>4</v>
      </c>
      <c r="D324" s="36">
        <v>11800</v>
      </c>
      <c r="E324" s="32">
        <v>2031.26</v>
      </c>
      <c r="F324" s="32">
        <v>1815</v>
      </c>
      <c r="G324" s="40">
        <f>(resultados!$B$6*cálculos!D324)+(resultados!$C$6*cálculos!E324)+(resultados!$D$6*cálculos!F324)</f>
        <v>0.82114296679515797</v>
      </c>
      <c r="H324" s="36">
        <f>(resultados!B$6*cálculos!D324)/$G324</f>
        <v>0.27813317048256092</v>
      </c>
      <c r="I324" s="32">
        <f>(resultados!C$6*cálculos!E324)/$G324</f>
        <v>0.41487603311910864</v>
      </c>
      <c r="J324" s="31">
        <f>(resultados!D$6*cálculos!F324)/$G324</f>
        <v>0.30699079639833043</v>
      </c>
      <c r="K324" s="36">
        <f t="shared" si="70"/>
        <v>3.3955890011387879E-3</v>
      </c>
      <c r="L324" s="32">
        <f t="shared" si="71"/>
        <v>-2.41921326414829E-3</v>
      </c>
      <c r="M324" s="32">
        <f t="shared" si="72"/>
        <v>5.5248759319699303E-3</v>
      </c>
      <c r="N324" s="40">
        <f t="shared" si="72"/>
        <v>1.6306738473214066E-3</v>
      </c>
      <c r="O324" s="55">
        <f>AVERAGE(K$4:K324)</f>
        <v>-1.2806820119203141E-3</v>
      </c>
      <c r="P324" s="56">
        <f>AVERAGE(L$4:L324)</f>
        <v>3.0314130917848344E-5</v>
      </c>
      <c r="Q324" s="57">
        <f>AVERAGE(M$4:M324)</f>
        <v>-5.2041770923104836E-4</v>
      </c>
      <c r="R324" s="32">
        <f>resultados!B$7+resultados!B$8*cálculos!K323^2+resultados!B$9*cálculos!R323</f>
        <v>4.1663175329501641E-4</v>
      </c>
      <c r="S324" s="32">
        <f>resultados!C$7+resultados!C$8*cálculos!L323^2+resultados!C$9*cálculos!S323</f>
        <v>2.4122656726910675E-4</v>
      </c>
      <c r="T324" s="31">
        <f>resultados!D$7+resultados!D$8*cálculos!M323^2+resultados!D$9*cálculos!T323</f>
        <v>1.6813657402446009E-4</v>
      </c>
      <c r="U324" s="36">
        <f t="shared" si="73"/>
        <v>2.041155930582023E-2</v>
      </c>
      <c r="V324" s="32">
        <f t="shared" si="74"/>
        <v>1.5531470222393847E-2</v>
      </c>
      <c r="W324" s="31">
        <f t="shared" si="75"/>
        <v>1.2966748783887969E-2</v>
      </c>
      <c r="X324" s="32">
        <f>-0.5*LN(2*resultados!B$2)-0.5*LN(R324)-0.5*((K324^2)/R324)</f>
        <v>2.9588781837200999</v>
      </c>
      <c r="Y324" s="32">
        <f>-0.5*LN(2*resultados!C$2)-0.5*LN(S324)-0.5*((L324^2)/S324)</f>
        <v>3.2338175389448471</v>
      </c>
      <c r="Z324" s="31">
        <f>-0.5*LN(2*resultados!D$2)-0.5*LN(T324)-0.5*((M324^2)/T324)</f>
        <v>3.3356562490666777</v>
      </c>
      <c r="AA324" s="32">
        <f>K324/R324</f>
        <v>8.150096516369878</v>
      </c>
      <c r="AB324" s="32">
        <f>L324/S324</f>
        <v>-10.028801104023803</v>
      </c>
      <c r="AC324" s="31">
        <f>M324/T324</f>
        <v>32.859453477184474</v>
      </c>
      <c r="AD324" s="32">
        <f>(1-resultados!$E$3)*(cálculos!AA323*cálculos!AA323)+resultados!$E$3*cálculos!AD323</f>
        <v>3635.1321808171724</v>
      </c>
      <c r="AE324" s="32">
        <f>(1-resultados!$E$3)*(cálculos!AA323*cálculos!AB323)+resultados!$E$3*cálculos!AE323</f>
        <v>1907.1820209070127</v>
      </c>
      <c r="AF324" s="32">
        <f>(1-resultados!$E$3)*(cálculos!AA323*cálculos!AC323)+resultados!$E$3*cálculos!AF323</f>
        <v>3176.1283459428323</v>
      </c>
      <c r="AG324" s="32">
        <f>(1-resultados!$E$3)*(cálculos!AB323*cálculos!AB323)+resultados!$E$3*cálculos!AG323</f>
        <v>4404.5813118760789</v>
      </c>
      <c r="AH324" s="32">
        <f>(1-resultados!$E$3)*(cálculos!AB323*cálculos!AC323)+resultados!$E$3*cálculos!AH323</f>
        <v>2026.0347702587651</v>
      </c>
      <c r="AI324" s="31">
        <f>(1-resultados!$E$3)*(cálculos!AC323*cálculos!AC323)+resultados!$E$3*cálculos!AI323</f>
        <v>16607.371706338425</v>
      </c>
      <c r="AJ324" s="32">
        <f t="shared" si="76"/>
        <v>1</v>
      </c>
      <c r="AK324" s="32">
        <f t="shared" si="77"/>
        <v>0.47662818939673568</v>
      </c>
      <c r="AL324" s="32">
        <f t="shared" si="78"/>
        <v>0.40877797414994854</v>
      </c>
      <c r="AM324" s="32">
        <f t="shared" si="79"/>
        <v>1</v>
      </c>
      <c r="AN324" s="32">
        <f t="shared" si="80"/>
        <v>0.23688858040024438</v>
      </c>
      <c r="AO324" s="31">
        <f t="shared" si="81"/>
        <v>1</v>
      </c>
      <c r="AP324" s="9">
        <f>H324*U324*(H324*U324*AJ324+I324*V324*AK324+J324*W324*AL324)</f>
        <v>5.8903425878071857E-5</v>
      </c>
      <c r="AQ324" s="9">
        <f>I324*V324*(H324*U324*AK324+I324*V324*AM324+J324*W324*AN324)</f>
        <v>6.5032329796835671E-5</v>
      </c>
      <c r="AR324" s="9">
        <f>J324*W324*(H324*U324*AL324+I324*V324*AN324+J324*W324*AO324)</f>
        <v>3.1159838505868151E-5</v>
      </c>
      <c r="AS324" s="40">
        <f t="shared" si="82"/>
        <v>1.5509559418077569E-4</v>
      </c>
      <c r="AT324" s="32">
        <f t="shared" si="69"/>
        <v>2.8971727294519446E-2</v>
      </c>
      <c r="AU324" s="31">
        <f>IF(N324&lt;-AT323,1,0)</f>
        <v>0</v>
      </c>
      <c r="AV324" s="37">
        <f>(resultados!$E$12^AU324)*(1-resultados!$E$12)^(1-AU324)</f>
        <v>0.97455470737913485</v>
      </c>
      <c r="AW324" s="37">
        <f>((1-resultados!$E$13)^AU324)*((resultados!$E$13)^(1-AU324))</f>
        <v>0.9</v>
      </c>
    </row>
    <row r="325" spans="1:49" s="37" customFormat="1">
      <c r="A325" s="33">
        <v>323</v>
      </c>
      <c r="B325" s="34">
        <v>39864</v>
      </c>
      <c r="C325" s="35">
        <v>5</v>
      </c>
      <c r="D325" s="36">
        <v>11420</v>
      </c>
      <c r="E325" s="32">
        <v>2011.59</v>
      </c>
      <c r="F325" s="32">
        <v>1805</v>
      </c>
      <c r="G325" s="40">
        <f>(resultados!$B$6*cálculos!D325)+(resultados!$C$6*cálculos!E325)+(resultados!$D$6*cálculos!F325)</f>
        <v>0.80910028741462092</v>
      </c>
      <c r="H325" s="36">
        <f>(resultados!B$6*cálculos!D325)/$G325</f>
        <v>0.27318277042120098</v>
      </c>
      <c r="I325" s="32">
        <f>(resultados!C$6*cálculos!E325)/$G325</f>
        <v>0.41697375486504351</v>
      </c>
      <c r="J325" s="31">
        <f>(resultados!D$6*cálculos!F325)/$G325</f>
        <v>0.30984347471375556</v>
      </c>
      <c r="K325" s="36">
        <f t="shared" si="70"/>
        <v>-3.2733327243754218E-2</v>
      </c>
      <c r="L325" s="32">
        <f t="shared" si="71"/>
        <v>-9.7308360246293191E-3</v>
      </c>
      <c r="M325" s="32">
        <f t="shared" si="72"/>
        <v>-5.5248759319699303E-3</v>
      </c>
      <c r="N325" s="40">
        <f t="shared" si="72"/>
        <v>-1.4774357638504709E-2</v>
      </c>
      <c r="O325" s="55">
        <f>AVERAGE(K$4:K325)</f>
        <v>-1.3783610343794256E-3</v>
      </c>
      <c r="P325" s="56">
        <f>AVERAGE(L$4:L325)</f>
        <v>0</v>
      </c>
      <c r="Q325" s="57">
        <f>AVERAGE(M$4:M325)</f>
        <v>-5.3595950495383994E-4</v>
      </c>
      <c r="R325" s="32">
        <f>resultados!B$7+resultados!B$8*cálculos!K324^2+resultados!B$9*cálculos!R324</f>
        <v>3.34847113822078E-4</v>
      </c>
      <c r="S325" s="32">
        <f>resultados!C$7+resultados!C$8*cálculos!L324^2+resultados!C$9*cálculos!S324</f>
        <v>1.8676372823493928E-4</v>
      </c>
      <c r="T325" s="31">
        <f>resultados!D$7+resultados!D$8*cálculos!M324^2+resultados!D$9*cálculos!T324</f>
        <v>1.3327200814154222E-4</v>
      </c>
      <c r="U325" s="36">
        <f t="shared" si="73"/>
        <v>1.8298828208988628E-2</v>
      </c>
      <c r="V325" s="32">
        <f t="shared" si="74"/>
        <v>1.3666152649335484E-2</v>
      </c>
      <c r="W325" s="31">
        <f t="shared" si="75"/>
        <v>1.1544349619685911E-2</v>
      </c>
      <c r="X325" s="32">
        <f>-0.5*LN(2*resultados!B$2)-0.5*LN(R325)-0.5*((K325^2)/R325)</f>
        <v>1.4820395263520554</v>
      </c>
      <c r="Y325" s="32">
        <f>-0.5*LN(2*resultados!C$2)-0.5*LN(S325)-0.5*((L325^2)/S325)</f>
        <v>3.1203946878367077</v>
      </c>
      <c r="Z325" s="31">
        <f>-0.5*LN(2*resultados!D$2)-0.5*LN(T325)-0.5*((M325^2)/T325)</f>
        <v>3.4281020146156993</v>
      </c>
      <c r="AA325" s="32">
        <f>K325/R325</f>
        <v>-97.756038181494276</v>
      </c>
      <c r="AB325" s="32">
        <f>L325/S325</f>
        <v>-52.102386885254411</v>
      </c>
      <c r="AC325" s="31">
        <f>M325/T325</f>
        <v>-41.455636551241938</v>
      </c>
      <c r="AD325" s="32">
        <f>(1-resultados!$E$3)*(cálculos!AA324*cálculos!AA324)+resultados!$E$3*cálculos!AD324</f>
        <v>3421.0096943617104</v>
      </c>
      <c r="AE325" s="32">
        <f>(1-resultados!$E$3)*(cálculos!AA324*cálculos!AB324)+resultados!$E$3*cálculos!AE324</f>
        <v>1787.8469578361155</v>
      </c>
      <c r="AF325" s="32">
        <f>(1-resultados!$E$3)*(cálculos!AA324*cálculos!AC324)+resultados!$E$3*cálculos!AF324</f>
        <v>3001.6291082251155</v>
      </c>
      <c r="AG325" s="32">
        <f>(1-resultados!$E$3)*(cálculos!AB324*cálculos!AB324)+resultados!$E$3*cálculos!AG324</f>
        <v>4146.3410442585582</v>
      </c>
      <c r="AH325" s="32">
        <f>(1-resultados!$E$3)*(cálculos!AB324*cálculos!AC324)+resultados!$E$3*cálculos!AH324</f>
        <v>1884.7002286446627</v>
      </c>
      <c r="AI325" s="31">
        <f>(1-resultados!$E$3)*(cálculos!AC324*cálculos!AC324)+resultados!$E$3*cálculos!AI324</f>
        <v>15675.714024927272</v>
      </c>
      <c r="AJ325" s="32">
        <f t="shared" si="76"/>
        <v>1</v>
      </c>
      <c r="AK325" s="32">
        <f t="shared" si="77"/>
        <v>0.47470157977952543</v>
      </c>
      <c r="AL325" s="32">
        <f t="shared" si="78"/>
        <v>0.4098889493609531</v>
      </c>
      <c r="AM325" s="32">
        <f t="shared" si="79"/>
        <v>1</v>
      </c>
      <c r="AN325" s="32">
        <f t="shared" si="80"/>
        <v>0.23377394561496259</v>
      </c>
      <c r="AO325" s="31">
        <f t="shared" si="81"/>
        <v>1</v>
      </c>
      <c r="AP325" s="9">
        <f>H325*U325*(H325*U325*AJ325+I325*V325*AK325+J325*W325*AL325)</f>
        <v>4.5840766463131991E-5</v>
      </c>
      <c r="AQ325" s="9">
        <f>I325*V325*(H325*U325*AK325+I325*V325*AM325+J325*W325*AN325)</f>
        <v>5.0759422673229634E-5</v>
      </c>
      <c r="AR325" s="9">
        <f>J325*W325*(H325*U325*AL325+I325*V325*AN325+J325*W325*AO325)</f>
        <v>2.4888676983841747E-5</v>
      </c>
      <c r="AS325" s="40">
        <f t="shared" si="82"/>
        <v>1.2148886612020336E-4</v>
      </c>
      <c r="AT325" s="32">
        <f t="shared" ref="AT325:AT388" si="83">NORMSINV($AU$2)*SQRT(AS325)</f>
        <v>2.5641468717509813E-2</v>
      </c>
      <c r="AU325" s="31">
        <f>IF(N325&lt;-AT324,1,0)</f>
        <v>0</v>
      </c>
      <c r="AV325" s="37">
        <f>(resultados!$E$12^AU325)*(1-resultados!$E$12)^(1-AU325)</f>
        <v>0.97455470737913485</v>
      </c>
      <c r="AW325" s="37">
        <f>((1-resultados!$E$13)^AU325)*((resultados!$E$13)^(1-AU325))</f>
        <v>0.9</v>
      </c>
    </row>
    <row r="326" spans="1:49" s="37" customFormat="1">
      <c r="A326" s="33">
        <v>324</v>
      </c>
      <c r="B326" s="34">
        <v>39867</v>
      </c>
      <c r="C326" s="35">
        <v>1</v>
      </c>
      <c r="D326" s="36">
        <v>11320</v>
      </c>
      <c r="E326" s="32">
        <v>2001.75</v>
      </c>
      <c r="F326" s="32">
        <v>1800</v>
      </c>
      <c r="G326" s="40">
        <f>(resultados!$B$6*cálculos!D326)+(resultados!$C$6*cálculos!E326)+(resultados!$D$6*cálculos!F326)</f>
        <v>0.80482004463379997</v>
      </c>
      <c r="H326" s="36">
        <f>(resultados!B$6*cálculos!D326)/$G326</f>
        <v>0.27223076221124598</v>
      </c>
      <c r="I326" s="32">
        <f>(resultados!C$6*cálculos!E326)/$G326</f>
        <v>0.41714079150825401</v>
      </c>
      <c r="J326" s="31">
        <f>(resultados!D$6*cálculos!F326)/$G326</f>
        <v>0.31062844628050007</v>
      </c>
      <c r="K326" s="36">
        <f t="shared" si="70"/>
        <v>-8.7951314528282865E-3</v>
      </c>
      <c r="L326" s="32">
        <f t="shared" si="71"/>
        <v>-4.9036561654798305E-3</v>
      </c>
      <c r="M326" s="32">
        <f t="shared" si="72"/>
        <v>-2.7739268827247088E-3</v>
      </c>
      <c r="N326" s="40">
        <f t="shared" si="72"/>
        <v>-5.3041686518516262E-3</v>
      </c>
      <c r="O326" s="55">
        <f>AVERAGE(K$4:K326)</f>
        <v>-1.4013231718978431E-3</v>
      </c>
      <c r="P326" s="56">
        <f>AVERAGE(L$4:L326)</f>
        <v>-1.518159803554127E-5</v>
      </c>
      <c r="Q326" s="57">
        <f>AVERAGE(M$4:M326)</f>
        <v>-5.4288819652588589E-4</v>
      </c>
      <c r="R326" s="32">
        <f>resultados!B$7+resultados!B$8*cálculos!K325^2+resultados!B$9*cálculos!R325</f>
        <v>5.5965725560052867E-4</v>
      </c>
      <c r="S326" s="32">
        <f>resultados!C$7+resultados!C$8*cálculos!L325^2+resultados!C$9*cálculos!S325</f>
        <v>1.8066988836947431E-4</v>
      </c>
      <c r="T326" s="31">
        <f>resultados!D$7+resultados!D$8*cálculos!M325^2+resultados!D$9*cálculos!T325</f>
        <v>1.1129338580895081E-4</v>
      </c>
      <c r="U326" s="36">
        <f t="shared" si="73"/>
        <v>2.3657076226797948E-2</v>
      </c>
      <c r="V326" s="32">
        <f t="shared" si="74"/>
        <v>1.3441349945949414E-2</v>
      </c>
      <c r="W326" s="31">
        <f t="shared" si="75"/>
        <v>1.054956803897443E-2</v>
      </c>
      <c r="X326" s="32">
        <f>-0.5*LN(2*resultados!B$2)-0.5*LN(R326)-0.5*((K326^2)/R326)</f>
        <v>2.7560457993037248</v>
      </c>
      <c r="Y326" s="32">
        <f>-0.5*LN(2*resultados!C$2)-0.5*LN(S326)-0.5*((L326^2)/S326)</f>
        <v>3.323934621832112</v>
      </c>
      <c r="Z326" s="31">
        <f>-0.5*LN(2*resultados!D$2)-0.5*LN(T326)-0.5*((M326^2)/T326)</f>
        <v>3.5981625242777189</v>
      </c>
      <c r="AA326" s="32">
        <f>K326/R326</f>
        <v>-15.715210273457194</v>
      </c>
      <c r="AB326" s="32">
        <f>L326/S326</f>
        <v>-27.141524300118757</v>
      </c>
      <c r="AC326" s="31">
        <f>M326/T326</f>
        <v>-24.924454068514958</v>
      </c>
      <c r="AD326" s="32">
        <f>(1-resultados!$E$3)*(cálculos!AA325*cálculos!AA325)+resultados!$E$3*cálculos!AD325</f>
        <v>3789.1236927565142</v>
      </c>
      <c r="AE326" s="32">
        <f>(1-resultados!$E$3)*(cálculos!AA325*cálculos!AB325)+resultados!$E$3*cálculos!AE325</f>
        <v>1986.1755156680638</v>
      </c>
      <c r="AF326" s="32">
        <f>(1-resultados!$E$3)*(cálculos!AA325*cálculos!AC325)+resultados!$E$3*cálculos!AF325</f>
        <v>3064.6836891040898</v>
      </c>
      <c r="AG326" s="32">
        <f>(1-resultados!$E$3)*(cálculos!AB325*cálculos!AB325)+resultados!$E$3*cálculos!AG325</f>
        <v>4060.4401047514884</v>
      </c>
      <c r="AH326" s="32">
        <f>(1-resultados!$E$3)*(cálculos!AB325*cálculos!AC325)+resultados!$E$3*cálculos!AH325</f>
        <v>1901.2144717760209</v>
      </c>
      <c r="AI326" s="31">
        <f>(1-resultados!$E$3)*(cálculos!AC325*cálculos!AC325)+resultados!$E$3*cálculos!AI325</f>
        <v>14838.285371543756</v>
      </c>
      <c r="AJ326" s="32">
        <f t="shared" si="76"/>
        <v>1</v>
      </c>
      <c r="AK326" s="32">
        <f t="shared" si="77"/>
        <v>0.50636266653662143</v>
      </c>
      <c r="AL326" s="32">
        <f t="shared" si="78"/>
        <v>0.40871860368480822</v>
      </c>
      <c r="AM326" s="32">
        <f t="shared" si="79"/>
        <v>1</v>
      </c>
      <c r="AN326" s="32">
        <f t="shared" si="80"/>
        <v>0.24493604303633557</v>
      </c>
      <c r="AO326" s="31">
        <f t="shared" si="81"/>
        <v>1</v>
      </c>
      <c r="AP326" s="9">
        <f>H326*U326*(H326*U326*AJ326+I326*V326*AK326+J326*W326*AL326)</f>
        <v>6.838635385386348E-5</v>
      </c>
      <c r="AQ326" s="9">
        <f>I326*V326*(H326*U326*AK326+I326*V326*AM326+J326*W326*AN326)</f>
        <v>5.422275683075199E-5</v>
      </c>
      <c r="AR326" s="9">
        <f>J326*W326*(H326*U326*AL326+I326*V326*AN326+J326*W326*AO326)</f>
        <v>2.3864917690989396E-5</v>
      </c>
      <c r="AS326" s="40">
        <f t="shared" si="82"/>
        <v>1.4647402837560488E-4</v>
      </c>
      <c r="AT326" s="32">
        <f t="shared" si="83"/>
        <v>2.8154963655810862E-2</v>
      </c>
      <c r="AU326" s="31">
        <f>IF(N326&lt;-AT325,1,0)</f>
        <v>0</v>
      </c>
      <c r="AV326" s="37">
        <f>(resultados!$E$12^AU326)*(1-resultados!$E$12)^(1-AU326)</f>
        <v>0.97455470737913485</v>
      </c>
      <c r="AW326" s="37">
        <f>((1-resultados!$E$13)^AU326)*((resultados!$E$13)^(1-AU326))</f>
        <v>0.9</v>
      </c>
    </row>
    <row r="327" spans="1:49" s="37" customFormat="1">
      <c r="A327" s="33">
        <v>325</v>
      </c>
      <c r="B327" s="34">
        <v>39868</v>
      </c>
      <c r="C327" s="35">
        <v>2</v>
      </c>
      <c r="D327" s="36">
        <v>11060</v>
      </c>
      <c r="E327" s="32">
        <v>1982.08</v>
      </c>
      <c r="F327" s="32">
        <v>1815</v>
      </c>
      <c r="G327" s="40">
        <f>(resultados!$B$6*cálculos!D327)+(resultados!$C$6*cálculos!E327)+(resultados!$D$6*cálculos!F327)</f>
        <v>0.79857216812064646</v>
      </c>
      <c r="H327" s="36">
        <f>(resultados!B$6*cálculos!D327)/$G327</f>
        <v>0.26805907427604198</v>
      </c>
      <c r="I327" s="32">
        <f>(resultados!C$6*cálculos!E327)/$G327</f>
        <v>0.41627335878810517</v>
      </c>
      <c r="J327" s="31">
        <f>(resultados!D$6*cálculos!F327)/$G327</f>
        <v>0.31566756693585291</v>
      </c>
      <c r="K327" s="36">
        <f t="shared" si="70"/>
        <v>-2.3236076680847262E-2</v>
      </c>
      <c r="L327" s="32">
        <f t="shared" si="71"/>
        <v>-9.8749996079599001E-3</v>
      </c>
      <c r="M327" s="32">
        <f t="shared" si="72"/>
        <v>8.2988028146946391E-3</v>
      </c>
      <c r="N327" s="40">
        <f t="shared" si="72"/>
        <v>-7.7933622057841934E-3</v>
      </c>
      <c r="O327" s="55">
        <f>AVERAGE(K$4:K327)</f>
        <v>-1.4687143864316376E-3</v>
      </c>
      <c r="P327" s="56">
        <f>AVERAGE(L$4:L327)</f>
        <v>-4.5613135103209048E-5</v>
      </c>
      <c r="Q327" s="57">
        <f>AVERAGE(M$4:M327)</f>
        <v>-5.1559902673816826E-4</v>
      </c>
      <c r="R327" s="32">
        <f>resultados!B$7+resultados!B$8*cálculos!K326^2+resultados!B$9*cálculos!R326</f>
        <v>4.5714125669682731E-4</v>
      </c>
      <c r="S327" s="32">
        <f>resultados!C$7+resultados!C$8*cálculos!L326^2+resultados!C$9*cálculos!S326</f>
        <v>1.527912063348111E-4</v>
      </c>
      <c r="T327" s="31">
        <f>resultados!D$7+resultados!D$8*cálculos!M326^2+resultados!D$9*cálculos!T326</f>
        <v>8.9002531108547277E-5</v>
      </c>
      <c r="U327" s="36">
        <f t="shared" si="73"/>
        <v>2.1380861925956757E-2</v>
      </c>
      <c r="V327" s="32">
        <f t="shared" si="74"/>
        <v>1.2360874011768387E-2</v>
      </c>
      <c r="W327" s="31">
        <f t="shared" si="75"/>
        <v>9.4341152795875509E-3</v>
      </c>
      <c r="X327" s="32">
        <f>-0.5*LN(2*resultados!B$2)-0.5*LN(R327)-0.5*((K327^2)/R327)</f>
        <v>2.3357861438575576</v>
      </c>
      <c r="Y327" s="32">
        <f>-0.5*LN(2*resultados!C$2)-0.5*LN(S327)-0.5*((L327^2)/S327)</f>
        <v>3.1551666120519219</v>
      </c>
      <c r="Z327" s="31">
        <f>-0.5*LN(2*resultados!D$2)-0.5*LN(T327)-0.5*((M327^2)/T327)</f>
        <v>3.357584512266389</v>
      </c>
      <c r="AA327" s="32">
        <f>K327/R327</f>
        <v>-50.829095690781756</v>
      </c>
      <c r="AB327" s="32">
        <f>L327/S327</f>
        <v>-64.630680291382944</v>
      </c>
      <c r="AC327" s="31">
        <f>M327/T327</f>
        <v>93.24232368822679</v>
      </c>
      <c r="AD327" s="32">
        <f>(1-resultados!$E$3)*(cálculos!AA326*cálculos!AA326)+resultados!$E$3*cálculos!AD326</f>
        <v>3576.5943412274619</v>
      </c>
      <c r="AE327" s="32">
        <f>(1-resultados!$E$3)*(cálculos!AA326*cálculos!AB326)+resultados!$E$3*cálculos!AE326</f>
        <v>1892.5970704190909</v>
      </c>
      <c r="AF327" s="32">
        <f>(1-resultados!$E$3)*(cálculos!AA326*cálculos!AC326)+resultados!$E$3*cálculos!AF326</f>
        <v>2904.3042499561143</v>
      </c>
      <c r="AG327" s="32">
        <f>(1-resultados!$E$3)*(cálculos!AB326*cálculos!AB326)+resultados!$E$3*cálculos!AG326</f>
        <v>3861.0134389464351</v>
      </c>
      <c r="AH327" s="32">
        <f>(1-resultados!$E$3)*(cálculos!AB326*cálculos!AC326)+resultados!$E$3*cálculos!AH326</f>
        <v>1827.7308640155272</v>
      </c>
      <c r="AI327" s="31">
        <f>(1-resultados!$E$3)*(cálculos!AC326*cálculos!AC326)+resultados!$E$3*cálculos!AI326</f>
        <v>13985.261953887941</v>
      </c>
      <c r="AJ327" s="32">
        <f t="shared" si="76"/>
        <v>1</v>
      </c>
      <c r="AK327" s="32">
        <f t="shared" si="77"/>
        <v>0.50929881340013983</v>
      </c>
      <c r="AL327" s="32">
        <f t="shared" si="78"/>
        <v>0.41065013042938142</v>
      </c>
      <c r="AM327" s="32">
        <f t="shared" si="79"/>
        <v>1</v>
      </c>
      <c r="AN327" s="32">
        <f t="shared" si="80"/>
        <v>0.24872892122914364</v>
      </c>
      <c r="AO327" s="31">
        <f t="shared" si="81"/>
        <v>1</v>
      </c>
      <c r="AP327" s="9">
        <f>H327*U327*(H327*U327*AJ327+I327*V327*AK327+J327*W327*AL327)</f>
        <v>5.4876759248183937E-5</v>
      </c>
      <c r="AQ327" s="9">
        <f>I327*V327*(H327*U327*AK327+I327*V327*AM327+J327*W327*AN327)</f>
        <v>4.5307127023448033E-5</v>
      </c>
      <c r="AR327" s="9">
        <f>J327*W327*(H327*U327*AL327+I327*V327*AN327+J327*W327*AO327)</f>
        <v>1.968919814926778E-5</v>
      </c>
      <c r="AS327" s="40">
        <f t="shared" si="82"/>
        <v>1.1987308442089975E-4</v>
      </c>
      <c r="AT327" s="32">
        <f t="shared" si="83"/>
        <v>2.5470384331822981E-2</v>
      </c>
      <c r="AU327" s="31">
        <f>IF(N327&lt;-AT326,1,0)</f>
        <v>0</v>
      </c>
      <c r="AV327" s="37">
        <f>(resultados!$E$12^AU327)*(1-resultados!$E$12)^(1-AU327)</f>
        <v>0.97455470737913485</v>
      </c>
      <c r="AW327" s="37">
        <f>((1-resultados!$E$13)^AU327)*((resultados!$E$13)^(1-AU327))</f>
        <v>0.9</v>
      </c>
    </row>
    <row r="328" spans="1:49" s="37" customFormat="1">
      <c r="A328" s="33">
        <v>326</v>
      </c>
      <c r="B328" s="34">
        <v>39869</v>
      </c>
      <c r="C328" s="35">
        <v>3</v>
      </c>
      <c r="D328" s="36">
        <v>11120</v>
      </c>
      <c r="E328" s="32">
        <v>2021.42</v>
      </c>
      <c r="F328" s="32">
        <v>1805</v>
      </c>
      <c r="G328" s="40">
        <f>(resultados!$B$6*cálculos!D328)+(resultados!$C$6*cálculos!E328)+(resultados!$D$6*cálculos!F328)</f>
        <v>0.8049424731182796</v>
      </c>
      <c r="H328" s="36">
        <f>(resultados!B$6*cálculos!D328)/$G328</f>
        <v>0.26738035777618513</v>
      </c>
      <c r="I328" s="32">
        <f>(resultados!C$6*cálculos!E328)/$G328</f>
        <v>0.42117571571155715</v>
      </c>
      <c r="J328" s="31">
        <f>(resultados!D$6*cálculos!F328)/$G328</f>
        <v>0.31144392651225772</v>
      </c>
      <c r="K328" s="36">
        <f t="shared" si="70"/>
        <v>5.4102927282464464E-3</v>
      </c>
      <c r="L328" s="32">
        <f t="shared" si="71"/>
        <v>1.9653436379611477E-2</v>
      </c>
      <c r="M328" s="32">
        <f t="shared" si="72"/>
        <v>-5.5248759319699303E-3</v>
      </c>
      <c r="N328" s="40">
        <f t="shared" si="72"/>
        <v>7.9454697165077526E-3</v>
      </c>
      <c r="O328" s="55">
        <f>AVERAGE(K$4:K328)</f>
        <v>-1.4475482106941666E-3</v>
      </c>
      <c r="P328" s="56">
        <f>AVERAGE(L$4:L328)</f>
        <v>1.4999324942066913E-5</v>
      </c>
      <c r="Q328" s="57">
        <f>AVERAGE(M$4:M328)</f>
        <v>-5.3101218644657365E-4</v>
      </c>
      <c r="R328" s="32">
        <f>resultados!B$7+resultados!B$8*cálculos!K327^2+resultados!B$9*cálculos!R327</f>
        <v>5.0636898043470791E-4</v>
      </c>
      <c r="S328" s="32">
        <f>resultados!C$7+resultados!C$8*cálculos!L327^2+resultados!C$9*cálculos!S327</f>
        <v>1.5912041590048664E-4</v>
      </c>
      <c r="T328" s="31">
        <f>resultados!D$7+resultados!D$8*cálculos!M327^2+resultados!D$9*cálculos!T327</f>
        <v>9.7554707964907559E-5</v>
      </c>
      <c r="U328" s="36">
        <f t="shared" si="73"/>
        <v>2.2502643854327604E-2</v>
      </c>
      <c r="V328" s="32">
        <f t="shared" si="74"/>
        <v>1.2614294110273734E-2</v>
      </c>
      <c r="W328" s="31">
        <f t="shared" si="75"/>
        <v>9.8769786860612163E-3</v>
      </c>
      <c r="X328" s="32">
        <f>-0.5*LN(2*resultados!B$2)-0.5*LN(R328)-0.5*((K328^2)/R328)</f>
        <v>2.8462808379955975</v>
      </c>
      <c r="Y328" s="32">
        <f>-0.5*LN(2*resultados!C$2)-0.5*LN(S328)-0.5*((L328^2)/S328)</f>
        <v>2.240258897056981</v>
      </c>
      <c r="Z328" s="31">
        <f>-0.5*LN(2*resultados!D$2)-0.5*LN(T328)-0.5*((M328^2)/T328)</f>
        <v>3.5421632290426044</v>
      </c>
      <c r="AA328" s="32">
        <f>K328/R328</f>
        <v>10.68448688069679</v>
      </c>
      <c r="AB328" s="32">
        <f>L328/S328</f>
        <v>123.51297769296096</v>
      </c>
      <c r="AC328" s="31">
        <f>M328/T328</f>
        <v>-56.633616636496335</v>
      </c>
      <c r="AD328" s="32">
        <f>(1-resultados!$E$3)*(cálculos!AA327*cálculos!AA327)+resultados!$E$3*cálculos!AD327</f>
        <v>3517.0144988783732</v>
      </c>
      <c r="AE328" s="32">
        <f>(1-resultados!$E$3)*(cálculos!AA327*cálculos!AB327)+resultados!$E$3*cálculos!AE327</f>
        <v>1976.1483881794072</v>
      </c>
      <c r="AF328" s="32">
        <f>(1-resultados!$E$3)*(cálculos!AA327*cálculos!AC327)+resultados!$E$3*cálculos!AF327</f>
        <v>2445.6806153679631</v>
      </c>
      <c r="AG328" s="32">
        <f>(1-resultados!$E$3)*(cálculos!AB327*cálculos!AB327)+resultados!$E$3*cálculos!AG327</f>
        <v>3879.9801227052667</v>
      </c>
      <c r="AH328" s="32">
        <f>(1-resultados!$E$3)*(cálculos!AB327*cálculos!AC327)+resultados!$E$3*cálculos!AH327</f>
        <v>1356.4881234594295</v>
      </c>
      <c r="AI328" s="31">
        <f>(1-resultados!$E$3)*(cálculos!AC327*cálculos!AC327)+resultados!$E$3*cálculos!AI327</f>
        <v>13667.794092261467</v>
      </c>
      <c r="AJ328" s="32">
        <f t="shared" si="76"/>
        <v>1</v>
      </c>
      <c r="AK328" s="32">
        <f t="shared" si="77"/>
        <v>0.53495558107366858</v>
      </c>
      <c r="AL328" s="32">
        <f t="shared" si="78"/>
        <v>0.35274709692846562</v>
      </c>
      <c r="AM328" s="32">
        <f t="shared" si="79"/>
        <v>1</v>
      </c>
      <c r="AN328" s="32">
        <f t="shared" si="80"/>
        <v>0.18627391037635724</v>
      </c>
      <c r="AO328" s="31">
        <f t="shared" si="81"/>
        <v>1</v>
      </c>
      <c r="AP328" s="9">
        <f>H328*U328*(H328*U328*AJ328+I328*V328*AK328+J328*W328*AL328)</f>
        <v>5.9830647774796986E-5</v>
      </c>
      <c r="AQ328" s="9">
        <f>I328*V328*(H328*U328*AK328+I328*V328*AM328+J328*W328*AN328)</f>
        <v>4.8370903210947378E-5</v>
      </c>
      <c r="AR328" s="9">
        <f>J328*W328*(H328*U328*AL328+I328*V328*AN328+J328*W328*AO328)</f>
        <v>1.9035565603799886E-5</v>
      </c>
      <c r="AS328" s="40">
        <f t="shared" si="82"/>
        <v>1.2723711658954424E-4</v>
      </c>
      <c r="AT328" s="32">
        <f t="shared" si="83"/>
        <v>2.6241071675797954E-2</v>
      </c>
      <c r="AU328" s="31">
        <f>IF(N328&lt;-AT327,1,0)</f>
        <v>0</v>
      </c>
      <c r="AV328" s="37">
        <f>(resultados!$E$12^AU328)*(1-resultados!$E$12)^(1-AU328)</f>
        <v>0.97455470737913485</v>
      </c>
      <c r="AW328" s="37">
        <f>((1-resultados!$E$13)^AU328)*((resultados!$E$13)^(1-AU328))</f>
        <v>0.9</v>
      </c>
    </row>
    <row r="329" spans="1:49" s="37" customFormat="1">
      <c r="A329" s="33">
        <v>327</v>
      </c>
      <c r="B329" s="34">
        <v>39870</v>
      </c>
      <c r="C329" s="35">
        <v>4</v>
      </c>
      <c r="D329" s="36">
        <v>11280</v>
      </c>
      <c r="E329" s="32">
        <v>2060.77</v>
      </c>
      <c r="F329" s="32">
        <v>1820</v>
      </c>
      <c r="G329" s="40">
        <f>(resultados!$B$6*cálculos!D329)+(resultados!$C$6*cálculos!E329)+(resultados!$D$6*cálculos!F329)</f>
        <v>0.81672216135794951</v>
      </c>
      <c r="H329" s="36">
        <f>(resultados!B$6*cálculos!D329)/$G329</f>
        <v>0.26731560740577942</v>
      </c>
      <c r="I329" s="32">
        <f>(resultados!C$6*cálculos!E329)/$G329</f>
        <v>0.42318161461463372</v>
      </c>
      <c r="J329" s="31">
        <f>(resultados!D$6*cálculos!F329)/$G329</f>
        <v>0.30950277797958686</v>
      </c>
      <c r="K329" s="36">
        <f t="shared" si="70"/>
        <v>1.4285957247476944E-2</v>
      </c>
      <c r="L329" s="32">
        <f t="shared" si="71"/>
        <v>1.9279464626262843E-2</v>
      </c>
      <c r="M329" s="32">
        <f t="shared" si="72"/>
        <v>8.2759093038600184E-3</v>
      </c>
      <c r="N329" s="40">
        <f t="shared" si="72"/>
        <v>1.4528152345022027E-2</v>
      </c>
      <c r="O329" s="55">
        <f>AVERAGE(K$4:K329)</f>
        <v>-1.3992859240126601E-3</v>
      </c>
      <c r="P329" s="56">
        <f>AVERAGE(L$4:L329)</f>
        <v>7.4092776786609179E-5</v>
      </c>
      <c r="Q329" s="57">
        <f>AVERAGE(M$4:M329)</f>
        <v>-5.0399708985054113E-4</v>
      </c>
      <c r="R329" s="32">
        <f>resultados!B$7+resultados!B$8*cálculos!K328^2+resultados!B$9*cálculos!R328</f>
        <v>4.0525078071933376E-4</v>
      </c>
      <c r="S329" s="32">
        <f>resultados!C$7+resultados!C$8*cálculos!L328^2+resultados!C$9*cálculos!S328</f>
        <v>2.6076329050799202E-4</v>
      </c>
      <c r="T329" s="31">
        <f>resultados!D$7+resultados!D$8*cálculos!M328^2+resultados!D$9*cálculos!T328</f>
        <v>8.8777199777600313E-5</v>
      </c>
      <c r="U329" s="36">
        <f t="shared" si="73"/>
        <v>2.0130841530331855E-2</v>
      </c>
      <c r="V329" s="32">
        <f t="shared" si="74"/>
        <v>1.6148166784746558E-2</v>
      </c>
      <c r="W329" s="31">
        <f t="shared" si="75"/>
        <v>9.4221653444205872E-3</v>
      </c>
      <c r="X329" s="32">
        <f>-0.5*LN(2*resultados!B$2)-0.5*LN(R329)-0.5*((K329^2)/R329)</f>
        <v>2.7347584199213717</v>
      </c>
      <c r="Y329" s="32">
        <f>-0.5*LN(2*resultados!C$2)-0.5*LN(S329)-0.5*((L329^2)/S329)</f>
        <v>2.4942991660261971</v>
      </c>
      <c r="Z329" s="31">
        <f>-0.5*LN(2*resultados!D$2)-0.5*LN(T329)-0.5*((M329^2)/T329)</f>
        <v>3.3600070818863572</v>
      </c>
      <c r="AA329" s="32">
        <f>K329/R329</f>
        <v>35.252139976433575</v>
      </c>
      <c r="AB329" s="32">
        <f>L329/S329</f>
        <v>73.934734404925592</v>
      </c>
      <c r="AC329" s="31">
        <f>M329/T329</f>
        <v>93.221112229180065</v>
      </c>
      <c r="AD329" s="32">
        <f>(1-resultados!$E$3)*(cálculos!AA328*cálculos!AA328)+resultados!$E$3*cálculos!AD328</f>
        <v>3312.8431245398974</v>
      </c>
      <c r="AE329" s="32">
        <f>(1-resultados!$E$3)*(cálculos!AA328*cálculos!AB328)+resultados!$E$3*cálculos!AE328</f>
        <v>1936.7598522740168</v>
      </c>
      <c r="AF329" s="32">
        <f>(1-resultados!$E$3)*(cálculos!AA328*cálculos!AC328)+resultados!$E$3*cálculos!AF328</f>
        <v>2262.6337104083418</v>
      </c>
      <c r="AG329" s="32">
        <f>(1-resultados!$E$3)*(cálculos!AB328*cálculos!AB328)+resultados!$E$3*cálculos!AG328</f>
        <v>4562.5086548578638</v>
      </c>
      <c r="AH329" s="32">
        <f>(1-resultados!$E$3)*(cálculos!AB328*cálculos!AC328)+resultados!$E$3*cálculos!AH328</f>
        <v>855.39963835414676</v>
      </c>
      <c r="AI329" s="31">
        <f>(1-resultados!$E$3)*(cálculos!AC328*cálculos!AC328)+resultados!$E$3*cálculos!AI328</f>
        <v>13040.168438725557</v>
      </c>
      <c r="AJ329" s="32">
        <f t="shared" si="76"/>
        <v>1</v>
      </c>
      <c r="AK329" s="32">
        <f t="shared" si="77"/>
        <v>0.4981653167208927</v>
      </c>
      <c r="AL329" s="32">
        <f t="shared" si="78"/>
        <v>0.3442486273530842</v>
      </c>
      <c r="AM329" s="32">
        <f t="shared" si="79"/>
        <v>1</v>
      </c>
      <c r="AN329" s="32">
        <f t="shared" si="80"/>
        <v>0.11089848444851293</v>
      </c>
      <c r="AO329" s="31">
        <f t="shared" si="81"/>
        <v>1</v>
      </c>
      <c r="AP329" s="9">
        <f>H329*U329*(H329*U329*AJ329+I329*V329*AK329+J329*W329*AL329)</f>
        <v>5.2679837215041382E-5</v>
      </c>
      <c r="AQ329" s="9">
        <f>I329*V329*(H329*U329*AK329+I329*V329*AM329+J329*W329*AN329)</f>
        <v>6.7227518634337244E-5</v>
      </c>
      <c r="AR329" s="9">
        <f>J329*W329*(H329*U329*AL329+I329*V329*AN329+J329*W329*AO329)</f>
        <v>1.6116374116761482E-5</v>
      </c>
      <c r="AS329" s="40">
        <f t="shared" si="82"/>
        <v>1.3602372996614011E-4</v>
      </c>
      <c r="AT329" s="32">
        <f t="shared" si="83"/>
        <v>2.7132011843853238E-2</v>
      </c>
      <c r="AU329" s="31">
        <f>IF(N329&lt;-AT328,1,0)</f>
        <v>0</v>
      </c>
      <c r="AV329" s="37">
        <f>(resultados!$E$12^AU329)*(1-resultados!$E$12)^(1-AU329)</f>
        <v>0.97455470737913485</v>
      </c>
      <c r="AW329" s="37">
        <f>((1-resultados!$E$13)^AU329)*((resultados!$E$13)^(1-AU329))</f>
        <v>0.9</v>
      </c>
    </row>
    <row r="330" spans="1:49" s="37" customFormat="1">
      <c r="A330" s="33">
        <v>328</v>
      </c>
      <c r="B330" s="34">
        <v>39871</v>
      </c>
      <c r="C330" s="35">
        <v>5</v>
      </c>
      <c r="D330" s="36">
        <v>11600</v>
      </c>
      <c r="E330" s="32">
        <v>2070.61</v>
      </c>
      <c r="F330" s="32">
        <v>1815</v>
      </c>
      <c r="G330" s="40">
        <f>(resultados!$B$6*cálculos!D330)+(resultados!$C$6*cálculos!E330)+(resultados!$D$6*cálculos!F330)</f>
        <v>0.82387157976601066</v>
      </c>
      <c r="H330" s="36">
        <f>(resultados!B$6*cálculos!D330)/$G330</f>
        <v>0.27251350155326792</v>
      </c>
      <c r="I330" s="32">
        <f>(resultados!C$6*cálculos!E330)/$G330</f>
        <v>0.42151243704637653</v>
      </c>
      <c r="J330" s="31">
        <f>(resultados!D$6*cálculos!F330)/$G330</f>
        <v>0.3059740614003556</v>
      </c>
      <c r="K330" s="36">
        <f t="shared" si="70"/>
        <v>2.7973852042405767E-2</v>
      </c>
      <c r="L330" s="32">
        <f t="shared" si="71"/>
        <v>4.7635504877074908E-3</v>
      </c>
      <c r="M330" s="32">
        <f t="shared" si="72"/>
        <v>-2.7510333718900881E-3</v>
      </c>
      <c r="N330" s="40">
        <f t="shared" si="72"/>
        <v>8.7157027199116777E-3</v>
      </c>
      <c r="O330" s="55">
        <f>AVERAGE(K$4:K330)</f>
        <v>-1.3094598140236129E-3</v>
      </c>
      <c r="P330" s="56">
        <f>AVERAGE(L$4:L330)</f>
        <v>8.8433626055480364E-5</v>
      </c>
      <c r="Q330" s="57">
        <f>AVERAGE(M$4:M330)</f>
        <v>-5.1086876043781812E-4</v>
      </c>
      <c r="R330" s="32">
        <f>resultados!B$7+resultados!B$8*cálculos!K329^2+resultados!B$9*cálculos!R329</f>
        <v>3.7823132067360998E-4</v>
      </c>
      <c r="S330" s="32">
        <f>resultados!C$7+resultados!C$8*cálculos!L329^2+resultados!C$9*cálculos!S329</f>
        <v>3.2317759637541456E-4</v>
      </c>
      <c r="T330" s="31">
        <f>resultados!D$7+resultados!D$8*cálculos!M329^2+resultados!D$9*cálculos!T329</f>
        <v>9.7272451080511593E-5</v>
      </c>
      <c r="U330" s="36">
        <f t="shared" si="73"/>
        <v>1.9448170111185523E-2</v>
      </c>
      <c r="V330" s="32">
        <f t="shared" si="74"/>
        <v>1.7977140939966361E-2</v>
      </c>
      <c r="W330" s="31">
        <f t="shared" si="75"/>
        <v>9.8626797109361512E-3</v>
      </c>
      <c r="X330" s="32">
        <f>-0.5*LN(2*resultados!B$2)-0.5*LN(R330)-0.5*((K330^2)/R330)</f>
        <v>1.9865957586253573</v>
      </c>
      <c r="Y330" s="32">
        <f>-0.5*LN(2*resultados!C$2)-0.5*LN(S330)-0.5*((L330^2)/S330)</f>
        <v>3.0646090188965212</v>
      </c>
      <c r="Z330" s="31">
        <f>-0.5*LN(2*resultados!D$2)-0.5*LN(T330)-0.5*((M330^2)/T330)</f>
        <v>3.6611568441475009</v>
      </c>
      <c r="AA330" s="32">
        <f>K330/R330</f>
        <v>73.959639282611008</v>
      </c>
      <c r="AB330" s="32">
        <f>L330/S330</f>
        <v>14.739729922905861</v>
      </c>
      <c r="AC330" s="31">
        <f>M330/T330</f>
        <v>-28.28173178871663</v>
      </c>
      <c r="AD330" s="32">
        <f>(1-resultados!$E$3)*(cálculos!AA329*cálculos!AA329)+resultados!$E$3*cálculos!AD329</f>
        <v>3188.6353394425878</v>
      </c>
      <c r="AE330" s="32">
        <f>(1-resultados!$E$3)*(cálculos!AA329*cálculos!AB329)+resultados!$E$3*cálculos!AE329</f>
        <v>1976.9357175193484</v>
      </c>
      <c r="AF330" s="32">
        <f>(1-resultados!$E$3)*(cálculos!AA329*cálculos!AC329)+resultados!$E$3*cálculos!AF329</f>
        <v>2324.0503096075545</v>
      </c>
      <c r="AG330" s="32">
        <f>(1-resultados!$E$3)*(cálculos!AB329*cálculos!AB329)+resultados!$E$3*cálculos!AG329</f>
        <v>4616.7388326580049</v>
      </c>
      <c r="AH330" s="32">
        <f>(1-resultados!$E$3)*(cálculos!AB329*cálculos!AC329)+resultados!$E$3*cálculos!AH329</f>
        <v>1217.6123504686695</v>
      </c>
      <c r="AI330" s="31">
        <f>(1-resultados!$E$3)*(cálculos!AC329*cálculos!AC329)+resultados!$E$3*cálculos!AI329</f>
        <v>12779.168878316746</v>
      </c>
      <c r="AJ330" s="32">
        <f t="shared" si="76"/>
        <v>1</v>
      </c>
      <c r="AK330" s="32">
        <f t="shared" si="77"/>
        <v>0.51525529884761745</v>
      </c>
      <c r="AL330" s="32">
        <f t="shared" si="78"/>
        <v>0.36407578360187914</v>
      </c>
      <c r="AM330" s="32">
        <f t="shared" si="79"/>
        <v>1</v>
      </c>
      <c r="AN330" s="32">
        <f t="shared" si="80"/>
        <v>0.15852219827078451</v>
      </c>
      <c r="AO330" s="31">
        <f t="shared" si="81"/>
        <v>1</v>
      </c>
      <c r="AP330" s="9">
        <f>H330*U330*(H330*U330*AJ330+I330*V330*AK330+J330*W330*AL330)</f>
        <v>5.4604553504560891E-5</v>
      </c>
      <c r="AQ330" s="9">
        <f>I330*V330*(H330*U330*AK330+I330*V330*AM330+J330*W330*AN330)</f>
        <v>8.1737633066971302E-5</v>
      </c>
      <c r="AR330" s="9">
        <f>J330*W330*(H330*U330*AL330+I330*V330*AN330+J330*W330*AO330)</f>
        <v>1.8554481176545771E-5</v>
      </c>
      <c r="AS330" s="40">
        <f t="shared" si="82"/>
        <v>1.5489666774807796E-4</v>
      </c>
      <c r="AT330" s="32">
        <f t="shared" si="83"/>
        <v>2.8953141687469715E-2</v>
      </c>
      <c r="AU330" s="31">
        <f>IF(N330&lt;-AT329,1,0)</f>
        <v>0</v>
      </c>
      <c r="AV330" s="37">
        <f>(resultados!$E$12^AU330)*(1-resultados!$E$12)^(1-AU330)</f>
        <v>0.97455470737913485</v>
      </c>
      <c r="AW330" s="37">
        <f>((1-resultados!$E$13)^AU330)*((resultados!$E$13)^(1-AU330))</f>
        <v>0.9</v>
      </c>
    </row>
    <row r="331" spans="1:49" s="37" customFormat="1">
      <c r="A331" s="33">
        <v>329</v>
      </c>
      <c r="B331" s="34">
        <v>39874</v>
      </c>
      <c r="C331" s="35">
        <v>1</v>
      </c>
      <c r="D331" s="36">
        <v>11100</v>
      </c>
      <c r="E331" s="32">
        <v>2016.51</v>
      </c>
      <c r="F331" s="32">
        <v>1800</v>
      </c>
      <c r="G331" s="40">
        <f>(resultados!$B$6*cálculos!D331)+(resultados!$C$6*cálculos!E331)+(resultados!$D$6*cálculos!F331)</f>
        <v>0.80303745181578412</v>
      </c>
      <c r="H331" s="36">
        <f>(resultados!B$6*cálculos!D331)/$G331</f>
        <v>0.26753261531157463</v>
      </c>
      <c r="I331" s="32">
        <f>(resultados!C$6*cálculos!E331)/$G331</f>
        <v>0.42114940140543683</v>
      </c>
      <c r="J331" s="31">
        <f>(resultados!D$6*cálculos!F331)/$G331</f>
        <v>0.31131798328298854</v>
      </c>
      <c r="K331" s="36">
        <f t="shared" si="70"/>
        <v>-4.4059989794030585E-2</v>
      </c>
      <c r="L331" s="32">
        <f t="shared" si="71"/>
        <v>-2.6474955449710791E-2</v>
      </c>
      <c r="M331" s="32">
        <f t="shared" si="72"/>
        <v>-8.2988028146946391E-3</v>
      </c>
      <c r="N331" s="40">
        <f t="shared" si="72"/>
        <v>-2.5613315235725576E-2</v>
      </c>
      <c r="O331" s="55">
        <f>AVERAGE(K$4:K331)</f>
        <v>-1.4397967956699756E-3</v>
      </c>
      <c r="P331" s="56">
        <f>AVERAGE(L$4:L331)</f>
        <v>7.447683751314909E-6</v>
      </c>
      <c r="Q331" s="57">
        <f>AVERAGE(M$4:M331)</f>
        <v>-5.3461246182274743E-4</v>
      </c>
      <c r="R331" s="32">
        <f>resultados!B$7+resultados!B$8*cálculos!K330^2+resultados!B$9*cálculos!R330</f>
        <v>5.1380184671689531E-4</v>
      </c>
      <c r="S331" s="32">
        <f>resultados!C$7+resultados!C$8*cálculos!L330^2+resultados!C$9*cálculos!S330</f>
        <v>2.4673119181059126E-4</v>
      </c>
      <c r="T331" s="31">
        <f>resultados!D$7+resultados!D$8*cálculos!M330^2+resultados!D$9*cálculos!T330</f>
        <v>8.0116997375751463E-5</v>
      </c>
      <c r="U331" s="36">
        <f t="shared" si="73"/>
        <v>2.2667197592929199E-2</v>
      </c>
      <c r="V331" s="32">
        <f t="shared" si="74"/>
        <v>1.5707679389731357E-2</v>
      </c>
      <c r="W331" s="31">
        <f t="shared" si="75"/>
        <v>8.9508098726177546E-3</v>
      </c>
      <c r="X331" s="32">
        <f>-0.5*LN(2*resultados!B$2)-0.5*LN(R331)-0.5*((K331^2)/R331)</f>
        <v>0.9787623251148696</v>
      </c>
      <c r="Y331" s="32">
        <f>-0.5*LN(2*resultados!C$2)-0.5*LN(S331)-0.5*((L331^2)/S331)</f>
        <v>1.8142481808434832</v>
      </c>
      <c r="Z331" s="31">
        <f>-0.5*LN(2*resultados!D$2)-0.5*LN(T331)-0.5*((M331^2)/T331)</f>
        <v>3.3672630106555221</v>
      </c>
      <c r="AA331" s="32">
        <f>K331/R331</f>
        <v>-85.752883286750091</v>
      </c>
      <c r="AB331" s="32">
        <f>L331/S331</f>
        <v>-107.30283129355969</v>
      </c>
      <c r="AC331" s="31">
        <f>M331/T331</f>
        <v>-103.5835476431171</v>
      </c>
      <c r="AD331" s="32">
        <f>(1-resultados!$E$3)*(cálculos!AA330*cálculos!AA330)+resultados!$E$3*cálculos!AD330</f>
        <v>3325.5189136448689</v>
      </c>
      <c r="AE331" s="32">
        <f>(1-resultados!$E$3)*(cálculos!AA330*cálculos!AB330)+resultados!$E$3*cálculos!AE330</f>
        <v>1923.7282809614608</v>
      </c>
      <c r="AF331" s="32">
        <f>(1-resultados!$E$3)*(cálculos!AA330*cálculos!AC330)+resultados!$E$3*cálculos!AF330</f>
        <v>2059.1048901482386</v>
      </c>
      <c r="AG331" s="32">
        <f>(1-resultados!$E$3)*(cálculos!AB330*cálculos!AB330)+resultados!$E$3*cálculos!AG330</f>
        <v>4352.7700809905364</v>
      </c>
      <c r="AH331" s="32">
        <f>(1-resultados!$E$3)*(cálculos!AB330*cálculos!AC330)+resultados!$E$3*cálculos!AH330</f>
        <v>1119.5437041414846</v>
      </c>
      <c r="AI331" s="31">
        <f>(1-resultados!$E$3)*(cálculos!AC330*cálculos!AC330)+resultados!$E$3*cálculos!AI330</f>
        <v>12060.410126795874</v>
      </c>
      <c r="AJ331" s="32">
        <f t="shared" si="76"/>
        <v>1</v>
      </c>
      <c r="AK331" s="32">
        <f t="shared" si="77"/>
        <v>0.50562804534148664</v>
      </c>
      <c r="AL331" s="32">
        <f t="shared" si="78"/>
        <v>0.32513799296563622</v>
      </c>
      <c r="AM331" s="32">
        <f t="shared" si="79"/>
        <v>1</v>
      </c>
      <c r="AN331" s="32">
        <f t="shared" si="80"/>
        <v>0.15451731387460035</v>
      </c>
      <c r="AO331" s="31">
        <f t="shared" si="81"/>
        <v>1</v>
      </c>
      <c r="AP331" s="9">
        <f>H331*U331*(H331*U331*AJ331+I331*V331*AK331+J331*W331*AL331)</f>
        <v>6.2552970169625646E-5</v>
      </c>
      <c r="AQ331" s="9">
        <f>I331*V331*(H331*U331*AK331+I331*V331*AM331+J331*W331*AN331)</f>
        <v>6.689428259346767E-5</v>
      </c>
      <c r="AR331" s="9">
        <f>J331*W331*(H331*U331*AL331+I331*V331*AN331+J331*W331*AO331)</f>
        <v>1.6107445887281396E-5</v>
      </c>
      <c r="AS331" s="40">
        <f t="shared" si="82"/>
        <v>1.4555469865037472E-4</v>
      </c>
      <c r="AT331" s="32">
        <f t="shared" si="83"/>
        <v>2.8066468659946425E-2</v>
      </c>
      <c r="AU331" s="31">
        <f>IF(N331&lt;-AT330,1,0)</f>
        <v>0</v>
      </c>
      <c r="AV331" s="37">
        <f>(resultados!$E$12^AU331)*(1-resultados!$E$12)^(1-AU331)</f>
        <v>0.97455470737913485</v>
      </c>
      <c r="AW331" s="37">
        <f>((1-resultados!$E$13)^AU331)*((resultados!$E$13)^(1-AU331))</f>
        <v>0.9</v>
      </c>
    </row>
    <row r="332" spans="1:49" s="37" customFormat="1">
      <c r="A332" s="33">
        <v>330</v>
      </c>
      <c r="B332" s="34">
        <v>39875</v>
      </c>
      <c r="C332" s="35">
        <v>2</v>
      </c>
      <c r="D332" s="36">
        <v>11020</v>
      </c>
      <c r="E332" s="32">
        <v>2026.34</v>
      </c>
      <c r="F332" s="32">
        <v>1800</v>
      </c>
      <c r="G332" s="40">
        <f>(resultados!$B$6*cálculos!D332)+(resultados!$C$6*cálculos!E332)+(resultados!$D$6*cálculos!F332)</f>
        <v>0.80313770203557178</v>
      </c>
      <c r="H332" s="36">
        <f>(resultados!B$6*cálculos!D332)/$G332</f>
        <v>0.26557129872007718</v>
      </c>
      <c r="I332" s="32">
        <f>(resultados!C$6*cálculos!E332)/$G332</f>
        <v>0.42314957770451483</v>
      </c>
      <c r="J332" s="31">
        <f>(resultados!D$6*cálculos!F332)/$G332</f>
        <v>0.31127912357540805</v>
      </c>
      <c r="K332" s="36">
        <f t="shared" si="70"/>
        <v>-7.2333045935195628E-3</v>
      </c>
      <c r="L332" s="32">
        <f t="shared" si="71"/>
        <v>4.8629157013513336E-3</v>
      </c>
      <c r="M332" s="32">
        <f t="shared" si="72"/>
        <v>0</v>
      </c>
      <c r="N332" s="40">
        <f t="shared" si="72"/>
        <v>1.2483099327922909E-4</v>
      </c>
      <c r="O332" s="55">
        <f>AVERAGE(K$4:K332)</f>
        <v>-1.4574062418640473E-3</v>
      </c>
      <c r="P332" s="56">
        <f>AVERAGE(L$4:L332)</f>
        <v>2.2205945202986699E-5</v>
      </c>
      <c r="Q332" s="57">
        <f>AVERAGE(M$4:M332)</f>
        <v>-5.3298749993270869E-4</v>
      </c>
      <c r="R332" s="32">
        <f>resultados!B$7+resultados!B$8*cálculos!K331^2+resultados!B$9*cálculos!R331</f>
        <v>9.2413223908609688E-4</v>
      </c>
      <c r="S332" s="32">
        <f>resultados!C$7+resultados!C$8*cálculos!L331^2+resultados!C$9*cálculos!S331</f>
        <v>4.2499634375199342E-4</v>
      </c>
      <c r="T332" s="31">
        <f>resultados!D$7+resultados!D$8*cálculos!M331^2+resultados!D$9*cálculos!T331</f>
        <v>9.195326749975308E-5</v>
      </c>
      <c r="U332" s="36">
        <f t="shared" si="73"/>
        <v>3.0399543402592363E-2</v>
      </c>
      <c r="V332" s="32">
        <f t="shared" si="74"/>
        <v>2.0615439450858024E-2</v>
      </c>
      <c r="W332" s="31">
        <f t="shared" si="75"/>
        <v>9.5892266372087104E-3</v>
      </c>
      <c r="X332" s="32">
        <f>-0.5*LN(2*resultados!B$2)-0.5*LN(R332)-0.5*((K332^2)/R332)</f>
        <v>2.5460811438769309</v>
      </c>
      <c r="Y332" s="32">
        <f>-0.5*LN(2*resultados!C$2)-0.5*LN(S332)-0.5*((L332^2)/S332)</f>
        <v>2.9349551068467035</v>
      </c>
      <c r="Z332" s="31">
        <f>-0.5*LN(2*resultados!D$2)-0.5*LN(T332)-0.5*((M332^2)/T332)</f>
        <v>3.7281765027607379</v>
      </c>
      <c r="AA332" s="32">
        <f>K332/R332</f>
        <v>-7.8271315376604571</v>
      </c>
      <c r="AB332" s="32">
        <f>L332/S332</f>
        <v>11.442253028390963</v>
      </c>
      <c r="AC332" s="31">
        <f>M332/T332</f>
        <v>0</v>
      </c>
      <c r="AD332" s="32">
        <f>(1-resultados!$E$3)*(cálculos!AA331*cálculos!AA331)+resultados!$E$3*cálculos!AD331</f>
        <v>3567.2011983456359</v>
      </c>
      <c r="AE332" s="32">
        <f>(1-resultados!$E$3)*(cálculos!AA331*cálculos!AB331)+resultados!$E$3*cálculos!AE331</f>
        <v>2360.396214199041</v>
      </c>
      <c r="AF332" s="32">
        <f>(1-resultados!$E$3)*(cálculos!AA331*cálculos!AC331)+resultados!$E$3*cálculos!AF331</f>
        <v>2468.5138690274089</v>
      </c>
      <c r="AG332" s="32">
        <f>(1-resultados!$E$3)*(cálculos!AB331*cálculos!AB331)+resultados!$E$3*cálculos!AG331</f>
        <v>4782.4377323479521</v>
      </c>
      <c r="AH332" s="32">
        <f>(1-resultados!$E$3)*(cálculos!AB331*cálculos!AC331)+resultados!$E$3*cálculos!AH331</f>
        <v>1719.2595581452638</v>
      </c>
      <c r="AI332" s="31">
        <f>(1-resultados!$E$3)*(cálculos!AC331*cálculos!AC331)+resultados!$E$3*cálculos!AI331</f>
        <v>11980.558599728156</v>
      </c>
      <c r="AJ332" s="32">
        <f t="shared" si="76"/>
        <v>1</v>
      </c>
      <c r="AK332" s="32">
        <f t="shared" si="77"/>
        <v>0.57147395834254811</v>
      </c>
      <c r="AL332" s="32">
        <f t="shared" si="78"/>
        <v>0.37760108637058831</v>
      </c>
      <c r="AM332" s="32">
        <f t="shared" si="79"/>
        <v>1</v>
      </c>
      <c r="AN332" s="32">
        <f t="shared" si="80"/>
        <v>0.2271319615180338</v>
      </c>
      <c r="AO332" s="31">
        <f t="shared" si="81"/>
        <v>1</v>
      </c>
      <c r="AP332" s="9">
        <f>H332*U332*(H332*U332*AJ332+I332*V332*AK332+J332*W332*AL332)</f>
        <v>1.1452353288100966E-4</v>
      </c>
      <c r="AQ332" s="9">
        <f>I332*V332*(H332*U332*AK332+I332*V332*AM332+J332*W332*AN332)</f>
        <v>1.2225897333055107E-4</v>
      </c>
      <c r="AR332" s="9">
        <f>J332*W332*(H332*U332*AL332+I332*V332*AN332+J332*W332*AO332)</f>
        <v>2.3923462593222877E-5</v>
      </c>
      <c r="AS332" s="40">
        <f t="shared" si="82"/>
        <v>2.6070596880478359E-4</v>
      </c>
      <c r="AT332" s="32">
        <f t="shared" si="83"/>
        <v>3.7562124283874489E-2</v>
      </c>
      <c r="AU332" s="31">
        <f>IF(N332&lt;-AT331,1,0)</f>
        <v>0</v>
      </c>
      <c r="AV332" s="37">
        <f>(resultados!$E$12^AU332)*(1-resultados!$E$12)^(1-AU332)</f>
        <v>0.97455470737913485</v>
      </c>
      <c r="AW332" s="37">
        <f>((1-resultados!$E$13)^AU332)*((resultados!$E$13)^(1-AU332))</f>
        <v>0.9</v>
      </c>
    </row>
    <row r="333" spans="1:49" s="37" customFormat="1">
      <c r="A333" s="33">
        <v>331</v>
      </c>
      <c r="B333" s="34">
        <v>39876</v>
      </c>
      <c r="C333" s="35">
        <v>3</v>
      </c>
      <c r="D333" s="36">
        <v>11320</v>
      </c>
      <c r="E333" s="32">
        <v>2060.77</v>
      </c>
      <c r="F333" s="32">
        <v>1825</v>
      </c>
      <c r="G333" s="40">
        <f>(resultados!$B$6*cálculos!D333)+(resultados!$C$6*cálculos!E333)+(resultados!$D$6*cálculos!F333)</f>
        <v>0.8181907993507811</v>
      </c>
      <c r="H333" s="36">
        <f>(resultados!B$6*cálculos!D333)/$G333</f>
        <v>0.26778200679767789</v>
      </c>
      <c r="I333" s="32">
        <f>(resultados!C$6*cálculos!E333)/$G333</f>
        <v>0.42242201111190059</v>
      </c>
      <c r="J333" s="31">
        <f>(resultados!D$6*cálculos!F333)/$G333</f>
        <v>0.30979598209042147</v>
      </c>
      <c r="K333" s="36">
        <f t="shared" si="70"/>
        <v>2.6859269050268253E-2</v>
      </c>
      <c r="L333" s="32">
        <f t="shared" si="71"/>
        <v>1.6848489260651967E-2</v>
      </c>
      <c r="M333" s="32">
        <f t="shared" si="72"/>
        <v>1.3793322132335639E-2</v>
      </c>
      <c r="N333" s="40">
        <f t="shared" si="72"/>
        <v>1.8569376721374459E-2</v>
      </c>
      <c r="O333" s="55">
        <f>AVERAGE(K$4:K333)</f>
        <v>-1.371598134918192E-3</v>
      </c>
      <c r="P333" s="56">
        <f>AVERAGE(L$4:L333)</f>
        <v>7.3194682522529058E-5</v>
      </c>
      <c r="Q333" s="57">
        <f>AVERAGE(M$4:M333)</f>
        <v>-4.8957444044098642E-4</v>
      </c>
      <c r="R333" s="32">
        <f>resultados!B$7+resultados!B$8*cálculos!K332^2+resultados!B$9*cálculos!R332</f>
        <v>7.1701892792051022E-4</v>
      </c>
      <c r="S333" s="32">
        <f>resultados!C$7+resultados!C$8*cálculos!L332^2+resultados!C$9*cálculos!S332</f>
        <v>3.144987609287971E-4</v>
      </c>
      <c r="T333" s="31">
        <f>resultados!D$7+resultados!D$8*cálculos!M332^2+resultados!D$9*cálculos!T332</f>
        <v>7.3967339831844338E-5</v>
      </c>
      <c r="U333" s="36">
        <f t="shared" si="73"/>
        <v>2.6777209113731593E-2</v>
      </c>
      <c r="V333" s="32">
        <f t="shared" si="74"/>
        <v>1.7734112916320259E-2</v>
      </c>
      <c r="W333" s="31">
        <f t="shared" si="75"/>
        <v>8.6004267238227392E-3</v>
      </c>
      <c r="X333" s="32">
        <f>-0.5*LN(2*resultados!B$2)-0.5*LN(R333)-0.5*((K333^2)/R333)</f>
        <v>2.1981963865123726</v>
      </c>
      <c r="Y333" s="32">
        <f>-0.5*LN(2*resultados!C$2)-0.5*LN(S333)-0.5*((L333^2)/S333)</f>
        <v>2.6620187145465453</v>
      </c>
      <c r="Z333" s="31">
        <f>-0.5*LN(2*resultados!D$2)-0.5*LN(T333)-0.5*((M333^2)/T333)</f>
        <v>2.550925582932889</v>
      </c>
      <c r="AA333" s="32">
        <f>K333/R333</f>
        <v>37.459637401993255</v>
      </c>
      <c r="AB333" s="32">
        <f>L333/S333</f>
        <v>53.572513961244141</v>
      </c>
      <c r="AC333" s="31">
        <f>M333/T333</f>
        <v>186.47854801447588</v>
      </c>
      <c r="AD333" s="32">
        <f>(1-resultados!$E$3)*(cálculos!AA332*cálculos!AA332)+resultados!$E$3*cálculos!AD332</f>
        <v>3356.8449657313681</v>
      </c>
      <c r="AE333" s="32">
        <f>(1-resultados!$E$3)*(cálculos!AA332*cálculos!AB332)+resultados!$E$3*cálculos!AE332</f>
        <v>2213.3988401746738</v>
      </c>
      <c r="AF333" s="32">
        <f>(1-resultados!$E$3)*(cálculos!AA332*cálculos!AC332)+resultados!$E$3*cálculos!AF332</f>
        <v>2320.4030368857643</v>
      </c>
      <c r="AG333" s="32">
        <f>(1-resultados!$E$3)*(cálculos!AB332*cálculos!AB332)+resultados!$E$3*cálculos!AG332</f>
        <v>4503.3469776690181</v>
      </c>
      <c r="AH333" s="32">
        <f>(1-resultados!$E$3)*(cálculos!AB332*cálculos!AC332)+resultados!$E$3*cálculos!AH332</f>
        <v>1616.1039846565479</v>
      </c>
      <c r="AI333" s="31">
        <f>(1-resultados!$E$3)*(cálculos!AC332*cálculos!AC332)+resultados!$E$3*cálculos!AI332</f>
        <v>11261.725083744466</v>
      </c>
      <c r="AJ333" s="32">
        <f t="shared" si="76"/>
        <v>1</v>
      </c>
      <c r="AK333" s="32">
        <f t="shared" si="77"/>
        <v>0.56928053029233616</v>
      </c>
      <c r="AL333" s="32">
        <f t="shared" si="78"/>
        <v>0.37739428785811263</v>
      </c>
      <c r="AM333" s="32">
        <f t="shared" si="79"/>
        <v>1</v>
      </c>
      <c r="AN333" s="32">
        <f t="shared" si="80"/>
        <v>0.2269337738135688</v>
      </c>
      <c r="AO333" s="31">
        <f t="shared" si="81"/>
        <v>1</v>
      </c>
      <c r="AP333" s="9">
        <f>H333*U333*(H333*U333*AJ333+I333*V333*AK333+J333*W333*AL333)</f>
        <v>8.9204869921337787E-5</v>
      </c>
      <c r="AQ333" s="9">
        <f>I333*V333*(H333*U333*AK333+I333*V333*AM333+J333*W333*AN333)</f>
        <v>9.1228183397673487E-5</v>
      </c>
      <c r="AR333" s="9">
        <f>J333*W333*(H333*U333*AL333+I333*V333*AN333+J333*W333*AO333)</f>
        <v>1.8838457304738356E-5</v>
      </c>
      <c r="AS333" s="40">
        <f t="shared" si="82"/>
        <v>1.9927151062374963E-4</v>
      </c>
      <c r="AT333" s="32">
        <f t="shared" si="83"/>
        <v>3.2839555091572964E-2</v>
      </c>
      <c r="AU333" s="31">
        <f>IF(N333&lt;-AT332,1,0)</f>
        <v>0</v>
      </c>
      <c r="AV333" s="37">
        <f>(resultados!$E$12^AU333)*(1-resultados!$E$12)^(1-AU333)</f>
        <v>0.97455470737913485</v>
      </c>
      <c r="AW333" s="37">
        <f>((1-resultados!$E$13)^AU333)*((resultados!$E$13)^(1-AU333))</f>
        <v>0.9</v>
      </c>
    </row>
    <row r="334" spans="1:49" s="37" customFormat="1">
      <c r="A334" s="33">
        <v>332</v>
      </c>
      <c r="B334" s="34">
        <v>39877</v>
      </c>
      <c r="C334" s="35">
        <v>4</v>
      </c>
      <c r="D334" s="36">
        <v>11260</v>
      </c>
      <c r="E334" s="32">
        <v>2021.42</v>
      </c>
      <c r="F334" s="32">
        <v>1805</v>
      </c>
      <c r="G334" s="40">
        <f>(resultados!$B$6*cálculos!D334)+(resultados!$C$6*cálculos!E334)+(resultados!$D$6*cálculos!F334)</f>
        <v>0.80765215053763451</v>
      </c>
      <c r="H334" s="36">
        <f>(resultados!B$6*cálculos!D334)/$G334</f>
        <v>0.26983830071633358</v>
      </c>
      <c r="I334" s="32">
        <f>(resultados!C$6*cálculos!E334)/$G334</f>
        <v>0.4197626688625089</v>
      </c>
      <c r="J334" s="31">
        <f>(resultados!D$6*cálculos!F334)/$G334</f>
        <v>0.31039903042115746</v>
      </c>
      <c r="K334" s="36">
        <f t="shared" si="70"/>
        <v>-5.3144500634925151E-3</v>
      </c>
      <c r="L334" s="32">
        <f t="shared" si="71"/>
        <v>-1.9279464626262843E-2</v>
      </c>
      <c r="M334" s="32">
        <f t="shared" si="72"/>
        <v>-1.101939524961093E-2</v>
      </c>
      <c r="N334" s="40">
        <f t="shared" si="72"/>
        <v>-1.2964101377925308E-2</v>
      </c>
      <c r="O334" s="55">
        <f>AVERAGE(K$4:K334)</f>
        <v>-1.3835100742794436E-3</v>
      </c>
      <c r="P334" s="56">
        <f>AVERAGE(L$4:L334)</f>
        <v>1.4727433855503767E-5</v>
      </c>
      <c r="Q334" s="57">
        <f>AVERAGE(M$4:M334)</f>
        <v>-5.2138658790071432E-4</v>
      </c>
      <c r="R334" s="32">
        <f>resultados!B$7+resultados!B$8*cálculos!K333^2+resultados!B$9*cálculos!R333</f>
        <v>7.4520069982929782E-4</v>
      </c>
      <c r="S334" s="32">
        <f>resultados!C$7+resultados!C$8*cálculos!L333^2+resultados!C$9*cálculos!S333</f>
        <v>3.2913064098786301E-4</v>
      </c>
      <c r="T334" s="31">
        <f>resultados!D$7+resultados!D$8*cálculos!M333^2+resultados!D$9*cálculos!T333</f>
        <v>1.3292850527743213E-4</v>
      </c>
      <c r="U334" s="36">
        <f t="shared" si="73"/>
        <v>2.7298364416742951E-2</v>
      </c>
      <c r="V334" s="32">
        <f t="shared" si="74"/>
        <v>1.8141958025192955E-2</v>
      </c>
      <c r="W334" s="31">
        <f t="shared" si="75"/>
        <v>1.1529462488660611E-2</v>
      </c>
      <c r="X334" s="32">
        <f>-0.5*LN(2*resultados!B$2)-0.5*LN(R334)-0.5*((K334^2)/R334)</f>
        <v>2.6630397737147824</v>
      </c>
      <c r="Y334" s="32">
        <f>-0.5*LN(2*resultados!C$2)-0.5*LN(S334)-0.5*((L334^2)/S334)</f>
        <v>2.525923380595946</v>
      </c>
      <c r="Z334" s="31">
        <f>-0.5*LN(2*resultados!D$2)-0.5*LN(T334)-0.5*((M334^2)/T334)</f>
        <v>3.0871727588332627</v>
      </c>
      <c r="AA334" s="32">
        <f>K334/R334</f>
        <v>-7.1315688038267941</v>
      </c>
      <c r="AB334" s="32">
        <f>L334/S334</f>
        <v>-58.576936405546611</v>
      </c>
      <c r="AC334" s="31">
        <f>M334/T334</f>
        <v>-82.897157585670541</v>
      </c>
      <c r="AD334" s="32">
        <f>(1-resultados!$E$3)*(cálculos!AA333*cálculos!AA333)+resultados!$E$3*cálculos!AD333</f>
        <v>3239.6277338448149</v>
      </c>
      <c r="AE334" s="32">
        <f>(1-resultados!$E$3)*(cálculos!AA333*cálculos!AB333)+resultados!$E$3*cálculos!AE333</f>
        <v>2201.003326626279</v>
      </c>
      <c r="AF334" s="32">
        <f>(1-resultados!$E$3)*(cálculos!AA333*cálculos!AC333)+resultados!$E$3*cálculos!AF333</f>
        <v>2600.3039821849661</v>
      </c>
      <c r="AG334" s="32">
        <f>(1-resultados!$E$3)*(cálculos!AB333*cálculos!AB333)+resultados!$E$3*cálculos!AG333</f>
        <v>4405.3470141365387</v>
      </c>
      <c r="AH334" s="32">
        <f>(1-resultados!$E$3)*(cálculos!AB333*cálculos!AC333)+resultados!$E$3*cálculos!AH333</f>
        <v>2118.5452225958379</v>
      </c>
      <c r="AI334" s="31">
        <f>(1-resultados!$E$3)*(cálculos!AC333*cálculos!AC333)+resultados!$E$3*cálculos!AI333</f>
        <v>12672.476510895031</v>
      </c>
      <c r="AJ334" s="32">
        <f t="shared" si="76"/>
        <v>1</v>
      </c>
      <c r="AK334" s="32">
        <f t="shared" si="77"/>
        <v>0.5826169064161657</v>
      </c>
      <c r="AL334" s="32">
        <f t="shared" si="78"/>
        <v>0.40583156190892711</v>
      </c>
      <c r="AM334" s="32">
        <f t="shared" si="79"/>
        <v>1</v>
      </c>
      <c r="AN334" s="32">
        <f t="shared" si="80"/>
        <v>0.28354169385941813</v>
      </c>
      <c r="AO334" s="31">
        <f t="shared" si="81"/>
        <v>1</v>
      </c>
      <c r="AP334" s="9">
        <f>H334*U334*(H334*U334*AJ334+I334*V334*AK334+J334*W334*AL334)</f>
        <v>9.7640597464514623E-5</v>
      </c>
      <c r="AQ334" s="9">
        <f>I334*V334*(H334*U334*AK334+I334*V334*AM334+J334*W334*AN334)</f>
        <v>9.840266440225718E-5</v>
      </c>
      <c r="AR334" s="9">
        <f>J334*W334*(H334*U334*AL334+I334*V334*AN334+J334*W334*AO334)</f>
        <v>3.1233070160563019E-5</v>
      </c>
      <c r="AS334" s="40">
        <f t="shared" si="82"/>
        <v>2.2727633202733482E-4</v>
      </c>
      <c r="AT334" s="32">
        <f t="shared" si="83"/>
        <v>3.5071291901057615E-2</v>
      </c>
      <c r="AU334" s="31">
        <f>IF(N334&lt;-AT333,1,0)</f>
        <v>0</v>
      </c>
      <c r="AV334" s="37">
        <f>(resultados!$E$12^AU334)*(1-resultados!$E$12)^(1-AU334)</f>
        <v>0.97455470737913485</v>
      </c>
      <c r="AW334" s="37">
        <f>((1-resultados!$E$13)^AU334)*((resultados!$E$13)^(1-AU334))</f>
        <v>0.9</v>
      </c>
    </row>
    <row r="335" spans="1:49" s="37" customFormat="1">
      <c r="A335" s="33">
        <v>333</v>
      </c>
      <c r="B335" s="34">
        <v>39878</v>
      </c>
      <c r="C335" s="35">
        <v>5</v>
      </c>
      <c r="D335" s="36">
        <v>11360</v>
      </c>
      <c r="E335" s="32">
        <v>2041.1</v>
      </c>
      <c r="F335" s="32">
        <v>1805</v>
      </c>
      <c r="G335" s="40">
        <f>(resultados!$B$6*cálculos!D335)+(resultados!$C$6*cálculos!E335)+(resultados!$D$6*cálculos!F335)</f>
        <v>0.81288826333941977</v>
      </c>
      <c r="H335" s="36">
        <f>(resultados!B$6*cálculos!D335)/$G335</f>
        <v>0.27048116900923785</v>
      </c>
      <c r="I335" s="32">
        <f>(resultados!C$6*cálculos!E335)/$G335</f>
        <v>0.42111919508684514</v>
      </c>
      <c r="J335" s="31">
        <f>(resultados!D$6*cálculos!F335)/$G335</f>
        <v>0.308399635903917</v>
      </c>
      <c r="K335" s="36">
        <f t="shared" si="70"/>
        <v>8.8417905814619502E-3</v>
      </c>
      <c r="L335" s="32">
        <f t="shared" si="71"/>
        <v>9.6886434756022766E-3</v>
      </c>
      <c r="M335" s="32">
        <f t="shared" si="72"/>
        <v>0</v>
      </c>
      <c r="N335" s="40">
        <f t="shared" si="72"/>
        <v>6.4622035694262003E-3</v>
      </c>
      <c r="O335" s="55">
        <f>AVERAGE(K$4:K335)</f>
        <v>-1.3527109759187768E-3</v>
      </c>
      <c r="P335" s="56">
        <f>AVERAGE(L$4:L335)</f>
        <v>4.3865735186066337E-5</v>
      </c>
      <c r="Q335" s="57">
        <f>AVERAGE(M$4:M335)</f>
        <v>-5.1981614637089293E-4</v>
      </c>
      <c r="R335" s="32">
        <f>resultados!B$7+resultados!B$8*cálculos!K334^2+resultados!B$9*cálculos!R334</f>
        <v>5.7967141932222899E-4</v>
      </c>
      <c r="S335" s="32">
        <f>resultados!C$7+resultados!C$8*cálculos!L334^2+resultados!C$9*cálculos!S334</f>
        <v>3.6846412933328105E-4</v>
      </c>
      <c r="T335" s="31">
        <f>resultados!D$7+resultados!D$8*cálculos!M334^2+resultados!D$9*cálculos!T334</f>
        <v>1.4466543270790438E-4</v>
      </c>
      <c r="U335" s="36">
        <f t="shared" si="73"/>
        <v>2.4076366406130079E-2</v>
      </c>
      <c r="V335" s="32">
        <f t="shared" si="74"/>
        <v>1.9195419488338385E-2</v>
      </c>
      <c r="W335" s="31">
        <f t="shared" si="75"/>
        <v>1.2027694405325751E-2</v>
      </c>
      <c r="X335" s="32">
        <f>-0.5*LN(2*resultados!B$2)-0.5*LN(R335)-0.5*((K335^2)/R335)</f>
        <v>2.7401536415399184</v>
      </c>
      <c r="Y335" s="32">
        <f>-0.5*LN(2*resultados!C$2)-0.5*LN(S335)-0.5*((L335^2)/S335)</f>
        <v>2.9067652116926825</v>
      </c>
      <c r="Z335" s="31">
        <f>-0.5*LN(2*resultados!D$2)-0.5*LN(T335)-0.5*((M335^2)/T335)</f>
        <v>3.5016048879139379</v>
      </c>
      <c r="AA335" s="32">
        <f>K335/R335</f>
        <v>15.253107686075095</v>
      </c>
      <c r="AB335" s="32">
        <f>L335/S335</f>
        <v>26.294672138461436</v>
      </c>
      <c r="AC335" s="31">
        <f>M335/T335</f>
        <v>0</v>
      </c>
      <c r="AD335" s="32">
        <f>(1-resultados!$E$3)*(cálculos!AA334*cálculos!AA334)+resultados!$E$3*cálculos!AD334</f>
        <v>3048.3016262303486</v>
      </c>
      <c r="AE335" s="32">
        <f>(1-resultados!$E$3)*(cálculos!AA334*cálculos!AB334)+resultados!$E$3*cálculos!AE334</f>
        <v>2094.0078541663147</v>
      </c>
      <c r="AF335" s="32">
        <f>(1-resultados!$E$3)*(cálculos!AA334*cálculos!AC334)+resultados!$E$3*cálculos!AF334</f>
        <v>2479.756950231701</v>
      </c>
      <c r="AG335" s="32">
        <f>(1-resultados!$E$3)*(cálculos!AB334*cálculos!AB334)+resultados!$E$3*cálculos!AG334</f>
        <v>4346.9016420079133</v>
      </c>
      <c r="AH335" s="32">
        <f>(1-resultados!$E$3)*(cálculos!AB334*cálculos!AC334)+resultados!$E$3*cálculos!AH334</f>
        <v>2282.7842009258716</v>
      </c>
      <c r="AI335" s="31">
        <f>(1-resultados!$E$3)*(cálculos!AC334*cálculos!AC334)+resultados!$E$3*cálculos!AI334</f>
        <v>12324.444244388338</v>
      </c>
      <c r="AJ335" s="32">
        <f t="shared" si="76"/>
        <v>1</v>
      </c>
      <c r="AK335" s="32">
        <f t="shared" si="77"/>
        <v>0.57525371320147356</v>
      </c>
      <c r="AL335" s="32">
        <f t="shared" si="78"/>
        <v>0.40457260799478795</v>
      </c>
      <c r="AM335" s="32">
        <f t="shared" si="79"/>
        <v>1</v>
      </c>
      <c r="AN335" s="32">
        <f t="shared" si="80"/>
        <v>0.31188269563163895</v>
      </c>
      <c r="AO335" s="31">
        <f t="shared" si="81"/>
        <v>1</v>
      </c>
      <c r="AP335" s="9">
        <f>H335*U335*(H335*U335*AJ335+I335*V335*AK335+J335*W335*AL335)</f>
        <v>8.2464018793765306E-5</v>
      </c>
      <c r="AQ335" s="9">
        <f>I335*V335*(H335*U335*AK335+I335*V335*AM335+J335*W335*AN335)</f>
        <v>1.0497801070567339E-4</v>
      </c>
      <c r="AR335" s="9">
        <f>J335*W335*(H335*U335*AL335+I335*V335*AN335+J335*W335*AO335)</f>
        <v>3.288370711855928E-5</v>
      </c>
      <c r="AS335" s="40">
        <f t="shared" si="82"/>
        <v>2.2032573661799799E-4</v>
      </c>
      <c r="AT335" s="32">
        <f t="shared" si="83"/>
        <v>3.4530850366315737E-2</v>
      </c>
      <c r="AU335" s="31">
        <f>IF(N335&lt;-AT334,1,0)</f>
        <v>0</v>
      </c>
      <c r="AV335" s="37">
        <f>(resultados!$E$12^AU335)*(1-resultados!$E$12)^(1-AU335)</f>
        <v>0.97455470737913485</v>
      </c>
      <c r="AW335" s="37">
        <f>((1-resultados!$E$13)^AU335)*((resultados!$E$13)^(1-AU335))</f>
        <v>0.9</v>
      </c>
    </row>
    <row r="336" spans="1:49" s="37" customFormat="1">
      <c r="A336" s="33">
        <v>334</v>
      </c>
      <c r="B336" s="34">
        <v>39881</v>
      </c>
      <c r="C336" s="35">
        <v>1</v>
      </c>
      <c r="D336" s="36">
        <v>11320</v>
      </c>
      <c r="E336" s="32">
        <v>2026.34</v>
      </c>
      <c r="F336" s="32">
        <v>1810</v>
      </c>
      <c r="G336" s="40">
        <f>(resultados!$B$6*cálculos!D336)+(resultados!$C$6*cálculos!E336)+(resultados!$D$6*cálculos!F336)</f>
        <v>0.81033304253736393</v>
      </c>
      <c r="H336" s="36">
        <f>(resultados!B$6*cálculos!D336)/$G336</f>
        <v>0.27037867480696487</v>
      </c>
      <c r="I336" s="32">
        <f>(resultados!C$6*cálculos!E336)/$G336</f>
        <v>0.41939222716474195</v>
      </c>
      <c r="J336" s="31">
        <f>(resultados!D$6*cálculos!F336)/$G336</f>
        <v>0.31022909802829313</v>
      </c>
      <c r="K336" s="36">
        <f t="shared" si="70"/>
        <v>-3.527340517969435E-3</v>
      </c>
      <c r="L336" s="32">
        <f t="shared" si="71"/>
        <v>-7.2576681099913998E-3</v>
      </c>
      <c r="M336" s="32">
        <f t="shared" si="72"/>
        <v>2.7662534928900584E-3</v>
      </c>
      <c r="N336" s="40">
        <f t="shared" si="72"/>
        <v>-3.1483358472696177E-3</v>
      </c>
      <c r="O336" s="55">
        <f>AVERAGE(K$4:K336)</f>
        <v>-1.359241394963974E-3</v>
      </c>
      <c r="P336" s="56">
        <f>AVERAGE(L$4:L336)</f>
        <v>2.193920712247034E-5</v>
      </c>
      <c r="Q336" s="57">
        <f>AVERAGE(M$4:M336)</f>
        <v>-5.0994806937611529E-4</v>
      </c>
      <c r="R336" s="32">
        <f>resultados!B$7+resultados!B$8*cálculos!K335^2+resultados!B$9*cálculos!R335</f>
        <v>4.7200186999830506E-4</v>
      </c>
      <c r="S336" s="32">
        <f>resultados!C$7+resultados!C$8*cálculos!L335^2+resultados!C$9*cálculos!S335</f>
        <v>3.0075170095446443E-4</v>
      </c>
      <c r="T336" s="31">
        <f>resultados!D$7+resultados!D$8*cálculos!M335^2+resultados!D$9*cálculos!T335</f>
        <v>1.0719708877906291E-4</v>
      </c>
      <c r="U336" s="36">
        <f t="shared" si="73"/>
        <v>2.1725604019182183E-2</v>
      </c>
      <c r="V336" s="32">
        <f t="shared" si="74"/>
        <v>1.7342194237018119E-2</v>
      </c>
      <c r="W336" s="31">
        <f t="shared" si="75"/>
        <v>1.0353602695635124E-2</v>
      </c>
      <c r="X336" s="32">
        <f>-0.5*LN(2*resultados!B$2)-0.5*LN(R336)-0.5*((K336^2)/R336)</f>
        <v>2.8971451006218549</v>
      </c>
      <c r="Y336" s="32">
        <f>-0.5*LN(2*resultados!C$2)-0.5*LN(S336)-0.5*((L336^2)/S336)</f>
        <v>3.0481040850770085</v>
      </c>
      <c r="Z336" s="31">
        <f>-0.5*LN(2*resultados!D$2)-0.5*LN(T336)-0.5*((M336^2)/T336)</f>
        <v>3.6157901935622285</v>
      </c>
      <c r="AA336" s="32">
        <f>K336/R336</f>
        <v>-7.4731494559165661</v>
      </c>
      <c r="AB336" s="32">
        <f>L336/S336</f>
        <v>-24.131760807864069</v>
      </c>
      <c r="AC336" s="31">
        <f>M336/T336</f>
        <v>25.805304270822198</v>
      </c>
      <c r="AD336" s="32">
        <f>(1-resultados!$E$3)*(cálculos!AA335*cálculos!AA335)+resultados!$E$3*cálculos!AD335</f>
        <v>2879.3629663015081</v>
      </c>
      <c r="AE336" s="32">
        <f>(1-resultados!$E$3)*(cálculos!AA335*cálculos!AB335)+resultados!$E$3*cálculos!AE335</f>
        <v>1992.4319108582151</v>
      </c>
      <c r="AF336" s="32">
        <f>(1-resultados!$E$3)*(cálculos!AA335*cálculos!AC335)+resultados!$E$3*cálculos!AF335</f>
        <v>2330.9715332177989</v>
      </c>
      <c r="AG336" s="32">
        <f>(1-resultados!$E$3)*(cálculos!AB335*cálculos!AB335)+resultados!$E$3*cálculos!AG335</f>
        <v>4127.5721304595891</v>
      </c>
      <c r="AH336" s="32">
        <f>(1-resultados!$E$3)*(cálculos!AB335*cálculos!AC335)+resultados!$E$3*cálculos!AH335</f>
        <v>2145.8171488703192</v>
      </c>
      <c r="AI336" s="31">
        <f>(1-resultados!$E$3)*(cálculos!AC335*cálculos!AC335)+resultados!$E$3*cálculos!AI335</f>
        <v>11584.977589725037</v>
      </c>
      <c r="AJ336" s="32">
        <f t="shared" si="76"/>
        <v>1</v>
      </c>
      <c r="AK336" s="32">
        <f t="shared" si="77"/>
        <v>0.57794690958771799</v>
      </c>
      <c r="AL336" s="32">
        <f t="shared" si="78"/>
        <v>0.4035907123737203</v>
      </c>
      <c r="AM336" s="32">
        <f t="shared" si="79"/>
        <v>1</v>
      </c>
      <c r="AN336" s="32">
        <f t="shared" si="80"/>
        <v>0.31031143311996939</v>
      </c>
      <c r="AO336" s="31">
        <f t="shared" si="81"/>
        <v>1</v>
      </c>
      <c r="AP336" s="9">
        <f>H336*U336*(H336*U336*AJ336+I336*V336*AK336+J336*W336*AL336)</f>
        <v>6.6812360743119577E-5</v>
      </c>
      <c r="AQ336" s="9">
        <f>I336*V336*(H336*U336*AK336+I336*V336*AM336+J336*W336*AN336)</f>
        <v>8.4840493672732028E-5</v>
      </c>
      <c r="AR336" s="9">
        <f>J336*W336*(H336*U336*AL336+I336*V336*AN336+J336*W336*AO336)</f>
        <v>2.5180992006839005E-5</v>
      </c>
      <c r="AS336" s="40">
        <f t="shared" si="82"/>
        <v>1.7683384642269061E-4</v>
      </c>
      <c r="AT336" s="32">
        <f t="shared" si="83"/>
        <v>3.0935515329098315E-2</v>
      </c>
      <c r="AU336" s="31">
        <f>IF(N336&lt;-AT335,1,0)</f>
        <v>0</v>
      </c>
      <c r="AV336" s="37">
        <f>(resultados!$E$12^AU336)*(1-resultados!$E$12)^(1-AU336)</f>
        <v>0.97455470737913485</v>
      </c>
      <c r="AW336" s="37">
        <f>((1-resultados!$E$13)^AU336)*((resultados!$E$13)^(1-AU336))</f>
        <v>0.9</v>
      </c>
    </row>
    <row r="337" spans="1:49" s="37" customFormat="1">
      <c r="A337" s="33">
        <v>335</v>
      </c>
      <c r="B337" s="34">
        <v>39882</v>
      </c>
      <c r="C337" s="35">
        <v>2</v>
      </c>
      <c r="D337" s="36">
        <v>11560</v>
      </c>
      <c r="E337" s="32">
        <v>2046.02</v>
      </c>
      <c r="F337" s="32">
        <v>1815</v>
      </c>
      <c r="G337" s="40">
        <f>(resultados!$B$6*cálculos!D337)+(resultados!$C$6*cálculos!E337)+(resultados!$D$6*cálculos!F337)</f>
        <v>0.81897327720294855</v>
      </c>
      <c r="H337" s="36">
        <f>(resultados!B$6*cálculos!D337)/$G337</f>
        <v>0.27319809047740856</v>
      </c>
      <c r="I337" s="32">
        <f>(resultados!C$6*cálculos!E337)/$G337</f>
        <v>0.41899780852154628</v>
      </c>
      <c r="J337" s="31">
        <f>(resultados!D$6*cálculos!F337)/$G337</f>
        <v>0.30780410100104516</v>
      </c>
      <c r="K337" s="36">
        <f t="shared" si="70"/>
        <v>2.0979790469194626E-2</v>
      </c>
      <c r="L337" s="32">
        <f t="shared" si="71"/>
        <v>9.6652325448554066E-3</v>
      </c>
      <c r="M337" s="32">
        <f t="shared" si="72"/>
        <v>2.7586224390798719E-3</v>
      </c>
      <c r="N337" s="40">
        <f t="shared" si="72"/>
        <v>1.0606127964659207E-2</v>
      </c>
      <c r="O337" s="55">
        <f>AVERAGE(K$4:K337)</f>
        <v>-1.2923580660293675E-3</v>
      </c>
      <c r="P337" s="56">
        <f>AVERAGE(L$4:L337)</f>
        <v>5.0811342864185718E-5</v>
      </c>
      <c r="Q337" s="57">
        <f>AVERAGE(M$4:M337)</f>
        <v>-5.0016193012924104E-4</v>
      </c>
      <c r="R337" s="32">
        <f>resultados!B$7+resultados!B$8*cálculos!K336^2+resultados!B$9*cálculos!R336</f>
        <v>3.7559326194710953E-4</v>
      </c>
      <c r="S337" s="32">
        <f>resultados!C$7+resultados!C$8*cálculos!L336^2+resultados!C$9*cálculos!S336</f>
        <v>2.4199531612047756E-4</v>
      </c>
      <c r="T337" s="31">
        <f>resultados!D$7+resultados!D$8*cálculos!M336^2+resultados!D$9*cálculos!T336</f>
        <v>8.640451729029058E-5</v>
      </c>
      <c r="U337" s="36">
        <f t="shared" si="73"/>
        <v>1.9380228635057676E-2</v>
      </c>
      <c r="V337" s="32">
        <f t="shared" si="74"/>
        <v>1.5556198639785928E-2</v>
      </c>
      <c r="W337" s="31">
        <f t="shared" si="75"/>
        <v>9.2954030192504613E-3</v>
      </c>
      <c r="X337" s="32">
        <f>-0.5*LN(2*resultados!B$2)-0.5*LN(R337)-0.5*((K337^2)/R337)</f>
        <v>2.4386215097141215</v>
      </c>
      <c r="Y337" s="32">
        <f>-0.5*LN(2*resultados!C$2)-0.5*LN(S337)-0.5*((L337^2)/S337)</f>
        <v>3.0513440721100094</v>
      </c>
      <c r="Z337" s="31">
        <f>-0.5*LN(2*resultados!D$2)-0.5*LN(T337)-0.5*((M337^2)/T337)</f>
        <v>3.7152597303409474</v>
      </c>
      <c r="AA337" s="32">
        <f>K337/R337</f>
        <v>55.857739194876629</v>
      </c>
      <c r="AB337" s="32">
        <f>L337/S337</f>
        <v>39.939750486920843</v>
      </c>
      <c r="AC337" s="31">
        <f>M337/T337</f>
        <v>31.926831207352429</v>
      </c>
      <c r="AD337" s="32">
        <f>(1-resultados!$E$3)*(cálculos!AA336*cálculos!AA336)+resultados!$E$3*cálculos!AD336</f>
        <v>2709.9520660908452</v>
      </c>
      <c r="AE337" s="32">
        <f>(1-resultados!$E$3)*(cálculos!AA336*cálculos!AB336)+resultados!$E$3*cálculos!AE336</f>
        <v>1883.7064115158182</v>
      </c>
      <c r="AF337" s="32">
        <f>(1-resultados!$E$3)*(cálculos!AA336*cálculos!AC336)+resultados!$E$3*cálculos!AF336</f>
        <v>2179.5424274904553</v>
      </c>
      <c r="AG337" s="32">
        <f>(1-resultados!$E$3)*(cálculos!AB336*cálculos!AB336)+resultados!$E$3*cálculos!AG336</f>
        <v>3914.8583154132916</v>
      </c>
      <c r="AH337" s="32">
        <f>(1-resultados!$E$3)*(cálculos!AB336*cálculos!AC336)+resultados!$E$3*cálculos!AH336</f>
        <v>1979.7044741238419</v>
      </c>
      <c r="AI337" s="31">
        <f>(1-resultados!$E$3)*(cálculos!AC336*cálculos!AC336)+resultados!$E$3*cálculos!AI336</f>
        <v>10929.833758052117</v>
      </c>
      <c r="AJ337" s="32">
        <f t="shared" si="76"/>
        <v>1</v>
      </c>
      <c r="AK337" s="32">
        <f t="shared" si="77"/>
        <v>0.5783282231903063</v>
      </c>
      <c r="AL337" s="32">
        <f t="shared" si="78"/>
        <v>0.40047715290139319</v>
      </c>
      <c r="AM337" s="32">
        <f t="shared" si="79"/>
        <v>1</v>
      </c>
      <c r="AN337" s="32">
        <f t="shared" si="80"/>
        <v>0.30264643457053059</v>
      </c>
      <c r="AO337" s="31">
        <f t="shared" si="81"/>
        <v>1</v>
      </c>
      <c r="AP337" s="9">
        <f>H337*U337*(H337*U337*AJ337+I337*V337*AK337+J337*W337*AL337)</f>
        <v>5.4058410481067549E-5</v>
      </c>
      <c r="AQ337" s="9">
        <f>I337*V337*(H337*U337*AK337+I337*V337*AM337+J337*W337*AN337)</f>
        <v>6.8086999410836883E-5</v>
      </c>
      <c r="AR337" s="9">
        <f>J337*W337*(H337*U337*AL337+I337*V337*AN337+J337*W337*AO337)</f>
        <v>1.9897099607070407E-5</v>
      </c>
      <c r="AS337" s="40">
        <f t="shared" si="82"/>
        <v>1.4204250949897482E-4</v>
      </c>
      <c r="AT337" s="32">
        <f t="shared" si="83"/>
        <v>2.7725783417795146E-2</v>
      </c>
      <c r="AU337" s="31">
        <f>IF(N337&lt;-AT336,1,0)</f>
        <v>0</v>
      </c>
      <c r="AV337" s="37">
        <f>(resultados!$E$12^AU337)*(1-resultados!$E$12)^(1-AU337)</f>
        <v>0.97455470737913485</v>
      </c>
      <c r="AW337" s="37">
        <f>((1-resultados!$E$13)^AU337)*((resultados!$E$13)^(1-AU337))</f>
        <v>0.9</v>
      </c>
    </row>
    <row r="338" spans="1:49" s="37" customFormat="1">
      <c r="A338" s="33">
        <v>336</v>
      </c>
      <c r="B338" s="34">
        <v>39883</v>
      </c>
      <c r="C338" s="35">
        <v>3</v>
      </c>
      <c r="D338" s="36">
        <v>11560</v>
      </c>
      <c r="E338" s="32">
        <v>2031.26</v>
      </c>
      <c r="F338" s="32">
        <v>1805</v>
      </c>
      <c r="G338" s="40">
        <f>(resultados!$B$6*cálculos!D338)+(resultados!$C$6*cálculos!E338)+(resultados!$D$6*cálculos!F338)</f>
        <v>0.81510891661594653</v>
      </c>
      <c r="H338" s="36">
        <f>(resultados!B$6*cálculos!D338)/$G338</f>
        <v>0.27449329889896301</v>
      </c>
      <c r="I338" s="32">
        <f>(resultados!C$6*cálculos!E338)/$G338</f>
        <v>0.41794725802042132</v>
      </c>
      <c r="J338" s="31">
        <f>(resultados!D$6*cálculos!F338)/$G338</f>
        <v>0.30755944308061556</v>
      </c>
      <c r="K338" s="36">
        <f t="shared" si="70"/>
        <v>0</v>
      </c>
      <c r="L338" s="32">
        <f t="shared" si="71"/>
        <v>-7.2401524920087112E-3</v>
      </c>
      <c r="M338" s="32">
        <f t="shared" si="72"/>
        <v>-5.5248759319699303E-3</v>
      </c>
      <c r="N338" s="40">
        <f t="shared" si="72"/>
        <v>-4.7297104215206498E-3</v>
      </c>
      <c r="O338" s="55">
        <f>AVERAGE(K$4:K338)</f>
        <v>-1.288500280757638E-3</v>
      </c>
      <c r="P338" s="56">
        <f>AVERAGE(L$4:L338)</f>
        <v>2.9047271715311399E-5</v>
      </c>
      <c r="Q338" s="57">
        <f>AVERAGE(M$4:M338)</f>
        <v>-5.1516107640339238E-4</v>
      </c>
      <c r="R338" s="32">
        <f>resultados!B$7+resultados!B$8*cálculos!K337^2+resultados!B$9*cálculos!R337</f>
        <v>4.199294384124327E-4</v>
      </c>
      <c r="S338" s="32">
        <f>resultados!C$7+resultados!C$8*cálculos!L337^2+resultados!C$9*cálculos!S337</f>
        <v>2.1682584044752394E-4</v>
      </c>
      <c r="T338" s="31">
        <f>resultados!D$7+resultados!D$8*cálculos!M337^2+resultados!D$9*cálculos!T337</f>
        <v>7.3281301872634628E-5</v>
      </c>
      <c r="U338" s="36">
        <f t="shared" si="73"/>
        <v>2.0492179933146028E-2</v>
      </c>
      <c r="V338" s="32">
        <f t="shared" si="74"/>
        <v>1.472500731570358E-2</v>
      </c>
      <c r="W338" s="31">
        <f t="shared" si="75"/>
        <v>8.5604498639168854E-3</v>
      </c>
      <c r="X338" s="32">
        <f>-0.5*LN(2*resultados!B$2)-0.5*LN(R338)-0.5*((K338^2)/R338)</f>
        <v>2.9687733990858263</v>
      </c>
      <c r="Y338" s="32">
        <f>-0.5*LN(2*resultados!C$2)-0.5*LN(S338)-0.5*((L338^2)/S338)</f>
        <v>3.1783895357422467</v>
      </c>
      <c r="Z338" s="31">
        <f>-0.5*LN(2*resultados!D$2)-0.5*LN(T338)-0.5*((M338^2)/T338)</f>
        <v>3.6333963186681237</v>
      </c>
      <c r="AA338" s="32">
        <f>K338/R338</f>
        <v>0</v>
      </c>
      <c r="AB338" s="32">
        <f>L338/S338</f>
        <v>-33.391557376487924</v>
      </c>
      <c r="AC338" s="31">
        <f>M338/T338</f>
        <v>-75.392709883516403</v>
      </c>
      <c r="AD338" s="32">
        <f>(1-resultados!$E$3)*(cálculos!AA337*cálculos!AA337)+resultados!$E$3*cálculos!AD337</f>
        <v>2734.5601638031658</v>
      </c>
      <c r="AE338" s="32">
        <f>(1-resultados!$E$3)*(cálculos!AA337*cálculos!AB337)+resultados!$E$3*cálculos!AE337</f>
        <v>1904.5406767972815</v>
      </c>
      <c r="AF338" s="32">
        <f>(1-resultados!$E$3)*(cálculos!AA337*cálculos!AC337)+resultados!$E$3*cálculos!AF337</f>
        <v>2155.7715184949766</v>
      </c>
      <c r="AG338" s="32">
        <f>(1-resultados!$E$3)*(cálculos!AB337*cálculos!AB337)+resultados!$E$3*cálculos!AG337</f>
        <v>3775.6778366259437</v>
      </c>
      <c r="AH338" s="32">
        <f>(1-resultados!$E$3)*(cálculos!AB337*cálculos!AC337)+resultados!$E$3*cálculos!AH337</f>
        <v>1937.4311860119931</v>
      </c>
      <c r="AI338" s="31">
        <f>(1-resultados!$E$3)*(cálculos!AC337*cálculos!AC337)+resultados!$E$3*cálculos!AI337</f>
        <v>10335.203085625555</v>
      </c>
      <c r="AJ338" s="32">
        <f t="shared" si="76"/>
        <v>1</v>
      </c>
      <c r="AK338" s="32">
        <f t="shared" si="77"/>
        <v>0.59271926870328739</v>
      </c>
      <c r="AL338" s="32">
        <f t="shared" si="78"/>
        <v>0.40550805082202873</v>
      </c>
      <c r="AM338" s="32">
        <f t="shared" si="79"/>
        <v>1</v>
      </c>
      <c r="AN338" s="32">
        <f t="shared" si="80"/>
        <v>0.31014823453648221</v>
      </c>
      <c r="AO338" s="31">
        <f t="shared" si="81"/>
        <v>1</v>
      </c>
      <c r="AP338" s="9">
        <f>H338*U338*(H338*U338*AJ338+I338*V338*AK338+J338*W338*AL338)</f>
        <v>5.816420246509234E-5</v>
      </c>
      <c r="AQ338" s="9">
        <f>I338*V338*(H338*U338*AK338+I338*V338*AM338+J338*W338*AN338)</f>
        <v>6.3419050065953401E-5</v>
      </c>
      <c r="AR338" s="9">
        <f>J338*W338*(H338*U338*AL338+I338*V338*AN338+J338*W338*AO338)</f>
        <v>1.796274264717378E-5</v>
      </c>
      <c r="AS338" s="40">
        <f t="shared" si="82"/>
        <v>1.3954599517821954E-4</v>
      </c>
      <c r="AT338" s="32">
        <f t="shared" si="83"/>
        <v>2.7481051547947388E-2</v>
      </c>
      <c r="AU338" s="31">
        <f>IF(N338&lt;-AT337,1,0)</f>
        <v>0</v>
      </c>
      <c r="AV338" s="37">
        <f>(resultados!$E$12^AU338)*(1-resultados!$E$12)^(1-AU338)</f>
        <v>0.97455470737913485</v>
      </c>
      <c r="AW338" s="37">
        <f>((1-resultados!$E$13)^AU338)*((resultados!$E$13)^(1-AU338))</f>
        <v>0.9</v>
      </c>
    </row>
    <row r="339" spans="1:49" s="37" customFormat="1">
      <c r="A339" s="33">
        <v>337</v>
      </c>
      <c r="B339" s="34">
        <v>39884</v>
      </c>
      <c r="C339" s="35">
        <v>4</v>
      </c>
      <c r="D339" s="36">
        <v>11780</v>
      </c>
      <c r="E339" s="32">
        <v>2041.1</v>
      </c>
      <c r="F339" s="32">
        <v>1820</v>
      </c>
      <c r="G339" s="40">
        <f>(resultados!$B$6*cálculos!D339)+(resultados!$C$6*cálculos!E339)+(resultados!$D$6*cálculos!F339)</f>
        <v>0.82310062893081759</v>
      </c>
      <c r="H339" s="36">
        <f>(resultados!B$6*cálculos!D339)/$G339</f>
        <v>0.2770013677381889</v>
      </c>
      <c r="I339" s="32">
        <f>(resultados!C$6*cálculos!E339)/$G339</f>
        <v>0.41589428937468642</v>
      </c>
      <c r="J339" s="31">
        <f>(resultados!D$6*cálculos!F339)/$G339</f>
        <v>0.30710434288712468</v>
      </c>
      <c r="K339" s="36">
        <f t="shared" si="70"/>
        <v>1.8852314979209694E-2</v>
      </c>
      <c r="L339" s="32">
        <f t="shared" si="71"/>
        <v>4.8325880571447044E-3</v>
      </c>
      <c r="M339" s="32">
        <f t="shared" si="72"/>
        <v>8.2759093038600184E-3</v>
      </c>
      <c r="N339" s="40">
        <f t="shared" si="72"/>
        <v>9.7567197470399825E-3</v>
      </c>
      <c r="O339" s="55">
        <f>AVERAGE(K$4:K339)</f>
        <v>-1.2285573781982114E-3</v>
      </c>
      <c r="P339" s="56">
        <f>AVERAGE(L$4:L339)</f>
        <v>4.3343524052898876E-5</v>
      </c>
      <c r="Q339" s="57">
        <f>AVERAGE(M$4:M339)</f>
        <v>-4.8899717646213225E-4</v>
      </c>
      <c r="R339" s="32">
        <f>resultados!B$7+resultados!B$8*cálculos!K338^2+resultados!B$9*cálculos!R338</f>
        <v>3.3416301898054305E-4</v>
      </c>
      <c r="S339" s="32">
        <f>resultados!C$7+resultados!C$8*cálculos!L338^2+resultados!C$9*cálculos!S338</f>
        <v>1.8631712194873458E-4</v>
      </c>
      <c r="T339" s="31">
        <f>resultados!D$7+resultados!D$8*cálculos!M338^2+resultados!D$9*cálculos!T338</f>
        <v>7.3475244577031462E-5</v>
      </c>
      <c r="U339" s="36">
        <f t="shared" si="73"/>
        <v>1.8280126339293802E-2</v>
      </c>
      <c r="V339" s="32">
        <f t="shared" si="74"/>
        <v>1.3649803000363579E-2</v>
      </c>
      <c r="W339" s="31">
        <f t="shared" si="75"/>
        <v>8.5717702125658653E-3</v>
      </c>
      <c r="X339" s="32">
        <f>-0.5*LN(2*resultados!B$2)-0.5*LN(R339)-0.5*((K339^2)/R339)</f>
        <v>2.5512112564323406</v>
      </c>
      <c r="Y339" s="32">
        <f>-0.5*LN(2*resultados!C$2)-0.5*LN(S339)-0.5*((L339^2)/S339)</f>
        <v>3.3124191895219757</v>
      </c>
      <c r="Z339" s="31">
        <f>-0.5*LN(2*resultados!D$2)-0.5*LN(T339)-0.5*((M339^2)/T339)</f>
        <v>3.3742625377369433</v>
      </c>
      <c r="AA339" s="32">
        <f>K339/R339</f>
        <v>56.416521004400515</v>
      </c>
      <c r="AB339" s="32">
        <f>L339/S339</f>
        <v>25.93743401894324</v>
      </c>
      <c r="AC339" s="31">
        <f>M339/T339</f>
        <v>112.6353420325611</v>
      </c>
      <c r="AD339" s="32">
        <f>(1-resultados!$E$3)*(cálculos!AA338*cálculos!AA338)+resultados!$E$3*cálculos!AD338</f>
        <v>2570.4865539749758</v>
      </c>
      <c r="AE339" s="32">
        <f>(1-resultados!$E$3)*(cálculos!AA338*cálculos!AB338)+resultados!$E$3*cálculos!AE338</f>
        <v>1790.2682361894445</v>
      </c>
      <c r="AF339" s="32">
        <f>(1-resultados!$E$3)*(cálculos!AA338*cálculos!AC338)+resultados!$E$3*cálculos!AF338</f>
        <v>2026.4252273852778</v>
      </c>
      <c r="AG339" s="32">
        <f>(1-resultados!$E$3)*(cálculos!AB338*cálculos!AB338)+resultados!$E$3*cálculos!AG338</f>
        <v>3616.0369326700243</v>
      </c>
      <c r="AH339" s="32">
        <f>(1-resultados!$E$3)*(cálculos!AB338*cálculos!AC338)+resultados!$E$3*cálculos!AH338</f>
        <v>1972.2341147219345</v>
      </c>
      <c r="AI339" s="31">
        <f>(1-resultados!$E$3)*(cálculos!AC338*cálculos!AC338)+resultados!$E$3*cálculos!AI338</f>
        <v>10056.134542702826</v>
      </c>
      <c r="AJ339" s="32">
        <f t="shared" si="76"/>
        <v>1</v>
      </c>
      <c r="AK339" s="32">
        <f t="shared" si="77"/>
        <v>0.58721076585147458</v>
      </c>
      <c r="AL339" s="32">
        <f t="shared" si="78"/>
        <v>0.39857254303378992</v>
      </c>
      <c r="AM339" s="32">
        <f t="shared" si="79"/>
        <v>1</v>
      </c>
      <c r="AN339" s="32">
        <f t="shared" si="80"/>
        <v>0.32705929809508183</v>
      </c>
      <c r="AO339" s="31">
        <f t="shared" si="81"/>
        <v>1</v>
      </c>
      <c r="AP339" s="9">
        <f>H339*U339*(H339*U339*AJ339+I339*V339*AK339+J339*W339*AL339)</f>
        <v>4.7832755384315007E-5</v>
      </c>
      <c r="AQ339" s="9">
        <f>I339*V339*(H339*U339*AK339+I339*V339*AM339+J339*W339*AN339)</f>
        <v>5.3994163169480252E-5</v>
      </c>
      <c r="AR339" s="9">
        <f>J339*W339*(H339*U339*AL339+I339*V339*AN339+J339*W339*AO339)</f>
        <v>1.7130057164945771E-5</v>
      </c>
      <c r="AS339" s="40">
        <f t="shared" si="82"/>
        <v>1.1895697571874104E-4</v>
      </c>
      <c r="AT339" s="32">
        <f t="shared" si="83"/>
        <v>2.5372871229471062E-2</v>
      </c>
      <c r="AU339" s="31">
        <f>IF(N339&lt;-AT338,1,0)</f>
        <v>0</v>
      </c>
      <c r="AV339" s="37">
        <f>(resultados!$E$12^AU339)*(1-resultados!$E$12)^(1-AU339)</f>
        <v>0.97455470737913485</v>
      </c>
      <c r="AW339" s="37">
        <f>((1-resultados!$E$13)^AU339)*((resultados!$E$13)^(1-AU339))</f>
        <v>0.9</v>
      </c>
    </row>
    <row r="340" spans="1:49" s="37" customFormat="1">
      <c r="A340" s="33">
        <v>338</v>
      </c>
      <c r="B340" s="34">
        <v>39885</v>
      </c>
      <c r="C340" s="35">
        <v>5</v>
      </c>
      <c r="D340" s="36">
        <v>12000</v>
      </c>
      <c r="E340" s="32">
        <v>2055.85</v>
      </c>
      <c r="F340" s="32">
        <v>1820</v>
      </c>
      <c r="G340" s="40">
        <f>(resultados!$B$6*cálculos!D340)+(resultados!$C$6*cálculos!E340)+(resultados!$D$6*cálculos!F340)</f>
        <v>0.8298324879962129</v>
      </c>
      <c r="H340" s="36">
        <f>(resultados!B$6*cálculos!D340)/$G340</f>
        <v>0.27988548035394462</v>
      </c>
      <c r="I340" s="32">
        <f>(resultados!C$6*cálculos!E340)/$G340</f>
        <v>0.41550150264046987</v>
      </c>
      <c r="J340" s="31">
        <f>(resultados!D$6*cálculos!F340)/$G340</f>
        <v>0.30461301700558557</v>
      </c>
      <c r="K340" s="36">
        <f t="shared" si="70"/>
        <v>1.8503471564558893E-2</v>
      </c>
      <c r="L340" s="32">
        <f t="shared" si="71"/>
        <v>7.2005095151093101E-3</v>
      </c>
      <c r="M340" s="32">
        <f t="shared" si="72"/>
        <v>0</v>
      </c>
      <c r="N340" s="40">
        <f t="shared" si="72"/>
        <v>8.1453946521586051E-3</v>
      </c>
      <c r="O340" s="55">
        <f>AVERAGE(K$4:K340)</f>
        <v>-1.1700053635312763E-3</v>
      </c>
      <c r="P340" s="56">
        <f>AVERAGE(L$4:L340)</f>
        <v>6.4581405331998025E-5</v>
      </c>
      <c r="Q340" s="57">
        <f>AVERAGE(M$4:M340)</f>
        <v>-4.8754614626491522E-4</v>
      </c>
      <c r="R340" s="32">
        <f>resultados!B$7+resultados!B$8*cálculos!K339^2+resultados!B$9*cálculos!R339</f>
        <v>3.6686846965382376E-4</v>
      </c>
      <c r="S340" s="32">
        <f>resultados!C$7+resultados!C$8*cálculos!L339^2+resultados!C$9*cálculos!S339</f>
        <v>1.5629840530273625E-4</v>
      </c>
      <c r="T340" s="31">
        <f>resultados!D$7+resultados!D$8*cálculos!M339^2+resultados!D$9*cálculos!T339</f>
        <v>8.7626098522072991E-5</v>
      </c>
      <c r="U340" s="36">
        <f t="shared" si="73"/>
        <v>1.9153810838938128E-2</v>
      </c>
      <c r="V340" s="32">
        <f t="shared" si="74"/>
        <v>1.250193606217598E-2</v>
      </c>
      <c r="W340" s="31">
        <f t="shared" si="75"/>
        <v>9.3608812898184433E-3</v>
      </c>
      <c r="X340" s="32">
        <f>-0.5*LN(2*resultados!B$2)-0.5*LN(R340)-0.5*((K340^2)/R340)</f>
        <v>2.569692148504259</v>
      </c>
      <c r="Y340" s="32">
        <f>-0.5*LN(2*resultados!C$2)-0.5*LN(S340)-0.5*((L340^2)/S340)</f>
        <v>3.2970731316540687</v>
      </c>
      <c r="Z340" s="31">
        <f>-0.5*LN(2*resultados!D$2)-0.5*LN(T340)-0.5*((M340^2)/T340)</f>
        <v>3.752277304825125</v>
      </c>
      <c r="AA340" s="32">
        <f>K340/R340</f>
        <v>50.436254666471406</v>
      </c>
      <c r="AB340" s="32">
        <f>L340/S340</f>
        <v>46.068989003199086</v>
      </c>
      <c r="AC340" s="31">
        <f>M340/T340</f>
        <v>0</v>
      </c>
      <c r="AD340" s="32">
        <f>(1-resultados!$E$3)*(cálculos!AA339*cálculos!AA339)+resultados!$E$3*cálculos!AD339</f>
        <v>2607.2267912708749</v>
      </c>
      <c r="AE340" s="32">
        <f>(1-resultados!$E$3)*(cálculos!AA339*cálculos!AB339)+resultados!$E$3*cálculos!AE339</f>
        <v>1770.6501294858756</v>
      </c>
      <c r="AF340" s="32">
        <f>(1-resultados!$E$3)*(cálculos!AA339*cálculos!AC339)+resultados!$E$3*cálculos!AF339</f>
        <v>2286.1093621192304</v>
      </c>
      <c r="AG340" s="32">
        <f>(1-resultados!$E$3)*(cálculos!AB339*cálculos!AB339)+resultados!$E$3*cálculos!AG339</f>
        <v>3439.4397457190444</v>
      </c>
      <c r="AH340" s="32">
        <f>(1-resultados!$E$3)*(cálculos!AB339*cálculos!AC339)+resultados!$E$3*cálculos!AH339</f>
        <v>2029.1883729688579</v>
      </c>
      <c r="AI340" s="31">
        <f>(1-resultados!$E$3)*(cálculos!AC339*cálculos!AC339)+resultados!$E$3*cálculos!AI339</f>
        <v>10213.969686628177</v>
      </c>
      <c r="AJ340" s="32">
        <f t="shared" si="76"/>
        <v>1</v>
      </c>
      <c r="AK340" s="32">
        <f t="shared" si="77"/>
        <v>0.59128858870572432</v>
      </c>
      <c r="AL340" s="32">
        <f t="shared" si="78"/>
        <v>0.44300672068493707</v>
      </c>
      <c r="AM340" s="32">
        <f t="shared" si="79"/>
        <v>1</v>
      </c>
      <c r="AN340" s="32">
        <f t="shared" si="80"/>
        <v>0.34235859079880904</v>
      </c>
      <c r="AO340" s="31">
        <f t="shared" si="81"/>
        <v>1</v>
      </c>
      <c r="AP340" s="9">
        <f>H340*U340*(H340*U340*AJ340+I340*V340*AK340+J340*W340*AL340)</f>
        <v>5.1976753076851101E-5</v>
      </c>
      <c r="AQ340" s="9">
        <f>I340*V340*(H340*U340*AK340+I340*V340*AM340+J340*W340*AN340)</f>
        <v>4.8520501822796279E-5</v>
      </c>
      <c r="AR340" s="9">
        <f>J340*W340*(H340*U340*AL340+I340*V340*AN340+J340*W340*AO340)</f>
        <v>1.9973685716021881E-5</v>
      </c>
      <c r="AS340" s="40">
        <f t="shared" si="82"/>
        <v>1.2047094061566926E-4</v>
      </c>
      <c r="AT340" s="32">
        <f t="shared" si="83"/>
        <v>2.5533820956171405E-2</v>
      </c>
      <c r="AU340" s="31">
        <f>IF(N340&lt;-AT339,1,0)</f>
        <v>0</v>
      </c>
      <c r="AV340" s="37">
        <f>(resultados!$E$12^AU340)*(1-resultados!$E$12)^(1-AU340)</f>
        <v>0.97455470737913485</v>
      </c>
      <c r="AW340" s="37">
        <f>((1-resultados!$E$13)^AU340)*((resultados!$E$13)^(1-AU340))</f>
        <v>0.9</v>
      </c>
    </row>
    <row r="341" spans="1:49" s="37" customFormat="1">
      <c r="A341" s="33">
        <v>339</v>
      </c>
      <c r="B341" s="34">
        <v>39888</v>
      </c>
      <c r="C341" s="35">
        <v>1</v>
      </c>
      <c r="D341" s="36">
        <v>12300</v>
      </c>
      <c r="E341" s="32">
        <v>2070.61</v>
      </c>
      <c r="F341" s="32">
        <v>1845</v>
      </c>
      <c r="G341" s="40">
        <f>(resultados!$B$6*cálculos!D341)+(resultados!$C$6*cálculos!E341)+(resultados!$D$6*cálculos!F341)</f>
        <v>0.84158663352945162</v>
      </c>
      <c r="H341" s="36">
        <f>(resultados!B$6*cálculos!D341)/$G341</f>
        <v>0.28287582839883718</v>
      </c>
      <c r="I341" s="32">
        <f>(resultados!C$6*cálculos!E341)/$G341</f>
        <v>0.41263977297741439</v>
      </c>
      <c r="J341" s="31">
        <f>(resultados!D$6*cálculos!F341)/$G341</f>
        <v>0.30448439862374838</v>
      </c>
      <c r="K341" s="36">
        <f t="shared" si="70"/>
        <v>2.4692612590371255E-2</v>
      </c>
      <c r="L341" s="32">
        <f t="shared" si="71"/>
        <v>7.1538621232587474E-3</v>
      </c>
      <c r="M341" s="32">
        <f t="shared" si="72"/>
        <v>1.3642776403786527E-2</v>
      </c>
      <c r="N341" s="40">
        <f t="shared" si="72"/>
        <v>1.4065100913621981E-2</v>
      </c>
      <c r="O341" s="55">
        <f>AVERAGE(K$4:K341)</f>
        <v>-1.0934887423658841E-3</v>
      </c>
      <c r="P341" s="56">
        <f>AVERAGE(L$4:L341)</f>
        <v>8.5555608639473608E-5</v>
      </c>
      <c r="Q341" s="57">
        <f>AVERAGE(M$4:M341)</f>
        <v>-4.4574045824701154E-4</v>
      </c>
      <c r="R341" s="32">
        <f>resultados!B$7+resultados!B$8*cálculos!K340^2+resultados!B$9*cálculos!R340</f>
        <v>3.872919268669004E-4</v>
      </c>
      <c r="S341" s="32">
        <f>resultados!C$7+resultados!C$8*cálculos!L340^2+resultados!C$9*cálculos!S340</f>
        <v>1.4603054000358065E-4</v>
      </c>
      <c r="T341" s="31">
        <f>resultados!D$7+resultados!D$8*cálculos!M340^2+resultados!D$9*cálculos!T340</f>
        <v>7.1239492508314812E-5</v>
      </c>
      <c r="U341" s="36">
        <f t="shared" si="73"/>
        <v>1.9679733912502485E-2</v>
      </c>
      <c r="V341" s="32">
        <f t="shared" si="74"/>
        <v>1.2084309661854113E-2</v>
      </c>
      <c r="W341" s="31">
        <f t="shared" si="75"/>
        <v>8.4403490750273365E-3</v>
      </c>
      <c r="X341" s="32">
        <f>-0.5*LN(2*resultados!B$2)-0.5*LN(R341)-0.5*((K341^2)/R341)</f>
        <v>2.2220626108017174</v>
      </c>
      <c r="Y341" s="32">
        <f>-0.5*LN(2*resultados!C$2)-0.5*LN(S341)-0.5*((L341^2)/S341)</f>
        <v>3.3216792668963597</v>
      </c>
      <c r="Z341" s="31">
        <f>-0.5*LN(2*resultados!D$2)-0.5*LN(T341)-0.5*((M341^2)/T341)</f>
        <v>2.5494576354678262</v>
      </c>
      <c r="AA341" s="32">
        <f>K341/R341</f>
        <v>63.757106403246304</v>
      </c>
      <c r="AB341" s="32">
        <f>L341/S341</f>
        <v>48.988808252597956</v>
      </c>
      <c r="AC341" s="31">
        <f>M341/T341</f>
        <v>191.50580560626807</v>
      </c>
      <c r="AD341" s="32">
        <f>(1-resultados!$E$3)*(cálculos!AA340*cálculos!AA340)+resultados!$E$3*cálculos!AD340</f>
        <v>2603.4221308814917</v>
      </c>
      <c r="AE341" s="32">
        <f>(1-resultados!$E$3)*(cálculos!AA340*cálculos!AB340)+resultados!$E$3*cálculos!AE340</f>
        <v>1803.8239574122563</v>
      </c>
      <c r="AF341" s="32">
        <f>(1-resultados!$E$3)*(cálculos!AA340*cálculos!AC340)+resultados!$E$3*cálculos!AF340</f>
        <v>2148.9428003920766</v>
      </c>
      <c r="AG341" s="32">
        <f>(1-resultados!$E$3)*(cálculos!AB340*cálculos!AB340)+resultados!$E$3*cálculos!AG340</f>
        <v>3360.4144658425143</v>
      </c>
      <c r="AH341" s="32">
        <f>(1-resultados!$E$3)*(cálculos!AB340*cálculos!AC340)+resultados!$E$3*cálculos!AH340</f>
        <v>1907.4370705907263</v>
      </c>
      <c r="AI341" s="31">
        <f>(1-resultados!$E$3)*(cálculos!AC340*cálculos!AC340)+resultados!$E$3*cálculos!AI340</f>
        <v>9601.1315054304869</v>
      </c>
      <c r="AJ341" s="32">
        <f t="shared" si="76"/>
        <v>1</v>
      </c>
      <c r="AK341" s="32">
        <f t="shared" si="77"/>
        <v>0.60985337519518656</v>
      </c>
      <c r="AL341" s="32">
        <f t="shared" si="78"/>
        <v>0.42982468197578305</v>
      </c>
      <c r="AM341" s="32">
        <f t="shared" si="79"/>
        <v>1</v>
      </c>
      <c r="AN341" s="32">
        <f t="shared" si="80"/>
        <v>0.33580919750924526</v>
      </c>
      <c r="AO341" s="31">
        <f t="shared" si="81"/>
        <v>1</v>
      </c>
      <c r="AP341" s="9">
        <f>H341*U341*(H341*U341*AJ341+I341*V341*AK341+J341*W341*AL341)</f>
        <v>5.4069079949498424E-5</v>
      </c>
      <c r="AQ341" s="9">
        <f>I341*V341*(H341*U341*AK341+I341*V341*AM341+J341*W341*AN341)</f>
        <v>4.6097326334424912E-5</v>
      </c>
      <c r="AR341" s="9">
        <f>J341*W341*(H341*U341*AL341+I341*V341*AN341+J341*W341*AO341)</f>
        <v>1.7057446896109084E-5</v>
      </c>
      <c r="AS341" s="40">
        <f t="shared" si="82"/>
        <v>1.1722385318003241E-4</v>
      </c>
      <c r="AT341" s="32">
        <f t="shared" si="83"/>
        <v>2.5187360286694365E-2</v>
      </c>
      <c r="AU341" s="31">
        <f>IF(N341&lt;-AT340,1,0)</f>
        <v>0</v>
      </c>
      <c r="AV341" s="37">
        <f>(resultados!$E$12^AU341)*(1-resultados!$E$12)^(1-AU341)</f>
        <v>0.97455470737913485</v>
      </c>
      <c r="AW341" s="37">
        <f>((1-resultados!$E$13)^AU341)*((resultados!$E$13)^(1-AU341))</f>
        <v>0.9</v>
      </c>
    </row>
    <row r="342" spans="1:49" s="37" customFormat="1">
      <c r="A342" s="33">
        <v>340</v>
      </c>
      <c r="B342" s="34">
        <v>39889</v>
      </c>
      <c r="C342" s="35">
        <v>2</v>
      </c>
      <c r="D342" s="36">
        <v>12060</v>
      </c>
      <c r="E342" s="32">
        <v>2060.77</v>
      </c>
      <c r="F342" s="32">
        <v>1880</v>
      </c>
      <c r="G342" s="40">
        <f>(resultados!$B$6*cálculos!D342)+(resultados!$C$6*cálculos!E342)+(resultados!$D$6*cálculos!F342)</f>
        <v>0.8401522688848313</v>
      </c>
      <c r="H342" s="36">
        <f>(resultados!B$6*cálculos!D342)/$G342</f>
        <v>0.27782982143050899</v>
      </c>
      <c r="I342" s="32">
        <f>(resultados!C$6*cálculos!E342)/$G342</f>
        <v>0.41137995543804046</v>
      </c>
      <c r="J342" s="31">
        <f>(resultados!D$6*cálculos!F342)/$G342</f>
        <v>0.31079022313145049</v>
      </c>
      <c r="K342" s="36">
        <f t="shared" si="70"/>
        <v>-1.9705071079330949E-2</v>
      </c>
      <c r="L342" s="32">
        <f t="shared" si="71"/>
        <v>-4.7635504877074908E-3</v>
      </c>
      <c r="M342" s="32">
        <f t="shared" si="72"/>
        <v>1.8792499349367553E-2</v>
      </c>
      <c r="N342" s="40">
        <f t="shared" si="72"/>
        <v>-1.705811752787445E-3</v>
      </c>
      <c r="O342" s="55">
        <f>AVERAGE(K$4:K342)</f>
        <v>-1.1483901651887899E-3</v>
      </c>
      <c r="P342" s="56">
        <f>AVERAGE(L$4:L342)</f>
        <v>7.1251460862638904E-5</v>
      </c>
      <c r="Q342" s="57">
        <f>AVERAGE(M$4:M342)</f>
        <v>-3.8899048831304525E-4</v>
      </c>
      <c r="R342" s="32">
        <f>resultados!B$7+resultados!B$8*cálculos!K341^2+resultados!B$9*cálculos!R341</f>
        <v>4.7402323627754209E-4</v>
      </c>
      <c r="S342" s="32">
        <f>resultados!C$7+resultados!C$8*cálculos!L341^2+resultados!C$9*cálculos!S341</f>
        <v>1.3900311805489801E-4</v>
      </c>
      <c r="T342" s="31">
        <f>resultados!D$7+resultados!D$8*cálculos!M341^2+resultados!D$9*cálculos!T341</f>
        <v>1.2968269216461414E-4</v>
      </c>
      <c r="U342" s="36">
        <f t="shared" si="73"/>
        <v>2.1772074689324902E-2</v>
      </c>
      <c r="V342" s="32">
        <f t="shared" si="74"/>
        <v>1.1789958356792359E-2</v>
      </c>
      <c r="W342" s="31">
        <f t="shared" si="75"/>
        <v>1.1387830880576605E-2</v>
      </c>
      <c r="X342" s="32">
        <f>-0.5*LN(2*resultados!B$2)-0.5*LN(R342)-0.5*((K342^2)/R342)</f>
        <v>2.4986202281135146</v>
      </c>
      <c r="Y342" s="32">
        <f>-0.5*LN(2*resultados!C$2)-0.5*LN(S342)-0.5*((L342^2)/S342)</f>
        <v>3.4399466055956633</v>
      </c>
      <c r="Z342" s="31">
        <f>-0.5*LN(2*resultados!D$2)-0.5*LN(T342)-0.5*((M342^2)/T342)</f>
        <v>2.1946478137616632</v>
      </c>
      <c r="AA342" s="32">
        <f>K342/R342</f>
        <v>-41.569842090596524</v>
      </c>
      <c r="AB342" s="32">
        <f>L342/S342</f>
        <v>-34.26937866117629</v>
      </c>
      <c r="AC342" s="31">
        <f>M342/T342</f>
        <v>144.91139130203351</v>
      </c>
      <c r="AD342" s="32">
        <f>(1-resultados!$E$3)*(cálculos!AA341*cálculos!AA341)+resultados!$E$3*cálculos!AD341</f>
        <v>2691.1149200434947</v>
      </c>
      <c r="AE342" s="32">
        <f>(1-resultados!$E$3)*(cálculos!AA341*cálculos!AB341)+resultados!$E$3*cálculos!AE341</f>
        <v>1882.9975995872683</v>
      </c>
      <c r="AF342" s="32">
        <f>(1-resultados!$E$3)*(cálculos!AA341*cálculos!AC341)+resultados!$E$3*cálculos!AF341</f>
        <v>2752.5975938612469</v>
      </c>
      <c r="AG342" s="32">
        <f>(1-resultados!$E$3)*(cálculos!AB341*cálculos!AB341)+resultados!$E$3*cálculos!AG341</f>
        <v>3302.7837979325518</v>
      </c>
      <c r="AH342" s="32">
        <f>(1-resultados!$E$3)*(cálculos!AB341*cálculos!AC341)+resultados!$E$3*cálculos!AH341</f>
        <v>2355.8893177615691</v>
      </c>
      <c r="AI342" s="31">
        <f>(1-resultados!$E$3)*(cálculos!AC341*cálculos!AC341)+resultados!$E$3*cálculos!AI341</f>
        <v>11225.532029959002</v>
      </c>
      <c r="AJ342" s="32">
        <f t="shared" si="76"/>
        <v>1</v>
      </c>
      <c r="AK342" s="32">
        <f t="shared" si="77"/>
        <v>0.63160210917819704</v>
      </c>
      <c r="AL342" s="32">
        <f t="shared" si="78"/>
        <v>0.50081016727109207</v>
      </c>
      <c r="AM342" s="32">
        <f t="shared" si="79"/>
        <v>1</v>
      </c>
      <c r="AN342" s="32">
        <f t="shared" si="80"/>
        <v>0.38691123743921862</v>
      </c>
      <c r="AO342" s="31">
        <f t="shared" si="81"/>
        <v>1</v>
      </c>
      <c r="AP342" s="9">
        <f>H342*U342*(H342*U342*AJ342+I342*V342*AK342+J342*W342*AL342)</f>
        <v>6.5841282784757669E-5</v>
      </c>
      <c r="AQ342" s="9">
        <f>I342*V342*(H342*U342*AK342+I342*V342*AM342+J342*W342*AN342)</f>
        <v>4.8695711087234411E-5</v>
      </c>
      <c r="AR342" s="9">
        <f>J342*W342*(H342*U342*AL342+I342*V342*AN342+J342*W342*AO342)</f>
        <v>2.9889374704508433E-5</v>
      </c>
      <c r="AS342" s="40">
        <f t="shared" si="82"/>
        <v>1.444263685765005E-4</v>
      </c>
      <c r="AT342" s="32">
        <f t="shared" si="83"/>
        <v>2.7957472342766684E-2</v>
      </c>
      <c r="AU342" s="31">
        <f>IF(N342&lt;-AT341,1,0)</f>
        <v>0</v>
      </c>
      <c r="AV342" s="37">
        <f>(resultados!$E$12^AU342)*(1-resultados!$E$12)^(1-AU342)</f>
        <v>0.97455470737913485</v>
      </c>
      <c r="AW342" s="37">
        <f>((1-resultados!$E$13)^AU342)*((resultados!$E$13)^(1-AU342))</f>
        <v>0.9</v>
      </c>
    </row>
    <row r="343" spans="1:49" s="37" customFormat="1">
      <c r="A343" s="33">
        <v>341</v>
      </c>
      <c r="B343" s="34">
        <v>39890</v>
      </c>
      <c r="C343" s="35">
        <v>3</v>
      </c>
      <c r="D343" s="36">
        <v>12260</v>
      </c>
      <c r="E343" s="32">
        <v>2060.77</v>
      </c>
      <c r="F343" s="32">
        <v>1870</v>
      </c>
      <c r="G343" s="40">
        <f>(resultados!$B$6*cálculos!D343)+(resultados!$C$6*cálculos!E343)+(resultados!$D$6*cálculos!F343)</f>
        <v>0.84263434773787793</v>
      </c>
      <c r="H343" s="36">
        <f>(resultados!B$6*cálculos!D343)/$G343</f>
        <v>0.28160532883292827</v>
      </c>
      <c r="I343" s="32">
        <f>(resultados!C$6*cálculos!E343)/$G343</f>
        <v>0.41016818726041848</v>
      </c>
      <c r="J343" s="31">
        <f>(resultados!D$6*cálculos!F343)/$G343</f>
        <v>0.30822648390665319</v>
      </c>
      <c r="K343" s="36">
        <f t="shared" si="70"/>
        <v>1.6447739209025869E-2</v>
      </c>
      <c r="L343" s="32">
        <f t="shared" si="71"/>
        <v>0</v>
      </c>
      <c r="M343" s="32">
        <f t="shared" si="72"/>
        <v>-5.3333459753623913E-3</v>
      </c>
      <c r="N343" s="40">
        <f t="shared" si="72"/>
        <v>2.9499648125430877E-3</v>
      </c>
      <c r="O343" s="55">
        <f>AVERAGE(K$4:K343)</f>
        <v>-1.0966368434999233E-3</v>
      </c>
      <c r="P343" s="56">
        <f>AVERAGE(L$4:L343)</f>
        <v>7.1041897742454675E-5</v>
      </c>
      <c r="Q343" s="57">
        <f>AVERAGE(M$4:M343)</f>
        <v>-4.0353271033377863E-4</v>
      </c>
      <c r="R343" s="32">
        <f>resultados!B$7+resultados!B$8*cálculos!K342^2+resultados!B$9*cálculos!R342</f>
        <v>4.7800058900243772E-4</v>
      </c>
      <c r="S343" s="32">
        <f>resultados!C$7+resultados!C$8*cálculos!L342^2+resultados!C$9*cálculos!S342</f>
        <v>1.2473401737108112E-4</v>
      </c>
      <c r="T343" s="31">
        <f>resultados!D$7+resultados!D$8*cálculos!M342^2+resultados!D$9*cálculos!T342</f>
        <v>2.2824386188918734E-4</v>
      </c>
      <c r="U343" s="36">
        <f t="shared" si="73"/>
        <v>2.1863224579243515E-2</v>
      </c>
      <c r="V343" s="32">
        <f t="shared" si="74"/>
        <v>1.1168438448193244E-2</v>
      </c>
      <c r="W343" s="31">
        <f t="shared" si="75"/>
        <v>1.5107741786553917E-2</v>
      </c>
      <c r="X343" s="32">
        <f>-0.5*LN(2*resultados!B$2)-0.5*LN(R343)-0.5*((K343^2)/R343)</f>
        <v>2.6210319017705199</v>
      </c>
      <c r="Y343" s="32">
        <f>-0.5*LN(2*resultados!C$2)-0.5*LN(S343)-0.5*((L343^2)/S343)</f>
        <v>3.5757249411984504</v>
      </c>
      <c r="Z343" s="31">
        <f>-0.5*LN(2*resultados!D$2)-0.5*LN(T343)-0.5*((M343^2)/T343)</f>
        <v>3.2112976157152016</v>
      </c>
      <c r="AA343" s="32">
        <f>K343/R343</f>
        <v>34.409453853082987</v>
      </c>
      <c r="AB343" s="32">
        <f>L343/S343</f>
        <v>0</v>
      </c>
      <c r="AC343" s="31">
        <f>M343/T343</f>
        <v>-23.366875810889219</v>
      </c>
      <c r="AD343" s="32">
        <f>(1-resultados!$E$3)*(cálculos!AA342*cálculos!AA342)+resultados!$E$3*cálculos!AD342</f>
        <v>2633.3311311271127</v>
      </c>
      <c r="AE343" s="32">
        <f>(1-resultados!$E$3)*(cálculos!AA342*cálculos!AB342)+resultados!$E$3*cálculos!AE342</f>
        <v>1855.4921031813096</v>
      </c>
      <c r="AF343" s="32">
        <f>(1-resultados!$E$3)*(cálculos!AA342*cálculos!AC342)+resultados!$E$3*cálculos!AF342</f>
        <v>2226.0051190163213</v>
      </c>
      <c r="AG343" s="32">
        <f>(1-resultados!$E$3)*(cálculos!AB342*cálculos!AB342)+resultados!$E$3*cálculos!AG342</f>
        <v>3175.0801888859837</v>
      </c>
      <c r="AH343" s="32">
        <f>(1-resultados!$E$3)*(cálculos!AB342*cálculos!AC342)+resultados!$E$3*cálculos!AH342</f>
        <v>1916.5745582450381</v>
      </c>
      <c r="AI343" s="31">
        <f>(1-resultados!$E$3)*(cálculos!AC342*cálculos!AC342)+resultados!$E$3*cálculos!AI342</f>
        <v>11811.958787906926</v>
      </c>
      <c r="AJ343" s="32">
        <f t="shared" si="76"/>
        <v>1</v>
      </c>
      <c r="AK343" s="32">
        <f t="shared" si="77"/>
        <v>0.64169554558524455</v>
      </c>
      <c r="AL343" s="32">
        <f t="shared" si="78"/>
        <v>0.39912824320205698</v>
      </c>
      <c r="AM343" s="32">
        <f t="shared" si="79"/>
        <v>1</v>
      </c>
      <c r="AN343" s="32">
        <f t="shared" si="80"/>
        <v>0.31295897315916282</v>
      </c>
      <c r="AO343" s="31">
        <f t="shared" si="81"/>
        <v>1</v>
      </c>
      <c r="AP343" s="9">
        <f>H343*U343*(H343*U343*AJ343+I343*V343*AK343+J343*W343*AL343)</f>
        <v>6.7447449407755455E-5</v>
      </c>
      <c r="AQ343" s="9">
        <f>I343*V343*(H343*U343*AK343+I343*V343*AM343+J343*W343*AN343)</f>
        <v>4.5759249170056611E-5</v>
      </c>
      <c r="AR343" s="9">
        <f>J343*W343*(H343*U343*AL343+I343*V343*AN343+J343*W343*AO343)</f>
        <v>3.9802828993666996E-5</v>
      </c>
      <c r="AS343" s="40">
        <f t="shared" si="82"/>
        <v>1.5300952757147906E-4</v>
      </c>
      <c r="AT343" s="32">
        <f t="shared" si="83"/>
        <v>2.8776229950470269E-2</v>
      </c>
      <c r="AU343" s="31">
        <f>IF(N343&lt;-AT342,1,0)</f>
        <v>0</v>
      </c>
      <c r="AV343" s="37">
        <f>(resultados!$E$12^AU343)*(1-resultados!$E$12)^(1-AU343)</f>
        <v>0.97455470737913485</v>
      </c>
      <c r="AW343" s="37">
        <f>((1-resultados!$E$13)^AU343)*((resultados!$E$13)^(1-AU343))</f>
        <v>0.9</v>
      </c>
    </row>
    <row r="344" spans="1:49" s="37" customFormat="1">
      <c r="A344" s="33">
        <v>342</v>
      </c>
      <c r="B344" s="34">
        <v>39891</v>
      </c>
      <c r="C344" s="35">
        <v>4</v>
      </c>
      <c r="D344" s="36">
        <v>12300</v>
      </c>
      <c r="E344" s="32">
        <v>2085.36</v>
      </c>
      <c r="F344" s="32">
        <v>1865</v>
      </c>
      <c r="G344" s="40">
        <f>(resultados!$B$6*cálculos!D344)+(resultados!$C$6*cálculos!E344)+(resultados!$D$6*cálculos!F344)</f>
        <v>0.84683820585649561</v>
      </c>
      <c r="H344" s="36">
        <f>(resultados!B$6*cálculos!D344)/$G344</f>
        <v>0.28112160561798555</v>
      </c>
      <c r="I344" s="32">
        <f>(resultados!C$6*cálculos!E344)/$G344</f>
        <v>0.4130020463542397</v>
      </c>
      <c r="J344" s="31">
        <f>(resultados!D$6*cálculos!F344)/$G344</f>
        <v>0.30587634802777475</v>
      </c>
      <c r="K344" s="36">
        <f t="shared" si="70"/>
        <v>3.2573318703050802E-3</v>
      </c>
      <c r="L344" s="32">
        <f t="shared" si="71"/>
        <v>1.1861802848402547E-2</v>
      </c>
      <c r="M344" s="32">
        <f t="shared" si="72"/>
        <v>-2.6773777707171931E-3</v>
      </c>
      <c r="N344" s="40">
        <f t="shared" si="72"/>
        <v>4.976543461126387E-3</v>
      </c>
      <c r="O344" s="55">
        <f>AVERAGE(K$4:K344)</f>
        <v>-1.0838686068025481E-3</v>
      </c>
      <c r="P344" s="56">
        <f>AVERAGE(L$4:L344)</f>
        <v>1.0561890932796814E-4</v>
      </c>
      <c r="Q344" s="57">
        <f>AVERAGE(M$4:M344)</f>
        <v>-4.1020087766628134E-4</v>
      </c>
      <c r="R344" s="32">
        <f>resultados!B$7+resultados!B$8*cálculos!K343^2+resultados!B$9*cálculos!R343</f>
        <v>4.4928657853199376E-4</v>
      </c>
      <c r="S344" s="32">
        <f>resultados!C$7+resultados!C$8*cálculos!L343^2+resultados!C$9*cálculos!S343</f>
        <v>1.0762381310660414E-4</v>
      </c>
      <c r="T344" s="31">
        <f>resultados!D$7+resultados!D$8*cálculos!M343^2+resultados!D$9*cálculos!T343</f>
        <v>1.703952025836755E-4</v>
      </c>
      <c r="U344" s="36">
        <f t="shared" si="73"/>
        <v>2.1196381260299924E-2</v>
      </c>
      <c r="V344" s="32">
        <f t="shared" si="74"/>
        <v>1.0374189756631798E-2</v>
      </c>
      <c r="W344" s="31">
        <f t="shared" si="75"/>
        <v>1.3053551339910359E-2</v>
      </c>
      <c r="X344" s="32">
        <f>-0.5*LN(2*resultados!B$2)-0.5*LN(R344)-0.5*((K344^2)/R344)</f>
        <v>2.9231784307707773</v>
      </c>
      <c r="Y344" s="32">
        <f>-0.5*LN(2*resultados!C$2)-0.5*LN(S344)-0.5*((L344^2)/S344)</f>
        <v>2.9958190374411746</v>
      </c>
      <c r="Z344" s="31">
        <f>-0.5*LN(2*resultados!D$2)-0.5*LN(T344)-0.5*((M344^2)/T344)</f>
        <v>3.3987220275890548</v>
      </c>
      <c r="AA344" s="32">
        <f>K344/R344</f>
        <v>7.2500092946202379</v>
      </c>
      <c r="AB344" s="32">
        <f>L344/S344</f>
        <v>110.21541149683229</v>
      </c>
      <c r="AC344" s="31">
        <f>M344/T344</f>
        <v>-15.712753235540307</v>
      </c>
      <c r="AD344" s="32">
        <f>(1-resultados!$E$3)*(cálculos!AA343*cálculos!AA343)+resultados!$E$3*cálculos!AD343</f>
        <v>2546.3718941275324</v>
      </c>
      <c r="AE344" s="32">
        <f>(1-resultados!$E$3)*(cálculos!AA343*cálculos!AB343)+resultados!$E$3*cálculos!AE343</f>
        <v>1744.162576990431</v>
      </c>
      <c r="AF344" s="32">
        <f>(1-resultados!$E$3)*(cálculos!AA343*cálculos!AC343)+resultados!$E$3*cálculos!AF343</f>
        <v>2044.2023257810108</v>
      </c>
      <c r="AG344" s="32">
        <f>(1-resultados!$E$3)*(cálculos!AB343*cálculos!AB343)+resultados!$E$3*cálculos!AG343</f>
        <v>2984.5753775528246</v>
      </c>
      <c r="AH344" s="32">
        <f>(1-resultados!$E$3)*(cálculos!AB343*cálculos!AC343)+resultados!$E$3*cálculos!AH343</f>
        <v>1801.5800847503358</v>
      </c>
      <c r="AI344" s="31">
        <f>(1-resultados!$E$3)*(cálculos!AC343*cálculos!AC343)+resultados!$E$3*cálculos!AI343</f>
        <v>11136.0019137422</v>
      </c>
      <c r="AJ344" s="32">
        <f t="shared" si="76"/>
        <v>1</v>
      </c>
      <c r="AK344" s="32">
        <f t="shared" si="77"/>
        <v>0.63268097036708326</v>
      </c>
      <c r="AL344" s="32">
        <f t="shared" si="78"/>
        <v>0.38388249924098877</v>
      </c>
      <c r="AM344" s="32">
        <f t="shared" si="79"/>
        <v>1</v>
      </c>
      <c r="AN344" s="32">
        <f t="shared" si="80"/>
        <v>0.31249829202322887</v>
      </c>
      <c r="AO344" s="31">
        <f t="shared" si="81"/>
        <v>1</v>
      </c>
      <c r="AP344" s="9">
        <f>H344*U344*(H344*U344*AJ344+I344*V344*AK344+J344*W344*AL344)</f>
        <v>6.0792926697942168E-5</v>
      </c>
      <c r="AQ344" s="9">
        <f>I344*V344*(H344*U344*AK344+I344*V344*AM344+J344*W344*AN344)</f>
        <v>3.9856237700075232E-5</v>
      </c>
      <c r="AR344" s="9">
        <f>J344*W344*(H344*U344*AL344+I344*V344*AN344+J344*W344*AO344)</f>
        <v>3.0421552445089192E-5</v>
      </c>
      <c r="AS344" s="40">
        <f t="shared" si="82"/>
        <v>1.3107071684310661E-4</v>
      </c>
      <c r="AT344" s="32">
        <f t="shared" si="83"/>
        <v>2.6633454198761158E-2</v>
      </c>
      <c r="AU344" s="31">
        <f>IF(N344&lt;-AT343,1,0)</f>
        <v>0</v>
      </c>
      <c r="AV344" s="37">
        <f>(resultados!$E$12^AU344)*(1-resultados!$E$12)^(1-AU344)</f>
        <v>0.97455470737913485</v>
      </c>
      <c r="AW344" s="37">
        <f>((1-resultados!$E$13)^AU344)*((resultados!$E$13)^(1-AU344))</f>
        <v>0.9</v>
      </c>
    </row>
    <row r="345" spans="1:49" s="37" customFormat="1">
      <c r="A345" s="33">
        <v>343</v>
      </c>
      <c r="B345" s="34">
        <v>39892</v>
      </c>
      <c r="C345" s="35">
        <v>5</v>
      </c>
      <c r="D345" s="36">
        <v>12340</v>
      </c>
      <c r="E345" s="32">
        <v>2090.2800000000002</v>
      </c>
      <c r="F345" s="32">
        <v>1865</v>
      </c>
      <c r="G345" s="40">
        <f>(resultados!$B$6*cálculos!D345)+(resultados!$C$6*cálculos!E345)+(resultados!$D$6*cálculos!F345)</f>
        <v>0.84843755663758724</v>
      </c>
      <c r="H345" s="36">
        <f>(resultados!B$6*cálculos!D345)/$G345</f>
        <v>0.28150416940988859</v>
      </c>
      <c r="I345" s="32">
        <f>(resultados!C$6*cálculos!E345)/$G345</f>
        <v>0.41319607605741282</v>
      </c>
      <c r="J345" s="31">
        <f>(resultados!D$6*cálculos!F345)/$G345</f>
        <v>0.30529975453269842</v>
      </c>
      <c r="K345" s="36">
        <f t="shared" si="70"/>
        <v>3.2467560988713728E-3</v>
      </c>
      <c r="L345" s="32">
        <f t="shared" si="71"/>
        <v>2.3565260783104947E-3</v>
      </c>
      <c r="M345" s="32">
        <f t="shared" si="72"/>
        <v>0</v>
      </c>
      <c r="N345" s="40">
        <f t="shared" si="72"/>
        <v>1.8868331524203308E-3</v>
      </c>
      <c r="O345" s="55">
        <f>AVERAGE(K$4:K345)</f>
        <v>-1.07120596146432E-3</v>
      </c>
      <c r="P345" s="56">
        <f>AVERAGE(L$4:L345)</f>
        <v>1.1220050923727377E-4</v>
      </c>
      <c r="Q345" s="57">
        <f>AVERAGE(M$4:M345)</f>
        <v>-4.0900145989532726E-4</v>
      </c>
      <c r="R345" s="32">
        <f>resultados!B$7+resultados!B$8*cálculos!K344^2+resultados!B$9*cálculos!R344</f>
        <v>3.5848592020712601E-4</v>
      </c>
      <c r="S345" s="32">
        <f>resultados!C$7+resultados!C$8*cálculos!L344^2+resultados!C$9*cálculos!S344</f>
        <v>1.4377706260166473E-4</v>
      </c>
      <c r="T345" s="31">
        <f>resultados!D$7+resultados!D$8*cálculos!M344^2+resultados!D$9*cálculos!T344</f>
        <v>1.2606584167192377E-4</v>
      </c>
      <c r="U345" s="36">
        <f t="shared" si="73"/>
        <v>1.893372441457639E-2</v>
      </c>
      <c r="V345" s="32">
        <f t="shared" si="74"/>
        <v>1.1990707343675132E-2</v>
      </c>
      <c r="W345" s="31">
        <f t="shared" si="75"/>
        <v>1.1227904598451296E-2</v>
      </c>
      <c r="X345" s="32">
        <f>-0.5*LN(2*resultados!B$2)-0.5*LN(R345)-0.5*((K345^2)/R345)</f>
        <v>3.0331693486470805</v>
      </c>
      <c r="Y345" s="32">
        <f>-0.5*LN(2*resultados!C$2)-0.5*LN(S345)-0.5*((L345^2)/S345)</f>
        <v>3.4853728887141844</v>
      </c>
      <c r="Z345" s="31">
        <f>-0.5*LN(2*resultados!D$2)-0.5*LN(T345)-0.5*((M345^2)/T345)</f>
        <v>3.5704145840674619</v>
      </c>
      <c r="AA345" s="32">
        <f>K345/R345</f>
        <v>9.056858068499487</v>
      </c>
      <c r="AB345" s="32">
        <f>L345/S345</f>
        <v>16.390139259133882</v>
      </c>
      <c r="AC345" s="31">
        <f>M345/T345</f>
        <v>0</v>
      </c>
      <c r="AD345" s="32">
        <f>(1-resultados!$E$3)*(cálculos!AA344*cálculos!AA344)+resultados!$E$3*cálculos!AD344</f>
        <v>2396.7433385662048</v>
      </c>
      <c r="AE345" s="32">
        <f>(1-resultados!$E$3)*(cálculos!AA344*cálculos!AB344)+resultados!$E$3*cálculos!AE344</f>
        <v>1687.4565878367507</v>
      </c>
      <c r="AF345" s="32">
        <f>(1-resultados!$E$3)*(cálculos!AA344*cálculos!AC344)+resultados!$E$3*cálculos!AF344</f>
        <v>1914.7151298140454</v>
      </c>
      <c r="AG345" s="32">
        <f>(1-resultados!$E$3)*(cálculos!AB344*cálculos!AB344)+resultados!$E$3*cálculos!AG344</f>
        <v>3534.34707078462</v>
      </c>
      <c r="AH345" s="32">
        <f>(1-resultados!$E$3)*(cálculos!AB344*cálculos!AC344)+resultados!$E$3*cálculos!AH344</f>
        <v>1589.57802584912</v>
      </c>
      <c r="AI345" s="31">
        <f>(1-resultados!$E$3)*(cálculos!AC344*cálculos!AC344)+resultados!$E$3*cálculos!AI344</f>
        <v>10482.655235772128</v>
      </c>
      <c r="AJ345" s="32">
        <f t="shared" si="76"/>
        <v>1</v>
      </c>
      <c r="AK345" s="32">
        <f t="shared" si="77"/>
        <v>0.57978536274757897</v>
      </c>
      <c r="AL345" s="32">
        <f t="shared" si="78"/>
        <v>0.38199506587668719</v>
      </c>
      <c r="AM345" s="32">
        <f t="shared" si="79"/>
        <v>1</v>
      </c>
      <c r="AN345" s="32">
        <f t="shared" si="80"/>
        <v>0.26115094510393305</v>
      </c>
      <c r="AO345" s="31">
        <f t="shared" si="81"/>
        <v>1</v>
      </c>
      <c r="AP345" s="9">
        <f>H345*U345*(H345*U345*AJ345+I345*V345*AK345+J345*W345*AL345)</f>
        <v>5.0697733998557917E-5</v>
      </c>
      <c r="AQ345" s="9">
        <f>I345*V345*(H345*U345*AK345+I345*V345*AM345+J345*W345*AN345)</f>
        <v>4.4292938915333633E-5</v>
      </c>
      <c r="AR345" s="9">
        <f>J345*W345*(H345*U345*AL345+I345*V345*AN345+J345*W345*AO345)</f>
        <v>2.3164754386523444E-5</v>
      </c>
      <c r="AS345" s="40">
        <f t="shared" si="82"/>
        <v>1.18155427300415E-4</v>
      </c>
      <c r="AT345" s="32">
        <f t="shared" si="83"/>
        <v>2.528724380010525E-2</v>
      </c>
      <c r="AU345" s="31">
        <f>IF(N345&lt;-AT344,1,0)</f>
        <v>0</v>
      </c>
      <c r="AV345" s="37">
        <f>(resultados!$E$12^AU345)*(1-resultados!$E$12)^(1-AU345)</f>
        <v>0.97455470737913485</v>
      </c>
      <c r="AW345" s="37">
        <f>((1-resultados!$E$13)^AU345)*((resultados!$E$13)^(1-AU345))</f>
        <v>0.9</v>
      </c>
    </row>
    <row r="346" spans="1:49" s="37" customFormat="1">
      <c r="A346" s="33">
        <v>344</v>
      </c>
      <c r="B346" s="34">
        <v>39895</v>
      </c>
      <c r="C346" s="35">
        <v>1</v>
      </c>
      <c r="D346" s="36">
        <v>12340</v>
      </c>
      <c r="E346" s="32">
        <v>2090.2800000000002</v>
      </c>
      <c r="F346" s="32">
        <v>1865</v>
      </c>
      <c r="G346" s="40">
        <f>(resultados!$B$6*cálculos!D346)+(resultados!$C$6*cálculos!E346)+(resultados!$D$6*cálculos!F346)</f>
        <v>0.84843755663758724</v>
      </c>
      <c r="H346" s="36">
        <f>(resultados!B$6*cálculos!D346)/$G346</f>
        <v>0.28150416940988859</v>
      </c>
      <c r="I346" s="32">
        <f>(resultados!C$6*cálculos!E346)/$G346</f>
        <v>0.41319607605741282</v>
      </c>
      <c r="J346" s="31">
        <f>(resultados!D$6*cálculos!F346)/$G346</f>
        <v>0.30529975453269842</v>
      </c>
      <c r="K346" s="36">
        <f t="shared" si="70"/>
        <v>0</v>
      </c>
      <c r="L346" s="32">
        <f t="shared" si="71"/>
        <v>0</v>
      </c>
      <c r="M346" s="32">
        <f t="shared" si="72"/>
        <v>0</v>
      </c>
      <c r="N346" s="40">
        <f t="shared" si="72"/>
        <v>0</v>
      </c>
      <c r="O346" s="55">
        <f>AVERAGE(K$4:K346)</f>
        <v>-1.0680829120139868E-3</v>
      </c>
      <c r="P346" s="56">
        <f>AVERAGE(L$4:L346)</f>
        <v>1.1187339404999309E-4</v>
      </c>
      <c r="Q346" s="57">
        <f>AVERAGE(M$4:M346)</f>
        <v>-4.0780903581399979E-4</v>
      </c>
      <c r="R346" s="32">
        <f>resultados!B$7+resultados!B$8*cálculos!K345^2+resultados!B$9*cálculos!R345</f>
        <v>2.9205008956432235E-4</v>
      </c>
      <c r="S346" s="32">
        <f>resultados!C$7+resultados!C$8*cálculos!L345^2+resultados!C$9*cálculos!S345</f>
        <v>1.2211213638308585E-4</v>
      </c>
      <c r="T346" s="31">
        <f>resultados!D$7+resultados!D$8*cálculos!M345^2+resultados!D$9*cálculos!T345</f>
        <v>9.5471906589980734E-5</v>
      </c>
      <c r="U346" s="36">
        <f t="shared" si="73"/>
        <v>1.7089473062804551E-2</v>
      </c>
      <c r="V346" s="32">
        <f t="shared" si="74"/>
        <v>1.1050436026831062E-2</v>
      </c>
      <c r="W346" s="31">
        <f t="shared" si="75"/>
        <v>9.770972653220392E-3</v>
      </c>
      <c r="X346" s="32">
        <f>-0.5*LN(2*resultados!B$2)-0.5*LN(R346)-0.5*((K346^2)/R346)</f>
        <v>3.1503540821970195</v>
      </c>
      <c r="Y346" s="32">
        <f>-0.5*LN(2*resultados!C$2)-0.5*LN(S346)-0.5*((L346^2)/S346)</f>
        <v>3.5863468591504808</v>
      </c>
      <c r="Z346" s="31">
        <f>-0.5*LN(2*resultados!D$2)-0.5*LN(T346)-0.5*((M346^2)/T346)</f>
        <v>3.7094007295889635</v>
      </c>
      <c r="AA346" s="32">
        <f>K346/R346</f>
        <v>0</v>
      </c>
      <c r="AB346" s="32">
        <f>L346/S346</f>
        <v>0</v>
      </c>
      <c r="AC346" s="31">
        <f>M346/T346</f>
        <v>0</v>
      </c>
      <c r="AD346" s="32">
        <f>(1-resultados!$E$3)*(cálculos!AA345*cálculos!AA345)+resultados!$E$3*cálculos!AD345</f>
        <v>2257.860338936609</v>
      </c>
      <c r="AE346" s="32">
        <f>(1-resultados!$E$3)*(cálculos!AA345*cálculos!AB345)+resultados!$E$3*cálculos!AE345</f>
        <v>1595.1157824661207</v>
      </c>
      <c r="AF346" s="32">
        <f>(1-resultados!$E$3)*(cálculos!AA345*cálculos!AC345)+resultados!$E$3*cálculos!AF345</f>
        <v>1799.8322220252026</v>
      </c>
      <c r="AG346" s="32">
        <f>(1-resultados!$E$3)*(cálculos!AB345*cálculos!AB345)+resultados!$E$3*cálculos!AG345</f>
        <v>3338.4044464335707</v>
      </c>
      <c r="AH346" s="32">
        <f>(1-resultados!$E$3)*(cálculos!AB345*cálculos!AC345)+resultados!$E$3*cálculos!AH345</f>
        <v>1494.2033442981726</v>
      </c>
      <c r="AI346" s="31">
        <f>(1-resultados!$E$3)*(cálculos!AC345*cálculos!AC345)+resultados!$E$3*cálculos!AI345</f>
        <v>9853.6959216258001</v>
      </c>
      <c r="AJ346" s="32">
        <f t="shared" si="76"/>
        <v>1</v>
      </c>
      <c r="AK346" s="32">
        <f t="shared" si="77"/>
        <v>0.58099741423411444</v>
      </c>
      <c r="AL346" s="32">
        <f t="shared" si="78"/>
        <v>0.38157850937697957</v>
      </c>
      <c r="AM346" s="32">
        <f t="shared" si="79"/>
        <v>1</v>
      </c>
      <c r="AN346" s="32">
        <f t="shared" si="80"/>
        <v>0.26051974893946456</v>
      </c>
      <c r="AO346" s="31">
        <f t="shared" si="81"/>
        <v>1</v>
      </c>
      <c r="AP346" s="9">
        <f>H346*U346*(H346*U346*AJ346+I346*V346*AK346+J346*W346*AL346)</f>
        <v>4.138150355122058E-5</v>
      </c>
      <c r="AQ346" s="9">
        <f>I346*V346*(H346*U346*AK346+I346*V346*AM346+J346*W346*AN346)</f>
        <v>3.7158925846406823E-5</v>
      </c>
      <c r="AR346" s="9">
        <f>J346*W346*(H346*U346*AL346+I346*V346*AN346+J346*W346*AO346)</f>
        <v>1.7923182206451073E-5</v>
      </c>
      <c r="AS346" s="40">
        <f t="shared" si="82"/>
        <v>9.6463611604078473E-5</v>
      </c>
      <c r="AT346" s="32">
        <f t="shared" si="83"/>
        <v>2.2848432822395074E-2</v>
      </c>
      <c r="AU346" s="31">
        <f>IF(N346&lt;-AT345,1,0)</f>
        <v>0</v>
      </c>
      <c r="AV346" s="37">
        <f>(resultados!$E$12^AU346)*(1-resultados!$E$12)^(1-AU346)</f>
        <v>0.97455470737913485</v>
      </c>
      <c r="AW346" s="37">
        <f>((1-resultados!$E$13)^AU346)*((resultados!$E$13)^(1-AU346))</f>
        <v>0.9</v>
      </c>
    </row>
    <row r="347" spans="1:49" s="37" customFormat="1">
      <c r="A347" s="33">
        <v>345</v>
      </c>
      <c r="B347" s="34">
        <v>39896</v>
      </c>
      <c r="C347" s="35">
        <v>2</v>
      </c>
      <c r="D347" s="36">
        <v>12400</v>
      </c>
      <c r="E347" s="32">
        <v>2105.04</v>
      </c>
      <c r="F347" s="32">
        <v>1885</v>
      </c>
      <c r="G347" s="40">
        <f>(resultados!$B$6*cálculos!D347)+(resultados!$C$6*cálculos!E347)+(resultados!$D$6*cálculos!F347)</f>
        <v>0.85485209643605864</v>
      </c>
      <c r="H347" s="36">
        <f>(resultados!B$6*cálculos!D347)/$G347</f>
        <v>0.28075032043622239</v>
      </c>
      <c r="I347" s="32">
        <f>(resultados!C$6*cálculos!E347)/$G347</f>
        <v>0.41299137283792159</v>
      </c>
      <c r="J347" s="31">
        <f>(resultados!D$6*cálculos!F347)/$G347</f>
        <v>0.30625830672585608</v>
      </c>
      <c r="K347" s="36">
        <f t="shared" si="70"/>
        <v>4.8504541337486273E-3</v>
      </c>
      <c r="L347" s="32">
        <f t="shared" si="71"/>
        <v>7.0364410338656924E-3</v>
      </c>
      <c r="M347" s="32">
        <f t="shared" si="72"/>
        <v>1.0666767804195842E-2</v>
      </c>
      <c r="N347" s="40">
        <f t="shared" si="72"/>
        <v>7.5319780308355233E-3</v>
      </c>
      <c r="O347" s="55">
        <f>AVERAGE(K$4:K347)</f>
        <v>-1.0508778624623513E-3</v>
      </c>
      <c r="P347" s="56">
        <f>AVERAGE(L$4:L347)</f>
        <v>1.320029511424806E-4</v>
      </c>
      <c r="Q347" s="57">
        <f>AVERAGE(M$4:M347)</f>
        <v>-3.7561549848838977E-4</v>
      </c>
      <c r="R347" s="32">
        <f>resultados!B$7+resultados!B$8*cálculos!K346^2+resultados!B$9*cálculos!R346</f>
        <v>2.4062395440352467E-4</v>
      </c>
      <c r="S347" s="32">
        <f>resultados!C$7+resultados!C$8*cálculos!L346^2+resultados!C$9*cálculos!S346</f>
        <v>1.0588707914015607E-4</v>
      </c>
      <c r="T347" s="31">
        <f>resultados!D$7+resultados!D$8*cálculos!M346^2+resultados!D$9*cálculos!T346</f>
        <v>7.6185489914323848E-5</v>
      </c>
      <c r="U347" s="36">
        <f t="shared" si="73"/>
        <v>1.5512058354825921E-2</v>
      </c>
      <c r="V347" s="32">
        <f t="shared" si="74"/>
        <v>1.0290144757978677E-2</v>
      </c>
      <c r="W347" s="31">
        <f t="shared" si="75"/>
        <v>8.7284299799175718E-3</v>
      </c>
      <c r="X347" s="32">
        <f>-0.5*LN(2*resultados!B$2)-0.5*LN(R347)-0.5*((K347^2)/R347)</f>
        <v>3.1983117775419365</v>
      </c>
      <c r="Y347" s="32">
        <f>-0.5*LN(2*resultados!C$2)-0.5*LN(S347)-0.5*((L347^2)/S347)</f>
        <v>3.42383624690122</v>
      </c>
      <c r="Z347" s="31">
        <f>-0.5*LN(2*resultados!D$2)-0.5*LN(T347)-0.5*((M347^2)/T347)</f>
        <v>3.0755015384142013</v>
      </c>
      <c r="AA347" s="32">
        <f>K347/R347</f>
        <v>20.15781905742622</v>
      </c>
      <c r="AB347" s="32">
        <f>L347/S347</f>
        <v>66.452310244123339</v>
      </c>
      <c r="AC347" s="31">
        <f>M347/T347</f>
        <v>140.01049039904322</v>
      </c>
      <c r="AD347" s="32">
        <f>(1-resultados!$E$3)*(cálculos!AA346*cálculos!AA346)+resultados!$E$3*cálculos!AD346</f>
        <v>2122.3887186004122</v>
      </c>
      <c r="AE347" s="32">
        <f>(1-resultados!$E$3)*(cálculos!AA346*cálculos!AB346)+resultados!$E$3*cálculos!AE346</f>
        <v>1499.4088355181534</v>
      </c>
      <c r="AF347" s="32">
        <f>(1-resultados!$E$3)*(cálculos!AA346*cálculos!AC346)+resultados!$E$3*cálculos!AF346</f>
        <v>1691.8422887036902</v>
      </c>
      <c r="AG347" s="32">
        <f>(1-resultados!$E$3)*(cálculos!AB346*cálculos!AB346)+resultados!$E$3*cálculos!AG346</f>
        <v>3138.1001796475562</v>
      </c>
      <c r="AH347" s="32">
        <f>(1-resultados!$E$3)*(cálculos!AB346*cálculos!AC346)+resultados!$E$3*cálculos!AH346</f>
        <v>1404.5511436402821</v>
      </c>
      <c r="AI347" s="31">
        <f>(1-resultados!$E$3)*(cálculos!AC346*cálculos!AC346)+resultados!$E$3*cálculos!AI346</f>
        <v>9262.4741663282512</v>
      </c>
      <c r="AJ347" s="32">
        <f t="shared" si="76"/>
        <v>1</v>
      </c>
      <c r="AK347" s="32">
        <f t="shared" si="77"/>
        <v>0.58099741423411455</v>
      </c>
      <c r="AL347" s="32">
        <f t="shared" si="78"/>
        <v>0.38157850937697962</v>
      </c>
      <c r="AM347" s="32">
        <f t="shared" si="79"/>
        <v>1</v>
      </c>
      <c r="AN347" s="32">
        <f t="shared" si="80"/>
        <v>0.26051974893946456</v>
      </c>
      <c r="AO347" s="31">
        <f t="shared" si="81"/>
        <v>1</v>
      </c>
      <c r="AP347" s="9">
        <f>H347*U347*(H347*U347*AJ347+I347*V347*AK347+J347*W347*AL347)</f>
        <v>3.4161272101691616E-5</v>
      </c>
      <c r="AQ347" s="9">
        <f>I347*V347*(H347*U347*AK347+I347*V347*AM347+J347*W347*AN347)</f>
        <v>3.177277697915483E-5</v>
      </c>
      <c r="AR347" s="9">
        <f>J347*W347*(H347*U347*AL347+I347*V347*AN347+J347*W347*AO347)</f>
        <v>1.4547508010388777E-5</v>
      </c>
      <c r="AS347" s="40">
        <f t="shared" si="82"/>
        <v>8.0481557091235234E-5</v>
      </c>
      <c r="AT347" s="32">
        <f t="shared" si="83"/>
        <v>2.0870018941645394E-2</v>
      </c>
      <c r="AU347" s="31">
        <f>IF(N347&lt;-AT346,1,0)</f>
        <v>0</v>
      </c>
      <c r="AV347" s="37">
        <f>(resultados!$E$12^AU347)*(1-resultados!$E$12)^(1-AU347)</f>
        <v>0.97455470737913485</v>
      </c>
      <c r="AW347" s="37">
        <f>((1-resultados!$E$13)^AU347)*((resultados!$E$13)^(1-AU347))</f>
        <v>0.9</v>
      </c>
    </row>
    <row r="348" spans="1:49" s="37" customFormat="1">
      <c r="A348" s="33">
        <v>346</v>
      </c>
      <c r="B348" s="34">
        <v>39897</v>
      </c>
      <c r="C348" s="35">
        <v>3</v>
      </c>
      <c r="D348" s="36">
        <v>12180</v>
      </c>
      <c r="E348" s="32">
        <v>2105.04</v>
      </c>
      <c r="F348" s="32">
        <v>1895</v>
      </c>
      <c r="G348" s="40">
        <f>(resultados!$B$6*cálculos!D348)+(resultados!$C$6*cálculos!E348)+(resultados!$D$6*cálculos!F348)</f>
        <v>0.85198292080881854</v>
      </c>
      <c r="H348" s="36">
        <f>(resultados!B$6*cálculos!D348)/$G348</f>
        <v>0.27669795922677948</v>
      </c>
      <c r="I348" s="32">
        <f>(resultados!C$6*cálculos!E348)/$G348</f>
        <v>0.41438218097769286</v>
      </c>
      <c r="J348" s="31">
        <f>(resultados!D$6*cálculos!F348)/$G348</f>
        <v>0.30891985979552777</v>
      </c>
      <c r="K348" s="36">
        <f t="shared" si="70"/>
        <v>-1.7901210329240413E-2</v>
      </c>
      <c r="L348" s="32">
        <f t="shared" si="71"/>
        <v>0</v>
      </c>
      <c r="M348" s="32">
        <f t="shared" si="72"/>
        <v>5.2910176344154181E-3</v>
      </c>
      <c r="N348" s="40">
        <f t="shared" si="72"/>
        <v>-3.361986719002813E-3</v>
      </c>
      <c r="O348" s="55">
        <f>AVERAGE(K$4:K348)</f>
        <v>-1.0997194058443168E-3</v>
      </c>
      <c r="P348" s="56">
        <f>AVERAGE(L$4:L348)</f>
        <v>1.3162033389279226E-4</v>
      </c>
      <c r="Q348" s="57">
        <f>AVERAGE(M$4:M348)</f>
        <v>-3.5919047491475559E-4</v>
      </c>
      <c r="R348" s="32">
        <f>resultados!B$7+resultados!B$8*cálculos!K347^2+resultados!B$9*cálculos!R347</f>
        <v>2.0932544770445297E-4</v>
      </c>
      <c r="S348" s="32">
        <f>resultados!C$7+resultados!C$8*cálculos!L347^2+resultados!C$9*cálculos!S347</f>
        <v>1.1184973329022512E-4</v>
      </c>
      <c r="T348" s="31">
        <f>resultados!D$7+resultados!D$8*cálculos!M347^2+resultados!D$9*cálculos!T347</f>
        <v>1.0606901896808816E-4</v>
      </c>
      <c r="U348" s="36">
        <f t="shared" si="73"/>
        <v>1.4468083760624728E-2</v>
      </c>
      <c r="V348" s="32">
        <f t="shared" si="74"/>
        <v>1.0575903426668812E-2</v>
      </c>
      <c r="W348" s="31">
        <f t="shared" si="75"/>
        <v>1.0298981452944177E-2</v>
      </c>
      <c r="X348" s="32">
        <f>-0.5*LN(2*resultados!B$2)-0.5*LN(R348)-0.5*((K348^2)/R348)</f>
        <v>2.5514288001799894</v>
      </c>
      <c r="Y348" s="32">
        <f>-0.5*LN(2*resultados!C$2)-0.5*LN(S348)-0.5*((L348^2)/S348)</f>
        <v>3.6302385940762387</v>
      </c>
      <c r="Z348" s="31">
        <f>-0.5*LN(2*resultados!D$2)-0.5*LN(T348)-0.5*((M348^2)/T348)</f>
        <v>3.5248064067737506</v>
      </c>
      <c r="AA348" s="32">
        <f>K348/R348</f>
        <v>-85.518557469014326</v>
      </c>
      <c r="AB348" s="32">
        <f>L348/S348</f>
        <v>0</v>
      </c>
      <c r="AC348" s="31">
        <f>M348/T348</f>
        <v>49.882780908978418</v>
      </c>
      <c r="AD348" s="32">
        <f>(1-resultados!$E$3)*(cálculos!AA347*cálculos!AA347)+resultados!$E$3*cálculos!AD347</f>
        <v>2019.4256556335035</v>
      </c>
      <c r="AE348" s="32">
        <f>(1-resultados!$E$3)*(cálculos!AA347*cálculos!AB347)+resultados!$E$3*cálculos!AE347</f>
        <v>1489.8163241380034</v>
      </c>
      <c r="AF348" s="32">
        <f>(1-resultados!$E$3)*(cálculos!AA347*cálculos!AC347)+resultados!$E$3*cálculos!AF347</f>
        <v>1759.6701192777941</v>
      </c>
      <c r="AG348" s="32">
        <f>(1-resultados!$E$3)*(cálculos!AB347*cálculos!AB347)+resultados!$E$3*cálculos!AG347</f>
        <v>3214.7687410755761</v>
      </c>
      <c r="AH348" s="32">
        <f>(1-resultados!$E$3)*(cálculos!AB347*cálculos!AC347)+resultados!$E$3*cálculos!AH347</f>
        <v>1878.5193077476099</v>
      </c>
      <c r="AI348" s="31">
        <f>(1-resultados!$E$3)*(cálculos!AC347*cálculos!AC347)+resultados!$E$3*cálculos!AI347</f>
        <v>9882.9019616553906</v>
      </c>
      <c r="AJ348" s="32">
        <f t="shared" si="76"/>
        <v>1</v>
      </c>
      <c r="AK348" s="32">
        <f t="shared" si="77"/>
        <v>0.58471458306216229</v>
      </c>
      <c r="AL348" s="32">
        <f t="shared" si="78"/>
        <v>0.39389011421508674</v>
      </c>
      <c r="AM348" s="32">
        <f t="shared" si="79"/>
        <v>1</v>
      </c>
      <c r="AN348" s="32">
        <f t="shared" si="80"/>
        <v>0.33327178777233546</v>
      </c>
      <c r="AO348" s="31">
        <f t="shared" si="81"/>
        <v>1</v>
      </c>
      <c r="AP348" s="9">
        <f>H348*U348*(H348*U348*AJ348+I348*V348*AK348+J348*W348*AL348)</f>
        <v>3.1301582470317906E-5</v>
      </c>
      <c r="AQ348" s="9">
        <f>I348*V348*(H348*U348*AK348+I348*V348*AM348+J348*W348*AN348)</f>
        <v>3.4111237730561019E-5</v>
      </c>
      <c r="AR348" s="9">
        <f>J348*W348*(H348*U348*AL348+I348*V348*AN348+J348*W348*AO348)</f>
        <v>1.9786019952193899E-5</v>
      </c>
      <c r="AS348" s="40">
        <f t="shared" si="82"/>
        <v>8.5198840153072824E-5</v>
      </c>
      <c r="AT348" s="32">
        <f t="shared" si="83"/>
        <v>2.1472939448447744E-2</v>
      </c>
      <c r="AU348" s="31">
        <f>IF(N348&lt;-AT347,1,0)</f>
        <v>0</v>
      </c>
      <c r="AV348" s="37">
        <f>(resultados!$E$12^AU348)*(1-resultados!$E$12)^(1-AU348)</f>
        <v>0.97455470737913485</v>
      </c>
      <c r="AW348" s="37">
        <f>((1-resultados!$E$13)^AU348)*((resultados!$E$13)^(1-AU348))</f>
        <v>0.9</v>
      </c>
    </row>
    <row r="349" spans="1:49" s="37" customFormat="1">
      <c r="A349" s="33">
        <v>347</v>
      </c>
      <c r="B349" s="34">
        <v>39898</v>
      </c>
      <c r="C349" s="35">
        <v>4</v>
      </c>
      <c r="D349" s="36">
        <v>12220</v>
      </c>
      <c r="E349" s="32">
        <v>2085.36</v>
      </c>
      <c r="F349" s="32">
        <v>1880</v>
      </c>
      <c r="G349" s="40">
        <f>(resultados!$B$6*cálculos!D349)+(resultados!$C$6*cálculos!E349)+(resultados!$D$6*cálculos!F349)</f>
        <v>0.84737315209305475</v>
      </c>
      <c r="H349" s="36">
        <f>(resultados!B$6*cálculos!D349)/$G349</f>
        <v>0.27911685477413484</v>
      </c>
      <c r="I349" s="32">
        <f>(resultados!C$6*cálculos!E349)/$G349</f>
        <v>0.41274131837407807</v>
      </c>
      <c r="J349" s="31">
        <f>(resultados!D$6*cálculos!F349)/$G349</f>
        <v>0.30814182685178709</v>
      </c>
      <c r="K349" s="36">
        <f t="shared" si="70"/>
        <v>3.2786914616984575E-3</v>
      </c>
      <c r="L349" s="32">
        <f t="shared" si="71"/>
        <v>-9.3929671121761871E-3</v>
      </c>
      <c r="M349" s="32">
        <f t="shared" si="72"/>
        <v>-7.9470616925316762E-3</v>
      </c>
      <c r="N349" s="40">
        <f t="shared" si="72"/>
        <v>-5.4253256234186864E-3</v>
      </c>
      <c r="O349" s="55">
        <f>AVERAGE(K$4:K349)</f>
        <v>-1.0870650391751179E-3</v>
      </c>
      <c r="P349" s="56">
        <f>AVERAGE(L$4:L349)</f>
        <v>1.0409262451109E-4</v>
      </c>
      <c r="Q349" s="57">
        <f>AVERAGE(M$4:M349)</f>
        <v>-3.8112073854948652E-4</v>
      </c>
      <c r="R349" s="32">
        <f>resultados!B$7+resultados!B$8*cálculos!K348^2+resultados!B$9*cálculos!R348</f>
        <v>2.661672765814293E-4</v>
      </c>
      <c r="S349" s="32">
        <f>resultados!C$7+resultados!C$8*cálculos!L348^2+resultados!C$9*cálculos!S348</f>
        <v>9.9089263331445123E-5</v>
      </c>
      <c r="T349" s="31">
        <f>resultados!D$7+resultados!D$8*cálculos!M348^2+resultados!D$9*cálculos!T348</f>
        <v>9.3210013138526058E-5</v>
      </c>
      <c r="U349" s="36">
        <f t="shared" si="73"/>
        <v>1.6314633816957993E-2</v>
      </c>
      <c r="V349" s="32">
        <f t="shared" si="74"/>
        <v>9.9543590115810637E-3</v>
      </c>
      <c r="W349" s="31">
        <f t="shared" si="75"/>
        <v>9.6545332947028592E-3</v>
      </c>
      <c r="X349" s="32">
        <f>-0.5*LN(2*resultados!B$2)-0.5*LN(R349)-0.5*((K349^2)/R349)</f>
        <v>3.1765605353093282</v>
      </c>
      <c r="Y349" s="32">
        <f>-0.5*LN(2*resultados!C$2)-0.5*LN(S349)-0.5*((L349^2)/S349)</f>
        <v>3.2456125008180186</v>
      </c>
      <c r="Z349" s="31">
        <f>-0.5*LN(2*resultados!D$2)-0.5*LN(T349)-0.5*((M349^2)/T349)</f>
        <v>3.3826069536062269</v>
      </c>
      <c r="AA349" s="32">
        <f>K349/R349</f>
        <v>12.3181613600626</v>
      </c>
      <c r="AB349" s="32">
        <f>L349/S349</f>
        <v>-94.79298560084672</v>
      </c>
      <c r="AC349" s="31">
        <f>M349/T349</f>
        <v>-85.259742220194525</v>
      </c>
      <c r="AD349" s="32">
        <f>(1-resultados!$E$3)*(cálculos!AA348*cálculos!AA348)+resultados!$E$3*cálculos!AD348</f>
        <v>2337.0655365903599</v>
      </c>
      <c r="AE349" s="32">
        <f>(1-resultados!$E$3)*(cálculos!AA348*cálculos!AB348)+resultados!$E$3*cálculos!AE348</f>
        <v>1400.4273446897232</v>
      </c>
      <c r="AF349" s="32">
        <f>(1-resultados!$E$3)*(cálculos!AA348*cálculos!AC348)+resultados!$E$3*cálculos!AF348</f>
        <v>1398.135704168403</v>
      </c>
      <c r="AG349" s="32">
        <f>(1-resultados!$E$3)*(cálculos!AB348*cálculos!AB348)+resultados!$E$3*cálculos!AG348</f>
        <v>3021.8826166110416</v>
      </c>
      <c r="AH349" s="32">
        <f>(1-resultados!$E$3)*(cálculos!AB348*cálculos!AC348)+resultados!$E$3*cálculos!AH348</f>
        <v>1765.8081492827532</v>
      </c>
      <c r="AI349" s="31">
        <f>(1-resultados!$E$3)*(cálculos!AC348*cálculos!AC348)+resultados!$E$3*cálculos!AI348</f>
        <v>9439.2253538288551</v>
      </c>
      <c r="AJ349" s="32">
        <f t="shared" si="76"/>
        <v>1</v>
      </c>
      <c r="AK349" s="32">
        <f t="shared" si="77"/>
        <v>0.52697054548287858</v>
      </c>
      <c r="AL349" s="32">
        <f t="shared" si="78"/>
        <v>0.29767729015827005</v>
      </c>
      <c r="AM349" s="32">
        <f t="shared" si="79"/>
        <v>1</v>
      </c>
      <c r="AN349" s="32">
        <f t="shared" si="80"/>
        <v>0.33062565081231138</v>
      </c>
      <c r="AO349" s="31">
        <f t="shared" si="81"/>
        <v>1</v>
      </c>
      <c r="AP349" s="9">
        <f>H349*U349*(H349*U349*AJ349+I349*V349*AK349+J349*W349*AL349)</f>
        <v>3.4627924932593168E-5</v>
      </c>
      <c r="AQ349" s="9">
        <f>I349*V349*(H349*U349*AK349+I349*V349*AM349+J349*W349*AN349)</f>
        <v>3.0780769172955634E-5</v>
      </c>
      <c r="AR349" s="9">
        <f>J349*W349*(H349*U349*AL349+I349*V349*AN349+J349*W349*AO349)</f>
        <v>1.6924268834736145E-5</v>
      </c>
      <c r="AS349" s="40">
        <f t="shared" si="82"/>
        <v>8.2332962940284948E-5</v>
      </c>
      <c r="AT349" s="32">
        <f t="shared" si="83"/>
        <v>2.1108702082997217E-2</v>
      </c>
      <c r="AU349" s="31">
        <f>IF(N349&lt;-AT348,1,0)</f>
        <v>0</v>
      </c>
      <c r="AV349" s="37">
        <f>(resultados!$E$12^AU349)*(1-resultados!$E$12)^(1-AU349)</f>
        <v>0.97455470737913485</v>
      </c>
      <c r="AW349" s="37">
        <f>((1-resultados!$E$13)^AU349)*((resultados!$E$13)^(1-AU349))</f>
        <v>0.9</v>
      </c>
    </row>
    <row r="350" spans="1:49" s="37" customFormat="1">
      <c r="A350" s="33">
        <v>348</v>
      </c>
      <c r="B350" s="34">
        <v>39899</v>
      </c>
      <c r="C350" s="35">
        <v>5</v>
      </c>
      <c r="D350" s="36">
        <v>12200</v>
      </c>
      <c r="E350" s="32">
        <v>2105.04</v>
      </c>
      <c r="F350" s="32">
        <v>1875</v>
      </c>
      <c r="G350" s="40">
        <f>(resultados!$B$6*cálculos!D350)+(resultados!$C$6*cálculos!E350)+(resultados!$D$6*cálculos!F350)</f>
        <v>0.84959223980523446</v>
      </c>
      <c r="H350" s="36">
        <f>(resultados!B$6*cálculos!D350)/$G350</f>
        <v>0.27793219052023843</v>
      </c>
      <c r="I350" s="32">
        <f>(resultados!C$6*cálculos!E350)/$G350</f>
        <v>0.4155482175324926</v>
      </c>
      <c r="J350" s="31">
        <f>(resultados!D$6*cálculos!F350)/$G350</f>
        <v>0.30651959194726891</v>
      </c>
      <c r="K350" s="36">
        <f t="shared" si="70"/>
        <v>-1.6380020042383592E-3</v>
      </c>
      <c r="L350" s="32">
        <f t="shared" si="71"/>
        <v>9.3929671121761871E-3</v>
      </c>
      <c r="M350" s="32">
        <f t="shared" si="72"/>
        <v>-2.6631174194839957E-3</v>
      </c>
      <c r="N350" s="40">
        <f t="shared" si="72"/>
        <v>2.6153615008006892E-3</v>
      </c>
      <c r="O350" s="55">
        <f>AVERAGE(K$4:K350)</f>
        <v>-1.0886527537718421E-3</v>
      </c>
      <c r="P350" s="56">
        <f>AVERAGE(L$4:L350)</f>
        <v>1.308617152536407E-4</v>
      </c>
      <c r="Q350" s="57">
        <f>AVERAGE(M$4:M350)</f>
        <v>-3.87697097860537E-4</v>
      </c>
      <c r="R350" s="32">
        <f>resultados!B$7+resultados!B$8*cálculos!K349^2+resultados!B$9*cálculos!R349</f>
        <v>2.2457834066400955E-4</v>
      </c>
      <c r="S350" s="32">
        <f>resultados!C$7+resultados!C$8*cálculos!L349^2+resultados!C$9*cálculos!S349</f>
        <v>1.2041362105076717E-4</v>
      </c>
      <c r="T350" s="31">
        <f>resultados!D$7+resultados!D$8*cálculos!M349^2+resultados!D$9*cálculos!T349</f>
        <v>9.8095656519369009E-5</v>
      </c>
      <c r="U350" s="36">
        <f t="shared" si="73"/>
        <v>1.4985938097563647E-2</v>
      </c>
      <c r="V350" s="32">
        <f t="shared" si="74"/>
        <v>1.0973314041380898E-2</v>
      </c>
      <c r="W350" s="31">
        <f t="shared" si="75"/>
        <v>9.9043251420462275E-3</v>
      </c>
      <c r="X350" s="32">
        <f>-0.5*LN(2*resultados!B$2)-0.5*LN(R350)-0.5*((K350^2)/R350)</f>
        <v>3.2757309152957648</v>
      </c>
      <c r="Y350" s="32">
        <f>-0.5*LN(2*resultados!C$2)-0.5*LN(S350)-0.5*((L350^2)/S350)</f>
        <v>3.2269972151389075</v>
      </c>
      <c r="Z350" s="31">
        <f>-0.5*LN(2*resultados!D$2)-0.5*LN(T350)-0.5*((M350^2)/T350)</f>
        <v>3.6596958206904007</v>
      </c>
      <c r="AA350" s="32">
        <f>K350/R350</f>
        <v>-7.2936775621161312</v>
      </c>
      <c r="AB350" s="32">
        <f>L350/S350</f>
        <v>78.005852080605152</v>
      </c>
      <c r="AC350" s="31">
        <f>M350/T350</f>
        <v>-27.148168573173905</v>
      </c>
      <c r="AD350" s="32">
        <f>(1-resultados!$E$3)*(cálculos!AA349*cálculos!AA349)+resultados!$E$3*cálculos!AD349</f>
        <v>2205.9458303524907</v>
      </c>
      <c r="AE350" s="32">
        <f>(1-resultados!$E$3)*(cálculos!AA349*cálculos!AB349)+resultados!$E$3*cálculos!AE349</f>
        <v>1246.3411864623404</v>
      </c>
      <c r="AF350" s="32">
        <f>(1-resultados!$E$3)*(cálculos!AA349*cálculos!AC349)+resultados!$E$3*cálculos!AF349</f>
        <v>1251.2329661871568</v>
      </c>
      <c r="AG350" s="32">
        <f>(1-resultados!$E$3)*(cálculos!AB349*cálculos!AB349)+resultados!$E$3*cálculos!AG349</f>
        <v>3379.7122667617195</v>
      </c>
      <c r="AH350" s="32">
        <f>(1-resultados!$E$3)*(cálculos!AB349*cálculos!AC349)+resultados!$E$3*cálculos!AH349</f>
        <v>2144.7811913224364</v>
      </c>
      <c r="AI350" s="31">
        <f>(1-resultados!$E$3)*(cálculos!AC349*cálculos!AC349)+resultados!$E$3*cálculos!AI349</f>
        <v>9309.0252512063653</v>
      </c>
      <c r="AJ350" s="32">
        <f t="shared" si="76"/>
        <v>1</v>
      </c>
      <c r="AK350" s="32">
        <f t="shared" si="77"/>
        <v>0.45645677876678981</v>
      </c>
      <c r="AL350" s="32">
        <f t="shared" si="78"/>
        <v>0.27611414285387048</v>
      </c>
      <c r="AM350" s="32">
        <f t="shared" si="79"/>
        <v>1</v>
      </c>
      <c r="AN350" s="32">
        <f t="shared" si="80"/>
        <v>0.38237635085243238</v>
      </c>
      <c r="AO350" s="31">
        <f t="shared" si="81"/>
        <v>1</v>
      </c>
      <c r="AP350" s="9">
        <f>H350*U350*(H350*U350*AJ350+I350*V350*AK350+J350*W350*AL350)</f>
        <v>2.9508458911127238E-5</v>
      </c>
      <c r="AQ350" s="9">
        <f>I350*V350*(H350*U350*AK350+I350*V350*AM350+J350*W350*AN350)</f>
        <v>3.4755699557760768E-5</v>
      </c>
      <c r="AR350" s="9">
        <f>J350*W350*(H350*U350*AL350+I350*V350*AN350+J350*W350*AO350)</f>
        <v>1.8001248103234672E-5</v>
      </c>
      <c r="AS350" s="40">
        <f t="shared" si="82"/>
        <v>8.2265406572122675E-5</v>
      </c>
      <c r="AT350" s="32">
        <f t="shared" si="83"/>
        <v>2.1100040182333576E-2</v>
      </c>
      <c r="AU350" s="31">
        <f>IF(N350&lt;-AT349,1,0)</f>
        <v>0</v>
      </c>
      <c r="AV350" s="37">
        <f>(resultados!$E$12^AU350)*(1-resultados!$E$12)^(1-AU350)</f>
        <v>0.97455470737913485</v>
      </c>
      <c r="AW350" s="37">
        <f>((1-resultados!$E$13)^AU350)*((resultados!$E$13)^(1-AU350))</f>
        <v>0.9</v>
      </c>
    </row>
    <row r="351" spans="1:49" s="37" customFormat="1">
      <c r="A351" s="33">
        <v>349</v>
      </c>
      <c r="B351" s="34">
        <v>39902</v>
      </c>
      <c r="C351" s="35">
        <v>1</v>
      </c>
      <c r="D351" s="36">
        <v>12040</v>
      </c>
      <c r="E351" s="32">
        <v>2095.1999999999998</v>
      </c>
      <c r="F351" s="32">
        <v>1855</v>
      </c>
      <c r="G351" s="40">
        <f>(resultados!$B$6*cálculos!D351)+(resultados!$C$6*cálculos!E351)+(resultados!$D$6*cálculos!F351)</f>
        <v>0.84206737336849924</v>
      </c>
      <c r="H351" s="36">
        <f>(resultados!B$6*cálculos!D351)/$G351</f>
        <v>0.27673825804736207</v>
      </c>
      <c r="I351" s="32">
        <f>(resultados!C$6*cálculos!E351)/$G351</f>
        <v>0.41730179499701259</v>
      </c>
      <c r="J351" s="31">
        <f>(resultados!D$6*cálculos!F351)/$G351</f>
        <v>0.30595994695562545</v>
      </c>
      <c r="K351" s="36">
        <f t="shared" si="70"/>
        <v>-1.3201511858536463E-2</v>
      </c>
      <c r="L351" s="32">
        <f t="shared" si="71"/>
        <v>-4.6854551177339943E-3</v>
      </c>
      <c r="M351" s="32">
        <f t="shared" si="72"/>
        <v>-1.0723963362975653E-2</v>
      </c>
      <c r="N351" s="40">
        <f t="shared" si="72"/>
        <v>-8.8964895884300621E-3</v>
      </c>
      <c r="O351" s="55">
        <f>AVERAGE(K$4:K351)</f>
        <v>-1.1234598201648439E-3</v>
      </c>
      <c r="P351" s="56">
        <f>AVERAGE(L$4:L351)</f>
        <v>1.1702172435425095E-4</v>
      </c>
      <c r="Q351" s="57">
        <f>AVERAGE(M$4:M351)</f>
        <v>-4.1739901241546551E-4</v>
      </c>
      <c r="R351" s="32">
        <f>resultados!B$7+resultados!B$8*cálculos!K350^2+resultados!B$9*cálculos!R350</f>
        <v>1.919913355042148E-4</v>
      </c>
      <c r="S351" s="32">
        <f>resultados!C$7+resultados!C$8*cálculos!L350^2+resultados!C$9*cálculos!S350</f>
        <v>1.345388756040461E-4</v>
      </c>
      <c r="T351" s="31">
        <f>resultados!D$7+resultados!D$8*cálculos!M350^2+resultados!D$9*cálculos!T350</f>
        <v>8.0460067696900113E-5</v>
      </c>
      <c r="U351" s="36">
        <f t="shared" si="73"/>
        <v>1.3856093803962745E-2</v>
      </c>
      <c r="V351" s="32">
        <f t="shared" si="74"/>
        <v>1.1599089429952943E-2</v>
      </c>
      <c r="W351" s="31">
        <f t="shared" si="75"/>
        <v>8.9699536061732289E-3</v>
      </c>
      <c r="X351" s="32">
        <f>-0.5*LN(2*resultados!B$2)-0.5*LN(R351)-0.5*((K351^2)/R351)</f>
        <v>2.9062171955814669</v>
      </c>
      <c r="Y351" s="32">
        <f>-0.5*LN(2*resultados!C$2)-0.5*LN(S351)-0.5*((L351^2)/S351)</f>
        <v>3.4563022444383567</v>
      </c>
      <c r="Z351" s="31">
        <f>-0.5*LN(2*resultados!D$2)-0.5*LN(T351)-0.5*((M351^2)/T351)</f>
        <v>3.0802749601390089</v>
      </c>
      <c r="AA351" s="32">
        <f>K351/R351</f>
        <v>-68.760977279866097</v>
      </c>
      <c r="AB351" s="32">
        <f>L351/S351</f>
        <v>-34.826031484933004</v>
      </c>
      <c r="AC351" s="31">
        <f>M351/T351</f>
        <v>-133.28305170427808</v>
      </c>
      <c r="AD351" s="32">
        <f>(1-resultados!$E$3)*(cálculos!AA350*cálculos!AA350)+resultados!$E$3*cálculos!AD350</f>
        <v>2076.7809444741479</v>
      </c>
      <c r="AE351" s="32">
        <f>(1-resultados!$E$3)*(cálculos!AA350*cálculos!AB350)+resultados!$E$3*cálculos!AE350</f>
        <v>1137.4237432925563</v>
      </c>
      <c r="AF351" s="32">
        <f>(1-resultados!$E$3)*(cálculos!AA350*cálculos!AC350)+resultados!$E$3*cálculos!AF350</f>
        <v>1188.0395874944097</v>
      </c>
      <c r="AG351" s="32">
        <f>(1-resultados!$E$3)*(cálculos!AB350*cálculos!AB350)+resultados!$E$3*cálculos!AG350</f>
        <v>3542.0243082852912</v>
      </c>
      <c r="AH351" s="32">
        <f>(1-resultados!$E$3)*(cálculos!AB350*cálculos!AC350)+resultados!$E$3*cálculos!AH350</f>
        <v>1889.0313585243896</v>
      </c>
      <c r="AI351" s="31">
        <f>(1-resultados!$E$3)*(cálculos!AC350*cálculos!AC350)+resultados!$E$3*cálculos!AI350</f>
        <v>8794.705119546632</v>
      </c>
      <c r="AJ351" s="32">
        <f t="shared" si="76"/>
        <v>1</v>
      </c>
      <c r="AK351" s="32">
        <f t="shared" si="77"/>
        <v>0.41937368520073576</v>
      </c>
      <c r="AL351" s="32">
        <f t="shared" si="78"/>
        <v>0.27798728116172261</v>
      </c>
      <c r="AM351" s="32">
        <f t="shared" si="79"/>
        <v>1</v>
      </c>
      <c r="AN351" s="32">
        <f t="shared" si="80"/>
        <v>0.33845642085791799</v>
      </c>
      <c r="AO351" s="31">
        <f t="shared" si="81"/>
        <v>1</v>
      </c>
      <c r="AP351" s="9">
        <f>H351*U351*(H351*U351*AJ351+I351*V351*AK351+J351*W351*AL351)</f>
        <v>2.5412593305107097E-5</v>
      </c>
      <c r="AQ351" s="9">
        <f>I351*V351*(H351*U351*AK351+I351*V351*AM351+J351*W351*AN351)</f>
        <v>3.5708448145367723E-5</v>
      </c>
      <c r="AR351" s="9">
        <f>J351*W351*(H351*U351*AL351+I351*V351*AN351+J351*W351*AO351)</f>
        <v>1.4953472478868884E-5</v>
      </c>
      <c r="AS351" s="40">
        <f t="shared" si="82"/>
        <v>7.6074513929343706E-5</v>
      </c>
      <c r="AT351" s="32">
        <f t="shared" si="83"/>
        <v>2.0290570181229029E-2</v>
      </c>
      <c r="AU351" s="31">
        <f>IF(N351&lt;-AT350,1,0)</f>
        <v>0</v>
      </c>
      <c r="AV351" s="37">
        <f>(resultados!$E$12^AU351)*(1-resultados!$E$12)^(1-AU351)</f>
        <v>0.97455470737913485</v>
      </c>
      <c r="AW351" s="37">
        <f>((1-resultados!$E$13)^AU351)*((resultados!$E$13)^(1-AU351))</f>
        <v>0.9</v>
      </c>
    </row>
    <row r="352" spans="1:49" s="37" customFormat="1">
      <c r="A352" s="33">
        <v>350</v>
      </c>
      <c r="B352" s="34">
        <v>39903</v>
      </c>
      <c r="C352" s="35">
        <v>2</v>
      </c>
      <c r="D352" s="36">
        <v>12220</v>
      </c>
      <c r="E352" s="32">
        <v>2105.04</v>
      </c>
      <c r="F352" s="32">
        <v>1870</v>
      </c>
      <c r="G352" s="40">
        <f>(resultados!$B$6*cálculos!D352)+(resultados!$C$6*cálculos!E352)+(resultados!$D$6*cálculos!F352)</f>
        <v>0.84928489213498337</v>
      </c>
      <c r="H352" s="36">
        <f>(resultados!B$6*cálculos!D352)/$G352</f>
        <v>0.27848856281628842</v>
      </c>
      <c r="I352" s="32">
        <f>(resultados!C$6*cálculos!E352)/$G352</f>
        <v>0.41569860025767513</v>
      </c>
      <c r="J352" s="31">
        <f>(resultados!D$6*cálculos!F352)/$G352</f>
        <v>0.30581283692603661</v>
      </c>
      <c r="K352" s="36">
        <f t="shared" si="70"/>
        <v>1.4839513862774822E-2</v>
      </c>
      <c r="L352" s="32">
        <f t="shared" si="71"/>
        <v>4.6854551177339943E-3</v>
      </c>
      <c r="M352" s="32">
        <f t="shared" si="72"/>
        <v>8.053734807097257E-3</v>
      </c>
      <c r="N352" s="40">
        <f t="shared" si="72"/>
        <v>8.5346651011545538E-3</v>
      </c>
      <c r="O352" s="55">
        <f>AVERAGE(K$4:K352)</f>
        <v>-1.0777206405575667E-3</v>
      </c>
      <c r="P352" s="56">
        <f>AVERAGE(L$4:L352)</f>
        <v>1.3011179138399233E-4</v>
      </c>
      <c r="Q352" s="57">
        <f>AVERAGE(M$4:M352)</f>
        <v>-3.9312642267474139E-4</v>
      </c>
      <c r="R352" s="32">
        <f>resultados!B$7+resultados!B$8*cálculos!K351^2+resultados!B$9*cálculos!R351</f>
        <v>2.1423513087357398E-4</v>
      </c>
      <c r="S352" s="32">
        <f>resultados!C$7+resultados!C$8*cálculos!L351^2+resultados!C$9*cálculos!S351</f>
        <v>1.2152785396047127E-4</v>
      </c>
      <c r="T352" s="31">
        <f>resultados!D$7+resultados!D$8*cálculos!M351^2+resultados!D$9*cálculos!T351</f>
        <v>1.092157793588849E-4</v>
      </c>
      <c r="U352" s="36">
        <f t="shared" si="73"/>
        <v>1.4636773239808491E-2</v>
      </c>
      <c r="V352" s="32">
        <f t="shared" si="74"/>
        <v>1.1023967251424112E-2</v>
      </c>
      <c r="W352" s="31">
        <f t="shared" si="75"/>
        <v>1.0450635356708458E-2</v>
      </c>
      <c r="X352" s="32">
        <f>-0.5*LN(2*resultados!B$2)-0.5*LN(R352)-0.5*((K352^2)/R352)</f>
        <v>2.7913322810678407</v>
      </c>
      <c r="Y352" s="32">
        <f>-0.5*LN(2*resultados!C$2)-0.5*LN(S352)-0.5*((L352^2)/S352)</f>
        <v>3.4984221299054292</v>
      </c>
      <c r="Z352" s="31">
        <f>-0.5*LN(2*resultados!D$2)-0.5*LN(T352)-0.5*((M352^2)/T352)</f>
        <v>3.3452067485156132</v>
      </c>
      <c r="AA352" s="32">
        <f>K352/R352</f>
        <v>69.26741567671283</v>
      </c>
      <c r="AB352" s="32">
        <f>L352/S352</f>
        <v>38.554577942748892</v>
      </c>
      <c r="AC352" s="31">
        <f>M352/T352</f>
        <v>73.741494629933911</v>
      </c>
      <c r="AD352" s="32">
        <f>(1-resultados!$E$3)*(cálculos!AA351*cálculos!AA351)+resultados!$E$3*cálculos!AD351</f>
        <v>2235.8584075946351</v>
      </c>
      <c r="AE352" s="32">
        <f>(1-resultados!$E$3)*(cálculos!AA351*cálculos!AB351)+resultados!$E$3*cálculos!AE351</f>
        <v>1212.8586362760057</v>
      </c>
      <c r="AF352" s="32">
        <f>(1-resultados!$E$3)*(cálculos!AA351*cálculos!AC351)+resultados!$E$3*cálculos!AF351</f>
        <v>1666.6375856464906</v>
      </c>
      <c r="AG352" s="32">
        <f>(1-resultados!$E$3)*(cálculos!AB351*cálculos!AB351)+resultados!$E$3*cálculos!AG351</f>
        <v>3402.2739979275461</v>
      </c>
      <c r="AH352" s="32">
        <f>(1-resultados!$E$3)*(cálculos!AB351*cálculos!AC351)+resultados!$E$3*cálculos!AH351</f>
        <v>2054.192662316595</v>
      </c>
      <c r="AI352" s="31">
        <f>(1-resultados!$E$3)*(cálculos!AC351*cálculos!AC351)+resultados!$E$3*cálculos!AI351</f>
        <v>9332.8851246701506</v>
      </c>
      <c r="AJ352" s="32">
        <f t="shared" si="76"/>
        <v>1</v>
      </c>
      <c r="AK352" s="32">
        <f t="shared" si="77"/>
        <v>0.4397475144555078</v>
      </c>
      <c r="AL352" s="32">
        <f t="shared" si="78"/>
        <v>0.36484723813847414</v>
      </c>
      <c r="AM352" s="32">
        <f t="shared" si="79"/>
        <v>1</v>
      </c>
      <c r="AN352" s="32">
        <f t="shared" si="80"/>
        <v>0.36454283810101573</v>
      </c>
      <c r="AO352" s="31">
        <f t="shared" si="81"/>
        <v>1</v>
      </c>
      <c r="AP352" s="9">
        <f>H352*U352*(H352*U352*AJ352+I352*V352*AK352+J352*W352*AL352)</f>
        <v>2.9582470511890069E-5</v>
      </c>
      <c r="AQ352" s="9">
        <f>I352*V352*(H352*U352*AK352+I352*V352*AM352+J352*W352*AN352)</f>
        <v>3.4554042056169841E-5</v>
      </c>
      <c r="AR352" s="9">
        <f>J352*W352*(H352*U352*AL352+I352*V352*AN352+J352*W352*AO352)</f>
        <v>2.0306004288798752E-5</v>
      </c>
      <c r="AS352" s="40">
        <f t="shared" si="82"/>
        <v>8.4442516856858665E-5</v>
      </c>
      <c r="AT352" s="32">
        <f t="shared" si="83"/>
        <v>2.1377417681325433E-2</v>
      </c>
      <c r="AU352" s="31">
        <f>IF(N352&lt;-AT351,1,0)</f>
        <v>0</v>
      </c>
      <c r="AV352" s="37">
        <f>(resultados!$E$12^AU352)*(1-resultados!$E$12)^(1-AU352)</f>
        <v>0.97455470737913485</v>
      </c>
      <c r="AW352" s="37">
        <f>((1-resultados!$E$13)^AU352)*((resultados!$E$13)^(1-AU352))</f>
        <v>0.9</v>
      </c>
    </row>
    <row r="353" spans="1:49" s="37" customFormat="1">
      <c r="A353" s="33">
        <v>351</v>
      </c>
      <c r="B353" s="34">
        <v>39904</v>
      </c>
      <c r="C353" s="35">
        <v>3</v>
      </c>
      <c r="D353" s="36">
        <v>12260</v>
      </c>
      <c r="E353" s="32">
        <v>2109.9499999999998</v>
      </c>
      <c r="F353" s="32">
        <v>1880</v>
      </c>
      <c r="G353" s="40">
        <f>(resultados!$B$6*cálculos!D353)+(resultados!$C$6*cálculos!E353)+(resultados!$D$6*cálculos!F353)</f>
        <v>0.85227145465611676</v>
      </c>
      <c r="H353" s="36">
        <f>(resultados!B$6*cálculos!D353)/$G353</f>
        <v>0.27842106090059004</v>
      </c>
      <c r="I353" s="32">
        <f>(resultados!C$6*cálculos!E353)/$G353</f>
        <v>0.41520811125505042</v>
      </c>
      <c r="J353" s="31">
        <f>(resultados!D$6*cálculos!F353)/$G353</f>
        <v>0.30637082784435965</v>
      </c>
      <c r="K353" s="36">
        <f t="shared" si="70"/>
        <v>3.2679767646168756E-3</v>
      </c>
      <c r="L353" s="32">
        <f t="shared" si="71"/>
        <v>2.3297811956402015E-3</v>
      </c>
      <c r="M353" s="32">
        <f t="shared" si="72"/>
        <v>5.3333459753623913E-3</v>
      </c>
      <c r="N353" s="40">
        <f t="shared" si="72"/>
        <v>3.5103928161772935E-3</v>
      </c>
      <c r="O353" s="55">
        <f>AVERAGE(K$4:K353)</f>
        <v>-1.0653043622570683E-3</v>
      </c>
      <c r="P353" s="56">
        <f>AVERAGE(L$4:L353)</f>
        <v>1.3639656111043866E-4</v>
      </c>
      <c r="Q353" s="57">
        <f>AVERAGE(M$4:M353)</f>
        <v>-3.7676507296606384E-4</v>
      </c>
      <c r="R353" s="32">
        <f>resultados!B$7+resultados!B$8*cálculos!K352^2+resultados!B$9*cálculos!R352</f>
        <v>2.4283986562558798E-4</v>
      </c>
      <c r="S353" s="32">
        <f>resultados!C$7+resultados!C$8*cálculos!L352^2+resultados!C$9*cálculos!S352</f>
        <v>1.1290935322376731E-4</v>
      </c>
      <c r="T353" s="31">
        <f>resultados!D$7+resultados!D$8*cálculos!M352^2+resultados!D$9*cálculos!T352</f>
        <v>1.0881637439259797E-4</v>
      </c>
      <c r="U353" s="36">
        <f t="shared" si="73"/>
        <v>1.5583320109193291E-2</v>
      </c>
      <c r="V353" s="32">
        <f t="shared" si="74"/>
        <v>1.0625881291627877E-2</v>
      </c>
      <c r="W353" s="31">
        <f t="shared" si="75"/>
        <v>1.0431508730408942E-2</v>
      </c>
      <c r="X353" s="32">
        <f>-0.5*LN(2*resultados!B$2)-0.5*LN(R353)-0.5*((K353^2)/R353)</f>
        <v>3.2206265027028911</v>
      </c>
      <c r="Y353" s="32">
        <f>-0.5*LN(2*resultados!C$2)-0.5*LN(S353)-0.5*((L353^2)/S353)</f>
        <v>3.6014876376607243</v>
      </c>
      <c r="Z353" s="31">
        <f>-0.5*LN(2*resultados!D$2)-0.5*LN(T353)-0.5*((M353^2)/T353)</f>
        <v>3.5132859306327462</v>
      </c>
      <c r="AA353" s="32">
        <f>K353/R353</f>
        <v>13.457332288494438</v>
      </c>
      <c r="AB353" s="32">
        <f>L353/S353</f>
        <v>20.634085034770926</v>
      </c>
      <c r="AC353" s="31">
        <f>M353/T353</f>
        <v>49.012347683265418</v>
      </c>
      <c r="AD353" s="32">
        <f>(1-resultados!$E$3)*(cálculos!AA352*cálculos!AA352)+resultados!$E$3*cálculos!AD352</f>
        <v>2389.5853956107885</v>
      </c>
      <c r="AE353" s="32">
        <f>(1-resultados!$E$3)*(cálculos!AA352*cálculos!AB352)+resultados!$E$3*cálculos!AE352</f>
        <v>1300.321676695482</v>
      </c>
      <c r="AF353" s="32">
        <f>(1-resultados!$E$3)*(cálculos!AA352*cálculos!AC352)+resultados!$E$3*cálculos!AF352</f>
        <v>1873.1122961769245</v>
      </c>
      <c r="AG353" s="32">
        <f>(1-resultados!$E$3)*(cálculos!AB352*cálculos!AB352)+resultados!$E$3*cálculos!AG352</f>
        <v>3287.3248868725036</v>
      </c>
      <c r="AH353" s="32">
        <f>(1-resultados!$E$3)*(cálculos!AB352*cálculos!AC352)+resultados!$E$3*cálculos!AH352</f>
        <v>2101.5254347170744</v>
      </c>
      <c r="AI353" s="31">
        <f>(1-resultados!$E$3)*(cálculos!AC352*cálculos!AC352)+resultados!$E$3*cálculos!AI352</f>
        <v>9099.1804990053352</v>
      </c>
      <c r="AJ353" s="32">
        <f t="shared" si="76"/>
        <v>1</v>
      </c>
      <c r="AK353" s="32">
        <f t="shared" si="77"/>
        <v>0.46394682921803315</v>
      </c>
      <c r="AL353" s="32">
        <f t="shared" si="78"/>
        <v>0.40169959797645099</v>
      </c>
      <c r="AM353" s="32">
        <f t="shared" si="79"/>
        <v>1</v>
      </c>
      <c r="AN353" s="32">
        <f t="shared" si="80"/>
        <v>0.38424851410975286</v>
      </c>
      <c r="AO353" s="31">
        <f t="shared" si="81"/>
        <v>1</v>
      </c>
      <c r="AP353" s="9">
        <f>H353*U353*(H353*U353*AJ353+I353*V353*AK353+J353*W353*AL353)</f>
        <v>3.3275550280315613E-5</v>
      </c>
      <c r="AQ353" s="9">
        <f>I353*V353*(H353*U353*AK353+I353*V353*AM353+J353*W353*AN353)</f>
        <v>3.3764286649898409E-5</v>
      </c>
      <c r="AR353" s="9">
        <f>J353*W353*(H353*U353*AL353+I353*V353*AN353+J353*W353*AO353)</f>
        <v>2.1201858142295046E-5</v>
      </c>
      <c r="AS353" s="40">
        <f t="shared" si="82"/>
        <v>8.8241695072509068E-5</v>
      </c>
      <c r="AT353" s="32">
        <f t="shared" si="83"/>
        <v>2.1853025835103627E-2</v>
      </c>
      <c r="AU353" s="31">
        <f>IF(N353&lt;-AT352,1,0)</f>
        <v>0</v>
      </c>
      <c r="AV353" s="37">
        <f>(resultados!$E$12^AU353)*(1-resultados!$E$12)^(1-AU353)</f>
        <v>0.97455470737913485</v>
      </c>
      <c r="AW353" s="37">
        <f>((1-resultados!$E$13)^AU353)*((resultados!$E$13)^(1-AU353))</f>
        <v>0.9</v>
      </c>
    </row>
    <row r="354" spans="1:49" s="37" customFormat="1">
      <c r="A354" s="33">
        <v>352</v>
      </c>
      <c r="B354" s="34">
        <v>39905</v>
      </c>
      <c r="C354" s="35">
        <v>4</v>
      </c>
      <c r="D354" s="36">
        <v>12700</v>
      </c>
      <c r="E354" s="32">
        <v>2139.46</v>
      </c>
      <c r="F354" s="32">
        <v>1885</v>
      </c>
      <c r="G354" s="40">
        <f>(resultados!$B$6*cálculos!D354)+(resultados!$C$6*cálculos!E354)+(resultados!$D$6*cálculos!F354)</f>
        <v>0.86643129438019884</v>
      </c>
      <c r="H354" s="36">
        <f>(resultados!B$6*cálculos!D354)/$G354</f>
        <v>0.2836998769634016</v>
      </c>
      <c r="I354" s="32">
        <f>(resultados!C$6*cálculos!E354)/$G354</f>
        <v>0.41413472659528222</v>
      </c>
      <c r="J354" s="31">
        <f>(resultados!D$6*cálculos!F354)/$G354</f>
        <v>0.30216539644131624</v>
      </c>
      <c r="K354" s="36">
        <f t="shared" si="70"/>
        <v>3.5260062956480098E-2</v>
      </c>
      <c r="L354" s="32">
        <f t="shared" si="71"/>
        <v>1.388921021822398E-2</v>
      </c>
      <c r="M354" s="32">
        <f t="shared" si="72"/>
        <v>2.6560440581162581E-3</v>
      </c>
      <c r="N354" s="40">
        <f t="shared" si="72"/>
        <v>1.6477730212912239E-2</v>
      </c>
      <c r="O354" s="55">
        <f>AVERAGE(K$4:K354)</f>
        <v>-9.6181328727491127E-4</v>
      </c>
      <c r="P354" s="56">
        <f>AVERAGE(L$4:L354)</f>
        <v>1.7557836640136042E-4</v>
      </c>
      <c r="Q354" s="57">
        <f>AVERAGE(M$4:M354)</f>
        <v>-3.6812459111112847E-4</v>
      </c>
      <c r="R354" s="32">
        <f>resultados!B$7+resultados!B$8*cálculos!K353^2+resultados!B$9*cálculos!R353</f>
        <v>2.0749635646463284E-4</v>
      </c>
      <c r="S354" s="32">
        <f>resultados!C$7+resultados!C$8*cálculos!L353^2+resultados!C$9*cálculos!S353</f>
        <v>1.0162306521702452E-4</v>
      </c>
      <c r="T354" s="31">
        <f>resultados!D$7+resultados!D$8*cálculos!M353^2+resultados!D$9*cálculos!T353</f>
        <v>9.5108114465825569E-5</v>
      </c>
      <c r="U354" s="36">
        <f t="shared" si="73"/>
        <v>1.440473382137389E-2</v>
      </c>
      <c r="V354" s="32">
        <f t="shared" si="74"/>
        <v>1.0080826613776498E-2</v>
      </c>
      <c r="W354" s="31">
        <f t="shared" si="75"/>
        <v>9.7523389228341313E-3</v>
      </c>
      <c r="X354" s="32">
        <f>-0.5*LN(2*resultados!B$2)-0.5*LN(R354)-0.5*((K354^2)/R354)</f>
        <v>0.32537100996253576</v>
      </c>
      <c r="Y354" s="32">
        <f>-0.5*LN(2*resultados!C$2)-0.5*LN(S354)-0.5*((L354^2)/S354)</f>
        <v>2.7290359300307774</v>
      </c>
      <c r="Z354" s="31">
        <f>-0.5*LN(2*resultados!D$2)-0.5*LN(T354)-0.5*((M354^2)/T354)</f>
        <v>3.6742224908958248</v>
      </c>
      <c r="AA354" s="32">
        <f>K354/R354</f>
        <v>169.93099810159836</v>
      </c>
      <c r="AB354" s="32">
        <f>L354/S354</f>
        <v>136.67379731719777</v>
      </c>
      <c r="AC354" s="31">
        <f>M354/T354</f>
        <v>27.926576749354368</v>
      </c>
      <c r="AD354" s="32">
        <f>(1-resultados!$E$3)*(cálculos!AA353*cálculos!AA353)+resultados!$E$3*cálculos!AD353</f>
        <v>2257.0762594135185</v>
      </c>
      <c r="AE354" s="32">
        <f>(1-resultados!$E$3)*(cálculos!AA353*cálculos!AB353)+resultados!$E$3*cálculos!AE353</f>
        <v>1238.9631604206709</v>
      </c>
      <c r="AF354" s="32">
        <f>(1-resultados!$E$3)*(cálculos!AA353*cálculos!AC353)+resultados!$E$3*cálculos!AF353</f>
        <v>1800.3000853470844</v>
      </c>
      <c r="AG354" s="32">
        <f>(1-resultados!$E$3)*(cálculos!AB353*cálculos!AB353)+resultados!$E$3*cálculos!AG353</f>
        <v>3115.6313215734826</v>
      </c>
      <c r="AH354" s="32">
        <f>(1-resultados!$E$3)*(cálculos!AB353*cálculos!AC353)+resultados!$E$3*cálculos!AH353</f>
        <v>2036.1134056250653</v>
      </c>
      <c r="AI354" s="31">
        <f>(1-resultados!$E$3)*(cálculos!AC353*cálculos!AC353)+resultados!$E$3*cálculos!AI353</f>
        <v>8697.3622825905331</v>
      </c>
      <c r="AJ354" s="32">
        <f t="shared" si="76"/>
        <v>1</v>
      </c>
      <c r="AK354" s="32">
        <f t="shared" si="77"/>
        <v>0.46721012534688322</v>
      </c>
      <c r="AL354" s="32">
        <f t="shared" si="78"/>
        <v>0.40632917402801677</v>
      </c>
      <c r="AM354" s="32">
        <f t="shared" si="79"/>
        <v>1</v>
      </c>
      <c r="AN354" s="32">
        <f t="shared" si="80"/>
        <v>0.39114263069703525</v>
      </c>
      <c r="AO354" s="31">
        <f t="shared" si="81"/>
        <v>1</v>
      </c>
      <c r="AP354" s="9">
        <f>H354*U354*(H354*U354*AJ354+I354*V354*AK354+J354*W354*AL354)</f>
        <v>2.9564735696391754E-5</v>
      </c>
      <c r="AQ354" s="9">
        <f>I354*V354*(H354*U354*AK354+I354*V354*AM354+J354*W354*AN354)</f>
        <v>3.0212164144289054E-5</v>
      </c>
      <c r="AR354" s="9">
        <f>J354*W354*(H354*U354*AL354+I354*V354*AN354+J354*W354*AO354)</f>
        <v>1.8388986743726777E-5</v>
      </c>
      <c r="AS354" s="40">
        <f t="shared" si="82"/>
        <v>7.8165886584407582E-5</v>
      </c>
      <c r="AT354" s="32">
        <f t="shared" si="83"/>
        <v>2.0567584357541364E-2</v>
      </c>
      <c r="AU354" s="31">
        <f>IF(N354&lt;-AT353,1,0)</f>
        <v>0</v>
      </c>
      <c r="AV354" s="37">
        <f>(resultados!$E$12^AU354)*(1-resultados!$E$12)^(1-AU354)</f>
        <v>0.97455470737913485</v>
      </c>
      <c r="AW354" s="37">
        <f>((1-resultados!$E$13)^AU354)*((resultados!$E$13)^(1-AU354))</f>
        <v>0.9</v>
      </c>
    </row>
    <row r="355" spans="1:49" s="37" customFormat="1">
      <c r="A355" s="33">
        <v>353</v>
      </c>
      <c r="B355" s="34">
        <v>39906</v>
      </c>
      <c r="C355" s="35">
        <v>5</v>
      </c>
      <c r="D355" s="36">
        <v>12900</v>
      </c>
      <c r="E355" s="32">
        <v>2129.63</v>
      </c>
      <c r="F355" s="32">
        <v>1880</v>
      </c>
      <c r="G355" s="40">
        <f>(resultados!$B$6*cálculos!D355)+(resultados!$C$6*cálculos!E355)+(resultados!$D$6*cálculos!F355)</f>
        <v>0.86795918036112818</v>
      </c>
      <c r="H355" s="36">
        <f>(resultados!B$6*cálculos!D355)/$G355</f>
        <v>0.28766032436105632</v>
      </c>
      <c r="I355" s="32">
        <f>(resultados!C$6*cálculos!E355)/$G355</f>
        <v>0.41150627584418403</v>
      </c>
      <c r="J355" s="31">
        <f>(resultados!D$6*cálculos!F355)/$G355</f>
        <v>0.30083339979475959</v>
      </c>
      <c r="K355" s="36">
        <f t="shared" si="70"/>
        <v>1.5625317903079861E-2</v>
      </c>
      <c r="L355" s="32">
        <f t="shared" si="71"/>
        <v>-4.6052050309590697E-3</v>
      </c>
      <c r="M355" s="32">
        <f t="shared" si="72"/>
        <v>-2.6560440581162581E-3</v>
      </c>
      <c r="N355" s="40">
        <f t="shared" si="72"/>
        <v>1.7618712722630991E-3</v>
      </c>
      <c r="O355" s="55">
        <f>AVERAGE(K$4:K355)</f>
        <v>-9.1469075548413067E-4</v>
      </c>
      <c r="P355" s="56">
        <f>AVERAGE(L$4:L355)</f>
        <v>1.6199659538613192E-4</v>
      </c>
      <c r="Q355" s="57">
        <f>AVERAGE(M$4:M355)</f>
        <v>-3.7462436232421121E-4</v>
      </c>
      <c r="R355" s="32">
        <f>resultados!B$7+resultados!B$8*cálculos!K354^2+resultados!B$9*cálculos!R354</f>
        <v>5.126397392483785E-4</v>
      </c>
      <c r="S355" s="32">
        <f>resultados!C$7+resultados!C$8*cálculos!L354^2+resultados!C$9*cálculos!S354</f>
        <v>1.574222975637879E-4</v>
      </c>
      <c r="T355" s="31">
        <f>resultados!D$7+resultados!D$8*cálculos!M354^2+resultados!D$9*cálculos!T354</f>
        <v>7.8562818988539337E-5</v>
      </c>
      <c r="U355" s="36">
        <f t="shared" si="73"/>
        <v>2.2641548958681659E-2</v>
      </c>
      <c r="V355" s="32">
        <f t="shared" si="74"/>
        <v>1.2546804276937929E-2</v>
      </c>
      <c r="W355" s="31">
        <f t="shared" si="75"/>
        <v>8.8635669450024095E-3</v>
      </c>
      <c r="X355" s="32">
        <f>-0.5*LN(2*resultados!B$2)-0.5*LN(R355)-0.5*((K355^2)/R355)</f>
        <v>2.630899339195591</v>
      </c>
      <c r="Y355" s="32">
        <f>-0.5*LN(2*resultados!C$2)-0.5*LN(S355)-0.5*((L355^2)/S355)</f>
        <v>3.3919908108335082</v>
      </c>
      <c r="Z355" s="31">
        <f>-0.5*LN(2*resultados!D$2)-0.5*LN(T355)-0.5*((M355^2)/T355)</f>
        <v>3.761969834294308</v>
      </c>
      <c r="AA355" s="32">
        <f>K355/R355</f>
        <v>30.480114409369374</v>
      </c>
      <c r="AB355" s="32">
        <f>L355/S355</f>
        <v>-29.253829363613686</v>
      </c>
      <c r="AC355" s="31">
        <f>M355/T355</f>
        <v>-33.807901655154701</v>
      </c>
      <c r="AD355" s="32">
        <f>(1-resultados!$E$3)*(cálculos!AA354*cálculos!AA354)+resultados!$E$3*cálculos!AD354</f>
        <v>3854.2443307970343</v>
      </c>
      <c r="AE355" s="32">
        <f>(1-resultados!$E$3)*(cálculos!AA354*cálculos!AB354)+resultados!$E$3*cálculos!AE354</f>
        <v>2558.1322583422502</v>
      </c>
      <c r="AF355" s="32">
        <f>(1-resultados!$E$3)*(cálculos!AA354*cálculos!AC354)+resultados!$E$3*cálculos!AF354</f>
        <v>1977.0175438609804</v>
      </c>
      <c r="AG355" s="32">
        <f>(1-resultados!$E$3)*(cálculos!AB354*cálculos!AB354)+resultados!$E$3*cálculos!AG354</f>
        <v>4049.4770546652221</v>
      </c>
      <c r="AH355" s="32">
        <f>(1-resultados!$E$3)*(cálculos!AB354*cálculos!AC354)+resultados!$E$3*cálculos!AH354</f>
        <v>2142.956478711827</v>
      </c>
      <c r="AI355" s="31">
        <f>(1-resultados!$E$3)*(cálculos!AC354*cálculos!AC354)+resultados!$E$3*cálculos!AI354</f>
        <v>8222.314166971355</v>
      </c>
      <c r="AJ355" s="32">
        <f t="shared" si="76"/>
        <v>1</v>
      </c>
      <c r="AK355" s="32">
        <f t="shared" si="77"/>
        <v>0.64752106576346624</v>
      </c>
      <c r="AL355" s="32">
        <f t="shared" si="78"/>
        <v>0.35119139706934277</v>
      </c>
      <c r="AM355" s="32">
        <f t="shared" si="79"/>
        <v>1</v>
      </c>
      <c r="AN355" s="32">
        <f t="shared" si="80"/>
        <v>0.37137857581190076</v>
      </c>
      <c r="AO355" s="31">
        <f t="shared" si="81"/>
        <v>1</v>
      </c>
      <c r="AP355" s="9">
        <f>H355*U355*(H355*U355*AJ355+I355*V355*AK355+J355*W355*AL355)</f>
        <v>7.029380324093431E-5</v>
      </c>
      <c r="AQ355" s="9">
        <f>I355*V355*(H355*U355*AK355+I355*V355*AM355+J355*W355*AN355)</f>
        <v>5.3544881007315963E-5</v>
      </c>
      <c r="AR355" s="9">
        <f>J355*W355*(H355*U355*AL355+I355*V355*AN355+J355*W355*AO355)</f>
        <v>1.832190191774146E-5</v>
      </c>
      <c r="AS355" s="40">
        <f t="shared" si="82"/>
        <v>1.4216058616599173E-4</v>
      </c>
      <c r="AT355" s="32">
        <f t="shared" si="83"/>
        <v>2.773730492652721E-2</v>
      </c>
      <c r="AU355" s="31">
        <f>IF(N355&lt;-AT354,1,0)</f>
        <v>0</v>
      </c>
      <c r="AV355" s="37">
        <f>(resultados!$E$12^AU355)*(1-resultados!$E$12)^(1-AU355)</f>
        <v>0.97455470737913485</v>
      </c>
      <c r="AW355" s="37">
        <f>((1-resultados!$E$13)^AU355)*((resultados!$E$13)^(1-AU355))</f>
        <v>0.9</v>
      </c>
    </row>
    <row r="356" spans="1:49" s="37" customFormat="1">
      <c r="A356" s="33">
        <v>354</v>
      </c>
      <c r="B356" s="34">
        <v>39909</v>
      </c>
      <c r="C356" s="35">
        <v>1</v>
      </c>
      <c r="D356" s="36">
        <v>12860</v>
      </c>
      <c r="E356" s="32">
        <v>2139.46</v>
      </c>
      <c r="F356" s="32">
        <v>1865</v>
      </c>
      <c r="G356" s="40">
        <f>(resultados!$B$6*cálculos!D356)+(resultados!$C$6*cálculos!E356)+(resultados!$D$6*cálculos!F356)</f>
        <v>0.86675029079596944</v>
      </c>
      <c r="H356" s="36">
        <f>(resultados!B$6*cálculos!D356)/$G356</f>
        <v>0.28716832108342805</v>
      </c>
      <c r="I356" s="32">
        <f>(resultados!C$6*cálculos!E356)/$G356</f>
        <v>0.41398230957871712</v>
      </c>
      <c r="J356" s="31">
        <f>(resultados!D$6*cálculos!F356)/$G356</f>
        <v>0.29884936933785489</v>
      </c>
      <c r="K356" s="36">
        <f t="shared" si="70"/>
        <v>-3.1055925581533472E-3</v>
      </c>
      <c r="L356" s="32">
        <f t="shared" si="71"/>
        <v>4.6052050309590697E-3</v>
      </c>
      <c r="M356" s="32">
        <f t="shared" si="72"/>
        <v>-8.0107237460795844E-3</v>
      </c>
      <c r="N356" s="40">
        <f t="shared" si="72"/>
        <v>-1.3937662541841922E-3</v>
      </c>
      <c r="O356" s="55">
        <f>AVERAGE(K$4:K356)</f>
        <v>-9.2089727617157883E-4</v>
      </c>
      <c r="P356" s="56">
        <f>AVERAGE(L$4:L356)</f>
        <v>1.7458358812146602E-4</v>
      </c>
      <c r="Q356" s="57">
        <f>AVERAGE(M$4:M356)</f>
        <v>-3.962563719099205E-4</v>
      </c>
      <c r="R356" s="32">
        <f>resultados!B$7+resultados!B$8*cálculos!K355^2+resultados!B$9*cálculos!R355</f>
        <v>4.6754051408749004E-4</v>
      </c>
      <c r="S356" s="32">
        <f>resultados!C$7+resultados!C$8*cálculos!L355^2+resultados!C$9*cálculos!S355</f>
        <v>1.3643420067104822E-4</v>
      </c>
      <c r="T356" s="31">
        <f>resultados!D$7+resultados!D$8*cálculos!M355^2+resultados!D$9*cálculos!T355</f>
        <v>6.8132664719658092E-5</v>
      </c>
      <c r="U356" s="36">
        <f t="shared" si="73"/>
        <v>2.1622685172926374E-2</v>
      </c>
      <c r="V356" s="32">
        <f t="shared" si="74"/>
        <v>1.1680505154788821E-2</v>
      </c>
      <c r="W356" s="31">
        <f t="shared" si="75"/>
        <v>8.2542513118791152E-3</v>
      </c>
      <c r="X356" s="32">
        <f>-0.5*LN(2*resultados!B$2)-0.5*LN(R356)-0.5*((K356^2)/R356)</f>
        <v>2.904759443904493</v>
      </c>
      <c r="Y356" s="32">
        <f>-0.5*LN(2*resultados!C$2)-0.5*LN(S356)-0.5*((L356^2)/S356)</f>
        <v>3.4531733897031929</v>
      </c>
      <c r="Z356" s="31">
        <f>-0.5*LN(2*resultados!D$2)-0.5*LN(T356)-0.5*((M356^2)/T356)</f>
        <v>3.4071564350506498</v>
      </c>
      <c r="AA356" s="32">
        <f>K356/R356</f>
        <v>-6.6424030957287332</v>
      </c>
      <c r="AB356" s="32">
        <f>L356/S356</f>
        <v>33.754036805350005</v>
      </c>
      <c r="AC356" s="31">
        <f>M356/T356</f>
        <v>-117.57537708294385</v>
      </c>
      <c r="AD356" s="32">
        <f>(1-resultados!$E$3)*(cálculos!AA355*cálculos!AA355)+resultados!$E$3*cálculos!AD355</f>
        <v>3678.7319134137069</v>
      </c>
      <c r="AE356" s="32">
        <f>(1-resultados!$E$3)*(cálculos!AA355*cálculos!AB355)+resultados!$E$3*cálculos!AE355</f>
        <v>2351.1447188868083</v>
      </c>
      <c r="AF356" s="32">
        <f>(1-resultados!$E$3)*(cálculos!AA355*cálculos!AC355)+resultados!$E$3*cálculos!AF355</f>
        <v>1796.5683686059319</v>
      </c>
      <c r="AG356" s="32">
        <f>(1-resultados!$E$3)*(cálculos!AB355*cálculos!AB355)+resultados!$E$3*cálculos!AG355</f>
        <v>3857.8556233314343</v>
      </c>
      <c r="AH356" s="32">
        <f>(1-resultados!$E$3)*(cálculos!AB355*cálculos!AC355)+resultados!$E$3*cálculos!AH355</f>
        <v>2073.7197251588209</v>
      </c>
      <c r="AI356" s="31">
        <f>(1-resultados!$E$3)*(cálculos!AC355*cálculos!AC355)+resultados!$E$3*cálculos!AI355</f>
        <v>7797.5537698125499</v>
      </c>
      <c r="AJ356" s="32">
        <f t="shared" si="76"/>
        <v>1</v>
      </c>
      <c r="AK356" s="32">
        <f t="shared" si="77"/>
        <v>0.62410448943933838</v>
      </c>
      <c r="AL356" s="32">
        <f t="shared" si="78"/>
        <v>0.33544049473195392</v>
      </c>
      <c r="AM356" s="32">
        <f t="shared" si="79"/>
        <v>1</v>
      </c>
      <c r="AN356" s="32">
        <f t="shared" si="80"/>
        <v>0.37809234477755976</v>
      </c>
      <c r="AO356" s="31">
        <f t="shared" si="81"/>
        <v>1</v>
      </c>
      <c r="AP356" s="9">
        <f>H356*U356*(H356*U356*AJ356+I356*V356*AK356+J356*W356*AL356)</f>
        <v>6.2433020965853148E-5</v>
      </c>
      <c r="AQ356" s="9">
        <f>I356*V356*(H356*U356*AK356+I356*V356*AM356+J356*W356*AN356)</f>
        <v>4.6631243437571074E-5</v>
      </c>
      <c r="AR356" s="9">
        <f>J356*W356*(H356*U356*AL356+I356*V356*AN356+J356*W356*AO356)</f>
        <v>1.57329098362703E-5</v>
      </c>
      <c r="AS356" s="40">
        <f t="shared" si="82"/>
        <v>1.2479717423969454E-4</v>
      </c>
      <c r="AT356" s="32">
        <f t="shared" si="83"/>
        <v>2.5988249888730875E-2</v>
      </c>
      <c r="AU356" s="31">
        <f>IF(N356&lt;-AT355,1,0)</f>
        <v>0</v>
      </c>
      <c r="AV356" s="37">
        <f>(resultados!$E$12^AU356)*(1-resultados!$E$12)^(1-AU356)</f>
        <v>0.97455470737913485</v>
      </c>
      <c r="AW356" s="37">
        <f>((1-resultados!$E$13)^AU356)*((resultados!$E$13)^(1-AU356))</f>
        <v>0.9</v>
      </c>
    </row>
    <row r="357" spans="1:49" s="37" customFormat="1">
      <c r="A357" s="33">
        <v>355</v>
      </c>
      <c r="B357" s="34">
        <v>39910</v>
      </c>
      <c r="C357" s="35">
        <v>2</v>
      </c>
      <c r="D357" s="36">
        <v>12800</v>
      </c>
      <c r="E357" s="32">
        <v>2149.3000000000002</v>
      </c>
      <c r="F357" s="32">
        <v>1865</v>
      </c>
      <c r="G357" s="40">
        <f>(resultados!$B$6*cálculos!D357)+(resultados!$C$6*cálculos!E357)+(resultados!$D$6*cálculos!F357)</f>
        <v>0.86723931493879758</v>
      </c>
      <c r="H357" s="36">
        <f>(resultados!B$6*cálculos!D357)/$G357</f>
        <v>0.28566732528881544</v>
      </c>
      <c r="I357" s="32">
        <f>(resultados!C$6*cálculos!E357)/$G357</f>
        <v>0.41565182236069154</v>
      </c>
      <c r="J357" s="31">
        <f>(resultados!D$6*cálculos!F357)/$G357</f>
        <v>0.29868085235049313</v>
      </c>
      <c r="K357" s="36">
        <f t="shared" si="70"/>
        <v>-4.6765478839017049E-3</v>
      </c>
      <c r="L357" s="32">
        <f t="shared" si="71"/>
        <v>4.5887469881300547E-3</v>
      </c>
      <c r="M357" s="32">
        <f t="shared" si="72"/>
        <v>0</v>
      </c>
      <c r="N357" s="40">
        <f t="shared" si="72"/>
        <v>5.6404508328761205E-4</v>
      </c>
      <c r="O357" s="55">
        <f>AVERAGE(K$4:K357)</f>
        <v>-9.3150645867929108E-4</v>
      </c>
      <c r="P357" s="56">
        <f>AVERAGE(L$4:L357)</f>
        <v>1.870529762570835E-4</v>
      </c>
      <c r="Q357" s="57">
        <f>AVERAGE(M$4:M357)</f>
        <v>-3.9513700362768907E-4</v>
      </c>
      <c r="R357" s="32">
        <f>resultados!B$7+resultados!B$8*cálculos!K356^2+resultados!B$9*cálculos!R356</f>
        <v>3.7157873274877627E-4</v>
      </c>
      <c r="S357" s="32">
        <f>resultados!C$7+resultados!C$8*cálculos!L356^2+resultados!C$9*cálculos!S356</f>
        <v>1.2253168528929747E-4</v>
      </c>
      <c r="T357" s="31">
        <f>resultados!D$7+resultados!D$8*cálculos!M356^2+resultados!D$9*cálculos!T356</f>
        <v>8.2662273118125693E-5</v>
      </c>
      <c r="U357" s="36">
        <f t="shared" si="73"/>
        <v>1.9276377583684553E-2</v>
      </c>
      <c r="V357" s="32">
        <f t="shared" si="74"/>
        <v>1.1069403113506052E-2</v>
      </c>
      <c r="W357" s="31">
        <f t="shared" si="75"/>
        <v>9.0918795151566818E-3</v>
      </c>
      <c r="X357" s="32">
        <f>-0.5*LN(2*resultados!B$2)-0.5*LN(R357)-0.5*((K357^2)/R357)</f>
        <v>3.0005077369491828</v>
      </c>
      <c r="Y357" s="32">
        <f>-0.5*LN(2*resultados!C$2)-0.5*LN(S357)-0.5*((L357^2)/S357)</f>
        <v>3.498708842547642</v>
      </c>
      <c r="Z357" s="31">
        <f>-0.5*LN(2*resultados!D$2)-0.5*LN(T357)-0.5*((M357^2)/T357)</f>
        <v>3.7814350916175283</v>
      </c>
      <c r="AA357" s="32">
        <f>K357/R357</f>
        <v>-12.585617721731966</v>
      </c>
      <c r="AB357" s="32">
        <f>L357/S357</f>
        <v>37.449472577611388</v>
      </c>
      <c r="AC357" s="31">
        <f>M357/T357</f>
        <v>0</v>
      </c>
      <c r="AD357" s="32">
        <f>(1-resultados!$E$3)*(cálculos!AA356*cálculos!AA356)+resultados!$E$3*cálculos!AD356</f>
        <v>3460.6552897420534</v>
      </c>
      <c r="AE357" s="32">
        <f>(1-resultados!$E$3)*(cálculos!AA356*cálculos!AB356)+resultados!$E$3*cálculos!AE356</f>
        <v>2196.6235606394475</v>
      </c>
      <c r="AF357" s="32">
        <f>(1-resultados!$E$3)*(cálculos!AA356*cálculos!AC356)+resultados!$E$3*cálculos!AF356</f>
        <v>1735.6332494126091</v>
      </c>
      <c r="AG357" s="32">
        <f>(1-resultados!$E$3)*(cálculos!AB356*cálculos!AB356)+resultados!$E$3*cálculos!AG356</f>
        <v>3694.7443859709638</v>
      </c>
      <c r="AH357" s="32">
        <f>(1-resultados!$E$3)*(cálculos!AB356*cálculos!AC356)+resultados!$E$3*cálculos!AH356</f>
        <v>1711.1779253216559</v>
      </c>
      <c r="AI357" s="31">
        <f>(1-resultados!$E$3)*(cálculos!AC356*cálculos!AC356)+resultados!$E$3*cálculos!AI356</f>
        <v>8159.1387013955837</v>
      </c>
      <c r="AJ357" s="32">
        <f t="shared" si="76"/>
        <v>1</v>
      </c>
      <c r="AK357" s="32">
        <f t="shared" si="77"/>
        <v>0.61430530735472255</v>
      </c>
      <c r="AL357" s="32">
        <f t="shared" si="78"/>
        <v>0.32663042219328164</v>
      </c>
      <c r="AM357" s="32">
        <f t="shared" si="79"/>
        <v>1</v>
      </c>
      <c r="AN357" s="32">
        <f t="shared" si="80"/>
        <v>0.31165981757726557</v>
      </c>
      <c r="AO357" s="31">
        <f t="shared" si="81"/>
        <v>1</v>
      </c>
      <c r="AP357" s="9">
        <f>H357*U357*(H357*U357*AJ357+I357*V357*AK357+J357*W357*AL357)</f>
        <v>5.0771407650095387E-5</v>
      </c>
      <c r="AQ357" s="9">
        <f>I357*V357*(H357*U357*AK357+I357*V357*AM357+J357*W357*AN357)</f>
        <v>4.0627466079258706E-5</v>
      </c>
      <c r="AR357" s="9">
        <f>J357*W357*(H357*U357*AL357+I357*V357*AN357+J357*W357*AO357)</f>
        <v>1.6152635649036737E-5</v>
      </c>
      <c r="AS357" s="40">
        <f t="shared" si="82"/>
        <v>1.0755150937839083E-4</v>
      </c>
      <c r="AT357" s="32">
        <f t="shared" si="83"/>
        <v>2.4125866091322019E-2</v>
      </c>
      <c r="AU357" s="31">
        <f>IF(N357&lt;-AT356,1,0)</f>
        <v>0</v>
      </c>
      <c r="AV357" s="37">
        <f>(resultados!$E$12^AU357)*(1-resultados!$E$12)^(1-AU357)</f>
        <v>0.97455470737913485</v>
      </c>
      <c r="AW357" s="37">
        <f>((1-resultados!$E$13)^AU357)*((resultados!$E$13)^(1-AU357))</f>
        <v>0.9</v>
      </c>
    </row>
    <row r="358" spans="1:49" s="37" customFormat="1">
      <c r="A358" s="33">
        <v>356</v>
      </c>
      <c r="B358" s="34">
        <v>39911</v>
      </c>
      <c r="C358" s="35">
        <v>3</v>
      </c>
      <c r="D358" s="36">
        <v>12700</v>
      </c>
      <c r="E358" s="32">
        <v>2149.3000000000002</v>
      </c>
      <c r="F358" s="32">
        <v>1870</v>
      </c>
      <c r="G358" s="40">
        <f>(resultados!$B$6*cálculos!D358)+(resultados!$C$6*cálculos!E358)+(resultados!$D$6*cálculos!F358)</f>
        <v>0.86599827551227437</v>
      </c>
      <c r="H358" s="36">
        <f>(resultados!B$6*cálculos!D358)/$G358</f>
        <v>0.28384173336546009</v>
      </c>
      <c r="I358" s="32">
        <f>(resultados!C$6*cálculos!E358)/$G358</f>
        <v>0.41624748209101919</v>
      </c>
      <c r="J358" s="31">
        <f>(resultados!D$6*cálculos!F358)/$G358</f>
        <v>0.29991078454352077</v>
      </c>
      <c r="K358" s="36">
        <f t="shared" si="70"/>
        <v>-7.8431774610248084E-3</v>
      </c>
      <c r="L358" s="32">
        <f t="shared" si="71"/>
        <v>0</v>
      </c>
      <c r="M358" s="32">
        <f t="shared" si="72"/>
        <v>2.6773777707171931E-3</v>
      </c>
      <c r="N358" s="40">
        <f t="shared" si="72"/>
        <v>-1.4320479147810761E-3</v>
      </c>
      <c r="O358" s="55">
        <f>AVERAGE(K$4:K358)</f>
        <v>-9.5097595446054603E-4</v>
      </c>
      <c r="P358" s="56">
        <f>AVERAGE(L$4:L358)</f>
        <v>1.8652606646481004E-4</v>
      </c>
      <c r="Q358" s="57">
        <f>AVERAGE(M$4:M358)</f>
        <v>-3.8648203243235135E-4</v>
      </c>
      <c r="R358" s="32">
        <f>resultados!B$7+resultados!B$8*cálculos!K357^2+resultados!B$9*cálculos!R357</f>
        <v>3.0466916399451776E-4</v>
      </c>
      <c r="S358" s="32">
        <f>resultados!C$7+resultados!C$8*cálculos!L357^2+resultados!C$9*cálculos!S357</f>
        <v>1.1327159047149266E-4</v>
      </c>
      <c r="T358" s="31">
        <f>resultados!D$7+resultados!D$8*cálculos!M357^2+resultados!D$9*cálculos!T357</f>
        <v>6.8110296973666439E-5</v>
      </c>
      <c r="U358" s="36">
        <f t="shared" si="73"/>
        <v>1.7454774819358677E-2</v>
      </c>
      <c r="V358" s="32">
        <f t="shared" si="74"/>
        <v>1.0642912687394023E-2</v>
      </c>
      <c r="W358" s="31">
        <f t="shared" si="75"/>
        <v>8.2528962778933828E-3</v>
      </c>
      <c r="X358" s="32">
        <f>-0.5*LN(2*resultados!B$2)-0.5*LN(R358)-0.5*((K358^2)/R358)</f>
        <v>3.0282490281756607</v>
      </c>
      <c r="Y358" s="32">
        <f>-0.5*LN(2*resultados!C$2)-0.5*LN(S358)-0.5*((L358^2)/S358)</f>
        <v>3.6239225505111086</v>
      </c>
      <c r="Z358" s="31">
        <f>-0.5*LN(2*resultados!D$2)-0.5*LN(T358)-0.5*((M358^2)/T358)</f>
        <v>3.8256294299135005</v>
      </c>
      <c r="AA358" s="32">
        <f>K358/R358</f>
        <v>-25.743259863232957</v>
      </c>
      <c r="AB358" s="32">
        <f>L358/S358</f>
        <v>0</v>
      </c>
      <c r="AC358" s="31">
        <f>M358/T358</f>
        <v>39.309442032712774</v>
      </c>
      <c r="AD358" s="32">
        <f>(1-resultados!$E$3)*(cálculos!AA357*cálculos!AA357)+resultados!$E$3*cálculos!AD357</f>
        <v>3262.5198387637843</v>
      </c>
      <c r="AE358" s="32">
        <f>(1-resultados!$E$3)*(cálculos!AA357*cálculos!AB357)+resultados!$E$3*cálculos!AE357</f>
        <v>2036.5466622565425</v>
      </c>
      <c r="AF358" s="32">
        <f>(1-resultados!$E$3)*(cálculos!AA357*cálculos!AC357)+resultados!$E$3*cálculos!AF357</f>
        <v>1631.4952544478524</v>
      </c>
      <c r="AG358" s="32">
        <f>(1-resultados!$E$3)*(cálculos!AB357*cálculos!AB357)+resultados!$E$3*cálculos!AG357</f>
        <v>3557.2075025931817</v>
      </c>
      <c r="AH358" s="32">
        <f>(1-resultados!$E$3)*(cálculos!AB357*cálculos!AC357)+resultados!$E$3*cálculos!AH357</f>
        <v>1608.5072498023565</v>
      </c>
      <c r="AI358" s="31">
        <f>(1-resultados!$E$3)*(cálculos!AC357*cálculos!AC357)+resultados!$E$3*cálculos!AI357</f>
        <v>7669.5903793118487</v>
      </c>
      <c r="AJ358" s="32">
        <f t="shared" si="76"/>
        <v>1</v>
      </c>
      <c r="AK358" s="32">
        <f t="shared" si="77"/>
        <v>0.59781001285666624</v>
      </c>
      <c r="AL358" s="32">
        <f t="shared" si="78"/>
        <v>0.32615433069725291</v>
      </c>
      <c r="AM358" s="32">
        <f t="shared" si="79"/>
        <v>1</v>
      </c>
      <c r="AN358" s="32">
        <f t="shared" si="80"/>
        <v>0.3079515100948006</v>
      </c>
      <c r="AO358" s="31">
        <f t="shared" si="81"/>
        <v>1</v>
      </c>
      <c r="AP358" s="9">
        <f>H358*U358*(H358*U358*AJ358+I358*V358*AK358+J358*W358*AL358)</f>
        <v>4.1666540290986935E-5</v>
      </c>
      <c r="AQ358" s="9">
        <f>I358*V358*(H358*U358*AK358+I358*V358*AM358+J358*W358*AN358)</f>
        <v>3.6123327811691962E-5</v>
      </c>
      <c r="AR358" s="9">
        <f>J358*W358*(H358*U358*AL358+I358*V358*AN358+J358*W358*AO358)</f>
        <v>1.3502543978649666E-5</v>
      </c>
      <c r="AS358" s="40">
        <f t="shared" si="82"/>
        <v>9.1292412081328553E-5</v>
      </c>
      <c r="AT358" s="32">
        <f t="shared" si="83"/>
        <v>2.2227570639646151E-2</v>
      </c>
      <c r="AU358" s="31">
        <f>IF(N358&lt;-AT357,1,0)</f>
        <v>0</v>
      </c>
      <c r="AV358" s="37">
        <f>(resultados!$E$12^AU358)*(1-resultados!$E$12)^(1-AU358)</f>
        <v>0.97455470737913485</v>
      </c>
      <c r="AW358" s="37">
        <f>((1-resultados!$E$13)^AU358)*((resultados!$E$13)^(1-AU358))</f>
        <v>0.9</v>
      </c>
    </row>
    <row r="359" spans="1:49" s="37" customFormat="1">
      <c r="A359" s="33">
        <v>357</v>
      </c>
      <c r="B359" s="34">
        <v>39912</v>
      </c>
      <c r="C359" s="35">
        <v>4</v>
      </c>
      <c r="D359" s="36">
        <v>12700</v>
      </c>
      <c r="E359" s="32">
        <v>2149.3000000000002</v>
      </c>
      <c r="F359" s="32">
        <v>1870</v>
      </c>
      <c r="G359" s="40">
        <f>(resultados!$B$6*cálculos!D359)+(resultados!$C$6*cálculos!E359)+(resultados!$D$6*cálculos!F359)</f>
        <v>0.86599827551227437</v>
      </c>
      <c r="H359" s="36">
        <f>(resultados!B$6*cálculos!D359)/$G359</f>
        <v>0.28384173336546009</v>
      </c>
      <c r="I359" s="32">
        <f>(resultados!C$6*cálculos!E359)/$G359</f>
        <v>0.41624748209101919</v>
      </c>
      <c r="J359" s="31">
        <f>(resultados!D$6*cálculos!F359)/$G359</f>
        <v>0.29991078454352077</v>
      </c>
      <c r="K359" s="36">
        <f t="shared" si="70"/>
        <v>0</v>
      </c>
      <c r="L359" s="32">
        <f t="shared" si="71"/>
        <v>0</v>
      </c>
      <c r="M359" s="32">
        <f t="shared" si="72"/>
        <v>0</v>
      </c>
      <c r="N359" s="40">
        <f t="shared" si="72"/>
        <v>0</v>
      </c>
      <c r="O359" s="55">
        <f>AVERAGE(K$4:K359)</f>
        <v>-9.4830467368958943E-4</v>
      </c>
      <c r="P359" s="56">
        <f>AVERAGE(L$4:L359)</f>
        <v>1.8600211683990887E-4</v>
      </c>
      <c r="Q359" s="57">
        <f>AVERAGE(M$4:M359)</f>
        <v>-3.8539640874574367E-4</v>
      </c>
      <c r="R359" s="32">
        <f>resultados!B$7+resultados!B$8*cálculos!K358^2+resultados!B$9*cálculos!R358</f>
        <v>2.6637347593285295E-4</v>
      </c>
      <c r="S359" s="32">
        <f>resultados!C$7+resultados!C$8*cálculos!L358^2+resultados!C$9*cálculos!S358</f>
        <v>1.0003110152831674E-4</v>
      </c>
      <c r="T359" s="31">
        <f>resultados!D$7+resultados!D$8*cálculos!M358^2+resultados!D$9*cálculos!T358</f>
        <v>6.1585437175374068E-5</v>
      </c>
      <c r="U359" s="36">
        <f t="shared" si="73"/>
        <v>1.6320952053506345E-2</v>
      </c>
      <c r="V359" s="32">
        <f t="shared" si="74"/>
        <v>1.0001554955521503E-2</v>
      </c>
      <c r="W359" s="31">
        <f t="shared" si="75"/>
        <v>7.8476389554676933E-3</v>
      </c>
      <c r="X359" s="32">
        <f>-0.5*LN(2*resultados!B$2)-0.5*LN(R359)-0.5*((K359^2)/R359)</f>
        <v>3.196367061331109</v>
      </c>
      <c r="Y359" s="32">
        <f>-0.5*LN(2*resultados!C$2)-0.5*LN(S359)-0.5*((L359^2)/S359)</f>
        <v>3.6860761693194486</v>
      </c>
      <c r="Z359" s="31">
        <f>-0.5*LN(2*resultados!D$2)-0.5*LN(T359)-0.5*((M359^2)/T359)</f>
        <v>3.9286040292276323</v>
      </c>
      <c r="AA359" s="32">
        <f>K359/R359</f>
        <v>0</v>
      </c>
      <c r="AB359" s="32">
        <f>L359/S359</f>
        <v>0</v>
      </c>
      <c r="AC359" s="31">
        <f>M359/T359</f>
        <v>0</v>
      </c>
      <c r="AD359" s="32">
        <f>(1-resultados!$E$3)*(cálculos!AA358*cálculos!AA358)+resultados!$E$3*cálculos!AD358</f>
        <v>3106.5315741411132</v>
      </c>
      <c r="AE359" s="32">
        <f>(1-resultados!$E$3)*(cálculos!AA358*cálculos!AB358)+resultados!$E$3*cálculos!AE358</f>
        <v>1914.3538625211499</v>
      </c>
      <c r="AF359" s="32">
        <f>(1-resultados!$E$3)*(cálculos!AA358*cálculos!AC358)+resultados!$E$3*cálculos!AF358</f>
        <v>1472.8883483013722</v>
      </c>
      <c r="AG359" s="32">
        <f>(1-resultados!$E$3)*(cálculos!AB358*cálculos!AB358)+resultados!$E$3*cálculos!AG358</f>
        <v>3343.7750524375906</v>
      </c>
      <c r="AH359" s="32">
        <f>(1-resultados!$E$3)*(cálculos!AB358*cálculos!AC358)+resultados!$E$3*cálculos!AH358</f>
        <v>1511.996814814215</v>
      </c>
      <c r="AI359" s="31">
        <f>(1-resultados!$E$3)*(cálculos!AC358*cálculos!AC358)+resultados!$E$3*cálculos!AI358</f>
        <v>7302.1288905285292</v>
      </c>
      <c r="AJ359" s="32">
        <f t="shared" si="76"/>
        <v>1</v>
      </c>
      <c r="AK359" s="32">
        <f t="shared" si="77"/>
        <v>0.5939717723373481</v>
      </c>
      <c r="AL359" s="32">
        <f t="shared" si="78"/>
        <v>0.30924820915398538</v>
      </c>
      <c r="AM359" s="32">
        <f t="shared" si="79"/>
        <v>1</v>
      </c>
      <c r="AN359" s="32">
        <f t="shared" si="80"/>
        <v>0.30599025985841805</v>
      </c>
      <c r="AO359" s="31">
        <f t="shared" si="81"/>
        <v>1</v>
      </c>
      <c r="AP359" s="9">
        <f>H359*U359*(H359*U359*AJ359+I359*V359*AK359+J359*W359*AL359)</f>
        <v>3.6287772080372644E-5</v>
      </c>
      <c r="AQ359" s="9">
        <f>I359*V359*(H359*U359*AK359+I359*V359*AM359+J359*W359*AN359)</f>
        <v>3.1785072215494592E-5</v>
      </c>
      <c r="AR359" s="9">
        <f>J359*W359*(H359*U359*AL359+I359*V359*AN359+J359*W359*AO359)</f>
        <v>1.1909360399963368E-5</v>
      </c>
      <c r="AS359" s="40">
        <f t="shared" si="82"/>
        <v>7.9982204695830606E-5</v>
      </c>
      <c r="AT359" s="32">
        <f t="shared" si="83"/>
        <v>2.080517359160489E-2</v>
      </c>
      <c r="AU359" s="31">
        <f>IF(N359&lt;-AT358,1,0)</f>
        <v>0</v>
      </c>
      <c r="AV359" s="37">
        <f>(resultados!$E$12^AU359)*(1-resultados!$E$12)^(1-AU359)</f>
        <v>0.97455470737913485</v>
      </c>
      <c r="AW359" s="37">
        <f>((1-resultados!$E$13)^AU359)*((resultados!$E$13)^(1-AU359))</f>
        <v>0.9</v>
      </c>
    </row>
    <row r="360" spans="1:49" s="37" customFormat="1">
      <c r="A360" s="33">
        <v>358</v>
      </c>
      <c r="B360" s="34">
        <v>39913</v>
      </c>
      <c r="C360" s="35">
        <v>5</v>
      </c>
      <c r="D360" s="36">
        <v>12700</v>
      </c>
      <c r="E360" s="32">
        <v>2149.3000000000002</v>
      </c>
      <c r="F360" s="32">
        <v>1870</v>
      </c>
      <c r="G360" s="40">
        <f>(resultados!$B$6*cálculos!D360)+(resultados!$C$6*cálculos!E360)+(resultados!$D$6*cálculos!F360)</f>
        <v>0.86599827551227437</v>
      </c>
      <c r="H360" s="36">
        <f>(resultados!B$6*cálculos!D360)/$G360</f>
        <v>0.28384173336546009</v>
      </c>
      <c r="I360" s="32">
        <f>(resultados!C$6*cálculos!E360)/$G360</f>
        <v>0.41624748209101919</v>
      </c>
      <c r="J360" s="31">
        <f>(resultados!D$6*cálculos!F360)/$G360</f>
        <v>0.29991078454352077</v>
      </c>
      <c r="K360" s="36">
        <f t="shared" si="70"/>
        <v>0</v>
      </c>
      <c r="L360" s="32">
        <f t="shared" si="71"/>
        <v>0</v>
      </c>
      <c r="M360" s="32">
        <f t="shared" si="72"/>
        <v>0</v>
      </c>
      <c r="N360" s="40">
        <f t="shared" si="72"/>
        <v>0</v>
      </c>
      <c r="O360" s="55">
        <f>AVERAGE(K$4:K360)</f>
        <v>-9.4564835807701357E-4</v>
      </c>
      <c r="P360" s="56">
        <f>AVERAGE(L$4:L360)</f>
        <v>1.8548110250702398E-4</v>
      </c>
      <c r="Q360" s="57">
        <f>AVERAGE(M$4:M360)</f>
        <v>-3.843168669845511E-4</v>
      </c>
      <c r="R360" s="32">
        <f>resultados!B$7+resultados!B$8*cálculos!K359^2+resultados!B$9*cálculos!R359</f>
        <v>2.2184245103939757E-4</v>
      </c>
      <c r="S360" s="32">
        <f>resultados!C$7+resultados!C$8*cálculos!L359^2+resultados!C$9*cálculos!S359</f>
        <v>9.1260601652357008E-5</v>
      </c>
      <c r="T360" s="31">
        <f>resultados!D$7+resultados!D$8*cálculos!M359^2+resultados!D$9*cálculos!T359</f>
        <v>5.4823459595355805E-5</v>
      </c>
      <c r="U360" s="36">
        <f t="shared" si="73"/>
        <v>1.4894376490454294E-2</v>
      </c>
      <c r="V360" s="32">
        <f t="shared" si="74"/>
        <v>9.5530414870007244E-3</v>
      </c>
      <c r="W360" s="31">
        <f t="shared" si="75"/>
        <v>7.4042865689650213E-3</v>
      </c>
      <c r="X360" s="32">
        <f>-0.5*LN(2*resultados!B$2)-0.5*LN(R360)-0.5*((K360^2)/R360)</f>
        <v>3.2878330208137112</v>
      </c>
      <c r="Y360" s="32">
        <f>-0.5*LN(2*resultados!C$2)-0.5*LN(S360)-0.5*((L360^2)/S360)</f>
        <v>3.7319571616747038</v>
      </c>
      <c r="Z360" s="31">
        <f>-0.5*LN(2*resultados!D$2)-0.5*LN(T360)-0.5*((M360^2)/T360)</f>
        <v>3.9867576472008168</v>
      </c>
      <c r="AA360" s="32">
        <f>K360/R360</f>
        <v>0</v>
      </c>
      <c r="AB360" s="32">
        <f>L360/S360</f>
        <v>0</v>
      </c>
      <c r="AC360" s="31">
        <f>M360/T360</f>
        <v>0</v>
      </c>
      <c r="AD360" s="32">
        <f>(1-resultados!$E$3)*(cálculos!AA359*cálculos!AA359)+resultados!$E$3*cálculos!AD359</f>
        <v>2920.139679692646</v>
      </c>
      <c r="AE360" s="32">
        <f>(1-resultados!$E$3)*(cálculos!AA359*cálculos!AB359)+resultados!$E$3*cálculos!AE359</f>
        <v>1799.4926307698809</v>
      </c>
      <c r="AF360" s="32">
        <f>(1-resultados!$E$3)*(cálculos!AA359*cálculos!AC359)+resultados!$E$3*cálculos!AF359</f>
        <v>1384.5150474032898</v>
      </c>
      <c r="AG360" s="32">
        <f>(1-resultados!$E$3)*(cálculos!AB359*cálculos!AB359)+resultados!$E$3*cálculos!AG359</f>
        <v>3143.1485492913348</v>
      </c>
      <c r="AH360" s="32">
        <f>(1-resultados!$E$3)*(cálculos!AB359*cálculos!AC359)+resultados!$E$3*cálculos!AH359</f>
        <v>1421.2770059253621</v>
      </c>
      <c r="AI360" s="31">
        <f>(1-resultados!$E$3)*(cálculos!AC359*cálculos!AC359)+resultados!$E$3*cálculos!AI359</f>
        <v>6864.0011570968172</v>
      </c>
      <c r="AJ360" s="32">
        <f t="shared" si="76"/>
        <v>1</v>
      </c>
      <c r="AK360" s="32">
        <f t="shared" si="77"/>
        <v>0.5939717723373481</v>
      </c>
      <c r="AL360" s="32">
        <f t="shared" si="78"/>
        <v>0.30924820915398543</v>
      </c>
      <c r="AM360" s="32">
        <f t="shared" si="79"/>
        <v>1</v>
      </c>
      <c r="AN360" s="32">
        <f t="shared" si="80"/>
        <v>0.3059902598584181</v>
      </c>
      <c r="AO360" s="31">
        <f t="shared" si="81"/>
        <v>1</v>
      </c>
      <c r="AP360" s="9">
        <f>H360*U360*(H360*U360*AJ360+I360*V360*AK360+J360*W360*AL360)</f>
        <v>3.0761435862568598E-5</v>
      </c>
      <c r="AQ360" s="9">
        <f>I360*V360*(H360*U360*AK360+I360*V360*AM360+J360*W360*AN360)</f>
        <v>2.8499154995553572E-5</v>
      </c>
      <c r="AR360" s="9">
        <f>J360*W360*(H360*U360*AL360+I360*V360*AN360+J360*W360*AO360)</f>
        <v>1.0536347695575496E-5</v>
      </c>
      <c r="AS360" s="40">
        <f t="shared" si="82"/>
        <v>6.9796938553697658E-5</v>
      </c>
      <c r="AT360" s="32">
        <f t="shared" si="83"/>
        <v>1.9435371441353981E-2</v>
      </c>
      <c r="AU360" s="31">
        <f>IF(N360&lt;-AT359,1,0)</f>
        <v>0</v>
      </c>
      <c r="AV360" s="37">
        <f>(resultados!$E$12^AU360)*(1-resultados!$E$12)^(1-AU360)</f>
        <v>0.97455470737913485</v>
      </c>
      <c r="AW360" s="37">
        <f>((1-resultados!$E$13)^AU360)*((resultados!$E$13)^(1-AU360))</f>
        <v>0.9</v>
      </c>
    </row>
    <row r="361" spans="1:49" s="37" customFormat="1">
      <c r="A361" s="33">
        <v>359</v>
      </c>
      <c r="B361" s="34">
        <v>39916</v>
      </c>
      <c r="C361" s="35">
        <v>1</v>
      </c>
      <c r="D361" s="36">
        <v>12800</v>
      </c>
      <c r="E361" s="32">
        <v>2120</v>
      </c>
      <c r="F361" s="32">
        <v>1890</v>
      </c>
      <c r="G361" s="40">
        <f>(resultados!$B$6*cálculos!D361)+(resultados!$C$6*cálculos!E361)+(resultados!$D$6*cálculos!F361)</f>
        <v>0.8657974910394266</v>
      </c>
      <c r="H361" s="36">
        <f>(resultados!B$6*cálculos!D361)/$G361</f>
        <v>0.28614305082640773</v>
      </c>
      <c r="I361" s="32">
        <f>(resultados!C$6*cálculos!E361)/$G361</f>
        <v>0.41066826738975187</v>
      </c>
      <c r="J361" s="31">
        <f>(resultados!D$6*cálculos!F361)/$G361</f>
        <v>0.30318868178384029</v>
      </c>
      <c r="K361" s="36">
        <f t="shared" si="70"/>
        <v>7.8431774610248084E-3</v>
      </c>
      <c r="L361" s="32">
        <f t="shared" si="71"/>
        <v>-1.3726119047172247E-2</v>
      </c>
      <c r="M361" s="32">
        <f t="shared" si="72"/>
        <v>1.0638398205055744E-2</v>
      </c>
      <c r="N361" s="40">
        <f t="shared" si="72"/>
        <v>-2.3188008381291869E-4</v>
      </c>
      <c r="O361" s="55">
        <f>AVERAGE(K$4:K361)</f>
        <v>-9.2109856528622633E-4</v>
      </c>
      <c r="P361" s="56">
        <f>AVERAGE(L$4:L361)</f>
        <v>1.4662188421183048E-4</v>
      </c>
      <c r="Q361" s="57">
        <f>AVERAGE(M$4:M361)</f>
        <v>-3.5352716007941057E-4</v>
      </c>
      <c r="R361" s="32">
        <f>resultados!B$7+resultados!B$8*cálculos!K360^2+resultados!B$9*cálculos!R360</f>
        <v>1.892696357200358E-4</v>
      </c>
      <c r="S361" s="32">
        <f>resultados!C$7+resultados!C$8*cálculos!L360^2+resultados!C$9*cálculos!S360</f>
        <v>8.5451022534521279E-5</v>
      </c>
      <c r="T361" s="31">
        <f>resultados!D$7+resultados!D$8*cálculos!M360^2+resultados!D$9*cálculos!T360</f>
        <v>5.0560708928912296E-5</v>
      </c>
      <c r="U361" s="36">
        <f t="shared" si="73"/>
        <v>1.3757530146070398E-2</v>
      </c>
      <c r="V361" s="32">
        <f t="shared" si="74"/>
        <v>9.2439722270526801E-3</v>
      </c>
      <c r="W361" s="31">
        <f t="shared" si="75"/>
        <v>7.1106053841365922E-3</v>
      </c>
      <c r="X361" s="32">
        <f>-0.5*LN(2*resultados!B$2)-0.5*LN(R361)-0.5*((K361^2)/R361)</f>
        <v>3.2047230248842893</v>
      </c>
      <c r="Y361" s="32">
        <f>-0.5*LN(2*resultados!C$2)-0.5*LN(S361)-0.5*((L361^2)/S361)</f>
        <v>2.6624220644348595</v>
      </c>
      <c r="Z361" s="31">
        <f>-0.5*LN(2*resultados!D$2)-0.5*LN(T361)-0.5*((M361^2)/T361)</f>
        <v>2.9080251522977205</v>
      </c>
      <c r="AA361" s="32">
        <f>K361/R361</f>
        <v>41.439174494033971</v>
      </c>
      <c r="AB361" s="32">
        <f>L361/S361</f>
        <v>-160.63141949678888</v>
      </c>
      <c r="AC361" s="31">
        <f>M361/T361</f>
        <v>210.40840665452683</v>
      </c>
      <c r="AD361" s="32">
        <f>(1-resultados!$E$3)*(cálculos!AA360*cálculos!AA360)+resultados!$E$3*cálculos!AD360</f>
        <v>2744.9312989110872</v>
      </c>
      <c r="AE361" s="32">
        <f>(1-resultados!$E$3)*(cálculos!AA360*cálculos!AB360)+resultados!$E$3*cálculos!AE360</f>
        <v>1691.523072923688</v>
      </c>
      <c r="AF361" s="32">
        <f>(1-resultados!$E$3)*(cálculos!AA360*cálculos!AC360)+resultados!$E$3*cálculos!AF360</f>
        <v>1301.4441445590924</v>
      </c>
      <c r="AG361" s="32">
        <f>(1-resultados!$E$3)*(cálculos!AB360*cálculos!AB360)+resultados!$E$3*cálculos!AG360</f>
        <v>2954.5596363338545</v>
      </c>
      <c r="AH361" s="32">
        <f>(1-resultados!$E$3)*(cálculos!AB360*cálculos!AC360)+resultados!$E$3*cálculos!AH360</f>
        <v>1336.0003855698403</v>
      </c>
      <c r="AI361" s="31">
        <f>(1-resultados!$E$3)*(cálculos!AC360*cálculos!AC360)+resultados!$E$3*cálculos!AI360</f>
        <v>6452.1610876710074</v>
      </c>
      <c r="AJ361" s="32">
        <f t="shared" si="76"/>
        <v>1</v>
      </c>
      <c r="AK361" s="32">
        <f t="shared" si="77"/>
        <v>0.5939717723373481</v>
      </c>
      <c r="AL361" s="32">
        <f t="shared" si="78"/>
        <v>0.30924820915398543</v>
      </c>
      <c r="AM361" s="32">
        <f t="shared" si="79"/>
        <v>1</v>
      </c>
      <c r="AN361" s="32">
        <f t="shared" si="80"/>
        <v>0.3059902598584181</v>
      </c>
      <c r="AO361" s="31">
        <f t="shared" si="81"/>
        <v>1</v>
      </c>
      <c r="AP361" s="9">
        <f>H361*U361*(H361*U361*AJ361+I361*V361*AK361+J361*W361*AL361)</f>
        <v>2.6997962259872189E-5</v>
      </c>
      <c r="AQ361" s="9">
        <f>I361*V361*(H361*U361*AK361+I361*V361*AM361+J361*W361*AN361)</f>
        <v>2.5791875137175916E-5</v>
      </c>
      <c r="AR361" s="9">
        <f>J361*W361*(H361*U361*AL361+I361*V361*AN361+J361*W361*AO361)</f>
        <v>9.7764801243106136E-6</v>
      </c>
      <c r="AS361" s="40">
        <f t="shared" si="82"/>
        <v>6.2566317521358717E-5</v>
      </c>
      <c r="AT361" s="32">
        <f t="shared" si="83"/>
        <v>1.840114956641075E-2</v>
      </c>
      <c r="AU361" s="31">
        <f>IF(N361&lt;-AT360,1,0)</f>
        <v>0</v>
      </c>
      <c r="AV361" s="37">
        <f>(resultados!$E$12^AU361)*(1-resultados!$E$12)^(1-AU361)</f>
        <v>0.97455470737913485</v>
      </c>
      <c r="AW361" s="37">
        <f>((1-resultados!$E$13)^AU361)*((resultados!$E$13)^(1-AU361))</f>
        <v>0.9</v>
      </c>
    </row>
    <row r="362" spans="1:49" s="37" customFormat="1">
      <c r="A362" s="33">
        <v>360</v>
      </c>
      <c r="B362" s="34">
        <v>39917</v>
      </c>
      <c r="C362" s="35">
        <v>2</v>
      </c>
      <c r="D362" s="36">
        <v>12620</v>
      </c>
      <c r="E362" s="32">
        <v>2140</v>
      </c>
      <c r="F362" s="32">
        <v>1895</v>
      </c>
      <c r="G362" s="40">
        <f>(resultados!$B$6*cálculos!D362)+(resultados!$C$6*cálculos!E362)+(resultados!$D$6*cálculos!F362)</f>
        <v>0.86636236221004936</v>
      </c>
      <c r="H362" s="36">
        <f>(resultados!B$6*cálculos!D362)/$G362</f>
        <v>0.28193522153136735</v>
      </c>
      <c r="I362" s="32">
        <f>(resultados!C$6*cálculos!E362)/$G362</f>
        <v>0.41427221322716962</v>
      </c>
      <c r="J362" s="31">
        <f>(resultados!D$6*cálculos!F362)/$G362</f>
        <v>0.30379256524146303</v>
      </c>
      <c r="K362" s="36">
        <f t="shared" si="70"/>
        <v>-1.4162313812503768E-2</v>
      </c>
      <c r="L362" s="32">
        <f t="shared" si="71"/>
        <v>9.3897403498388599E-3</v>
      </c>
      <c r="M362" s="32">
        <f t="shared" si="72"/>
        <v>2.6420094628383239E-3</v>
      </c>
      <c r="N362" s="40">
        <f t="shared" si="72"/>
        <v>6.5221600603096452E-4</v>
      </c>
      <c r="O362" s="55">
        <f>AVERAGE(K$4:K362)</f>
        <v>-9.579821732171944E-4</v>
      </c>
      <c r="P362" s="56">
        <f>AVERAGE(L$4:L362)</f>
        <v>1.7236873230549909E-4</v>
      </c>
      <c r="Q362" s="57">
        <f>AVERAGE(M$4:M362)</f>
        <v>-3.4518304692365088E-4</v>
      </c>
      <c r="R362" s="32">
        <f>resultados!B$7+resultados!B$8*cálculos!K361^2+resultados!B$9*cálculos!R361</f>
        <v>1.8196294346880897E-4</v>
      </c>
      <c r="S362" s="32">
        <f>resultados!C$7+resultados!C$8*cálculos!L361^2+resultados!C$9*cálculos!S361</f>
        <v>1.4518989845965324E-4</v>
      </c>
      <c r="T362" s="31">
        <f>resultados!D$7+resultados!D$8*cálculos!M361^2+resultados!D$9*cálculos!T361</f>
        <v>8.9691824207254942E-5</v>
      </c>
      <c r="U362" s="36">
        <f t="shared" si="73"/>
        <v>1.3489364086894867E-2</v>
      </c>
      <c r="V362" s="32">
        <f t="shared" si="74"/>
        <v>1.204947710316316E-2</v>
      </c>
      <c r="W362" s="31">
        <f t="shared" si="75"/>
        <v>9.4705767621225123E-3</v>
      </c>
      <c r="X362" s="32">
        <f>-0.5*LN(2*resultados!B$2)-0.5*LN(R362)-0.5*((K362^2)/R362)</f>
        <v>2.8357834069483911</v>
      </c>
      <c r="Y362" s="32">
        <f>-0.5*LN(2*resultados!C$2)-0.5*LN(S362)-0.5*((L362^2)/S362)</f>
        <v>3.1961682147205348</v>
      </c>
      <c r="Z362" s="31">
        <f>-0.5*LN(2*resultados!D$2)-0.5*LN(T362)-0.5*((M362^2)/T362)</f>
        <v>3.7017147273951729</v>
      </c>
      <c r="AA362" s="32">
        <f>K362/R362</f>
        <v>-77.830757969308124</v>
      </c>
      <c r="AB362" s="32">
        <f>L362/S362</f>
        <v>64.672132493075409</v>
      </c>
      <c r="AC362" s="31">
        <f>M362/T362</f>
        <v>29.456525008715548</v>
      </c>
      <c r="AD362" s="32">
        <f>(1-resultados!$E$3)*(cálculos!AA361*cálculos!AA361)+resultados!$E$3*cálculos!AD361</f>
        <v>2683.2677319412414</v>
      </c>
      <c r="AE362" s="32">
        <f>(1-resultados!$E$3)*(cálculos!AA361*cálculos!AB361)+resultados!$E$3*cálculos!AE361</f>
        <v>1190.6456832431581</v>
      </c>
      <c r="AF362" s="32">
        <f>(1-resultados!$E$3)*(cálculos!AA361*cálculos!AC361)+resultados!$E$3*cálculos!AF361</f>
        <v>1746.506536587663</v>
      </c>
      <c r="AG362" s="32">
        <f>(1-resultados!$E$3)*(cálculos!AB361*cálculos!AB361)+resultados!$E$3*cálculos!AG361</f>
        <v>4325.4332339270259</v>
      </c>
      <c r="AH362" s="32">
        <f>(1-resultados!$E$3)*(cálculos!AB361*cálculos!AC361)+resultados!$E$3*cálculos!AH361</f>
        <v>-772.05169966280641</v>
      </c>
      <c r="AI362" s="31">
        <f>(1-resultados!$E$3)*(cálculos!AC361*cálculos!AC361)+resultados!$E$3*cálculos!AI361</f>
        <v>8721.3332778645527</v>
      </c>
      <c r="AJ362" s="32">
        <f t="shared" si="76"/>
        <v>1</v>
      </c>
      <c r="AK362" s="32">
        <f t="shared" si="77"/>
        <v>0.34949078672216738</v>
      </c>
      <c r="AL362" s="32">
        <f t="shared" si="78"/>
        <v>0.361032891731843</v>
      </c>
      <c r="AM362" s="32">
        <f t="shared" si="79"/>
        <v>1</v>
      </c>
      <c r="AN362" s="32">
        <f t="shared" si="80"/>
        <v>-0.12570140603720631</v>
      </c>
      <c r="AO362" s="31">
        <f t="shared" si="81"/>
        <v>1</v>
      </c>
      <c r="AP362" s="9">
        <f>H362*U362*(H362*U362*AJ362+I362*V362*AK362+J362*W362*AL362)</f>
        <v>2.5049015999500942E-5</v>
      </c>
      <c r="AQ362" s="9">
        <f>I362*V362*(H362*U362*AK362+I362*V362*AM362+J362*W362*AN362)</f>
        <v>2.9747251698834309E-5</v>
      </c>
      <c r="AR362" s="9">
        <f>J362*W362*(H362*U362*AL362+I362*V362*AN362+J362*W362*AO362)</f>
        <v>1.0422759184344462E-5</v>
      </c>
      <c r="AS362" s="40">
        <f t="shared" si="82"/>
        <v>6.5219026882679717E-5</v>
      </c>
      <c r="AT362" s="32">
        <f t="shared" si="83"/>
        <v>1.8787189475415352E-2</v>
      </c>
      <c r="AU362" s="31">
        <f>IF(N362&lt;-AT361,1,0)</f>
        <v>0</v>
      </c>
      <c r="AV362" s="37">
        <f>(resultados!$E$12^AU362)*(1-resultados!$E$12)^(1-AU362)</f>
        <v>0.97455470737913485</v>
      </c>
      <c r="AW362" s="37">
        <f>((1-resultados!$E$13)^AU362)*((resultados!$E$13)^(1-AU362))</f>
        <v>0.9</v>
      </c>
    </row>
    <row r="363" spans="1:49" s="37" customFormat="1">
      <c r="A363" s="33">
        <v>361</v>
      </c>
      <c r="B363" s="34">
        <v>39918</v>
      </c>
      <c r="C363" s="35">
        <v>3</v>
      </c>
      <c r="D363" s="36">
        <v>12700</v>
      </c>
      <c r="E363" s="32">
        <v>2135</v>
      </c>
      <c r="F363" s="32">
        <v>1895</v>
      </c>
      <c r="G363" s="40">
        <f>(resultados!$B$6*cálculos!D363)+(resultados!$C$6*cálculos!E363)+(resultados!$D$6*cálculos!F363)</f>
        <v>0.86707217488334343</v>
      </c>
      <c r="H363" s="36">
        <f>(resultados!B$6*cálculos!D363)/$G363</f>
        <v>0.28349018540004955</v>
      </c>
      <c r="I363" s="32">
        <f>(resultados!C$6*cálculos!E363)/$G363</f>
        <v>0.41296594354924493</v>
      </c>
      <c r="J363" s="31">
        <f>(resultados!D$6*cálculos!F363)/$G363</f>
        <v>0.30354387105070563</v>
      </c>
      <c r="K363" s="36">
        <f t="shared" si="70"/>
        <v>6.31913635147896E-3</v>
      </c>
      <c r="L363" s="32">
        <f t="shared" si="71"/>
        <v>-2.3391823531717648E-3</v>
      </c>
      <c r="M363" s="32">
        <f t="shared" si="72"/>
        <v>0</v>
      </c>
      <c r="N363" s="40">
        <f t="shared" si="72"/>
        <v>8.1896685196694574E-4</v>
      </c>
      <c r="O363" s="55">
        <f>AVERAGE(K$4:K363)</f>
        <v>-9.3776795509303845E-4</v>
      </c>
      <c r="P363" s="56">
        <f>AVERAGE(L$4:L363)</f>
        <v>1.6539220151250668E-4</v>
      </c>
      <c r="Q363" s="57">
        <f>AVERAGE(M$4:M363)</f>
        <v>-3.4422420512664073E-4</v>
      </c>
      <c r="R363" s="32">
        <f>resultados!B$7+resultados!B$8*cálculos!K362^2+resultados!B$9*cálculos!R362</f>
        <v>2.139598767717894E-4</v>
      </c>
      <c r="S363" s="32">
        <f>resultados!C$7+resultados!C$8*cálculos!L362^2+resultados!C$9*cálculos!S362</f>
        <v>1.5093022678479412E-4</v>
      </c>
      <c r="T363" s="31">
        <f>resultados!D$7+resultados!D$8*cálculos!M362^2+resultados!D$9*cálculos!T362</f>
        <v>7.5120915053891735E-5</v>
      </c>
      <c r="U363" s="36">
        <f t="shared" si="73"/>
        <v>1.4627367390333415E-2</v>
      </c>
      <c r="V363" s="32">
        <f t="shared" si="74"/>
        <v>1.2285366367544523E-2</v>
      </c>
      <c r="W363" s="31">
        <f t="shared" si="75"/>
        <v>8.6672322602946161E-3</v>
      </c>
      <c r="X363" s="32">
        <f>-0.5*LN(2*resultados!B$2)-0.5*LN(R363)-0.5*((K363^2)/R363)</f>
        <v>3.212607136712379</v>
      </c>
      <c r="Y363" s="32">
        <f>-0.5*LN(2*resultados!C$2)-0.5*LN(S363)-0.5*((L363^2)/S363)</f>
        <v>3.4622810847346517</v>
      </c>
      <c r="Z363" s="31">
        <f>-0.5*LN(2*resultados!D$2)-0.5*LN(T363)-0.5*((M363^2)/T363)</f>
        <v>3.8292672377502606</v>
      </c>
      <c r="AA363" s="32">
        <f>K363/R363</f>
        <v>29.53421195983853</v>
      </c>
      <c r="AB363" s="32">
        <f>L363/S363</f>
        <v>-15.498435290282305</v>
      </c>
      <c r="AC363" s="31">
        <f>M363/T363</f>
        <v>0</v>
      </c>
      <c r="AD363" s="32">
        <f>(1-resultados!$E$3)*(cálculos!AA362*cálculos!AA362)+resultados!$E$3*cálculos!AD362</f>
        <v>2885.7292811893881</v>
      </c>
      <c r="AE363" s="32">
        <f>(1-resultados!$E$3)*(cálculos!AA362*cálculos!AB362)+resultados!$E$3*cálculos!AE362</f>
        <v>817.1980767629135</v>
      </c>
      <c r="AF363" s="32">
        <f>(1-resultados!$E$3)*(cálculos!AA362*cálculos!AC362)+resultados!$E$3*cálculos!AF362</f>
        <v>1504.1587242781902</v>
      </c>
      <c r="AG363" s="32">
        <f>(1-resultados!$E$3)*(cálculos!AB362*cálculos!AB362)+resultados!$E$3*cálculos!AG362</f>
        <v>4316.856323163518</v>
      </c>
      <c r="AH363" s="32">
        <f>(1-resultados!$E$3)*(cálculos!AB362*cálculos!AC362)+resultados!$E$3*cálculos!AH362</f>
        <v>-611.42762039408331</v>
      </c>
      <c r="AI363" s="31">
        <f>(1-resultados!$E$3)*(cálculos!AC362*cálculos!AC362)+resultados!$E$3*cálculos!AI362</f>
        <v>8250.1144931280232</v>
      </c>
      <c r="AJ363" s="32">
        <f t="shared" si="76"/>
        <v>1</v>
      </c>
      <c r="AK363" s="32">
        <f t="shared" si="77"/>
        <v>0.23153451757527438</v>
      </c>
      <c r="AL363" s="32">
        <f t="shared" si="78"/>
        <v>0.30827328197174031</v>
      </c>
      <c r="AM363" s="32">
        <f t="shared" si="79"/>
        <v>1</v>
      </c>
      <c r="AN363" s="32">
        <f t="shared" si="80"/>
        <v>-0.10245455432249222</v>
      </c>
      <c r="AO363" s="31">
        <f t="shared" si="81"/>
        <v>1</v>
      </c>
      <c r="AP363" s="9">
        <f>H363*U363*(H363*U363*AJ363+I363*V363*AK363+J363*W363*AL363)</f>
        <v>2.5429409844076621E-5</v>
      </c>
      <c r="AQ363" s="9">
        <f>I363*V363*(H363*U363*AK363+I363*V363*AM363+J363*W363*AN363)</f>
        <v>2.9243293185659897E-5</v>
      </c>
      <c r="AR363" s="9">
        <f>J363*W363*(H363*U363*AL363+I363*V363*AN363+J363*W363*AO363)</f>
        <v>8.9171484036226303E-6</v>
      </c>
      <c r="AS363" s="40">
        <f t="shared" si="82"/>
        <v>6.3589851433359151E-5</v>
      </c>
      <c r="AT363" s="32">
        <f t="shared" si="83"/>
        <v>1.8551052876960079E-2</v>
      </c>
      <c r="AU363" s="31">
        <f>IF(N363&lt;-AT362,1,0)</f>
        <v>0</v>
      </c>
      <c r="AV363" s="37">
        <f>(resultados!$E$12^AU363)*(1-resultados!$E$12)^(1-AU363)</f>
        <v>0.97455470737913485</v>
      </c>
      <c r="AW363" s="37">
        <f>((1-resultados!$E$13)^AU363)*((resultados!$E$13)^(1-AU363))</f>
        <v>0.9</v>
      </c>
    </row>
    <row r="364" spans="1:49" s="37" customFormat="1">
      <c r="A364" s="33">
        <v>362</v>
      </c>
      <c r="B364" s="34">
        <v>39919</v>
      </c>
      <c r="C364" s="35">
        <v>4</v>
      </c>
      <c r="D364" s="36">
        <v>12680</v>
      </c>
      <c r="E364" s="32">
        <v>2135</v>
      </c>
      <c r="F364" s="32">
        <v>1875</v>
      </c>
      <c r="G364" s="40">
        <f>(resultados!$B$6*cálculos!D364)+(resultados!$C$6*cálculos!E364)+(resultados!$D$6*cálculos!F364)</f>
        <v>0.8639073003313722</v>
      </c>
      <c r="H364" s="36">
        <f>(resultados!B$6*cálculos!D364)/$G364</f>
        <v>0.28408065858984316</v>
      </c>
      <c r="I364" s="32">
        <f>(resultados!C$6*cálculos!E364)/$G364</f>
        <v>0.41447882045752948</v>
      </c>
      <c r="J364" s="31">
        <f>(resultados!D$6*cálculos!F364)/$G364</f>
        <v>0.3014405209526273</v>
      </c>
      <c r="K364" s="36">
        <f t="shared" si="70"/>
        <v>-1.5760444554668851E-3</v>
      </c>
      <c r="L364" s="32">
        <f t="shared" si="71"/>
        <v>0</v>
      </c>
      <c r="M364" s="32">
        <f t="shared" si="72"/>
        <v>-1.0610179112015672E-2</v>
      </c>
      <c r="N364" s="40">
        <f t="shared" si="72"/>
        <v>-3.6567482445190314E-3</v>
      </c>
      <c r="O364" s="55">
        <f>AVERAGE(K$4:K364)</f>
        <v>-9.3953603404144245E-4</v>
      </c>
      <c r="P364" s="56">
        <f>AVERAGE(L$4:L364)</f>
        <v>1.6493405136981277E-4</v>
      </c>
      <c r="Q364" s="57">
        <f>AVERAGE(M$4:M364)</f>
        <v>-3.7266175334516993E-4</v>
      </c>
      <c r="R364" s="32">
        <f>resultados!B$7+resultados!B$8*cálculos!K363^2+resultados!B$9*cálculos!R363</f>
        <v>1.9422687645088244E-4</v>
      </c>
      <c r="S364" s="32">
        <f>resultados!C$7+resultados!C$8*cálculos!L363^2+resultados!C$9*cálculos!S363</f>
        <v>1.2682290597471681E-4</v>
      </c>
      <c r="T364" s="31">
        <f>resultados!D$7+resultados!D$8*cálculos!M363^2+resultados!D$9*cálculos!T363</f>
        <v>6.3356224849973352E-5</v>
      </c>
      <c r="U364" s="36">
        <f t="shared" si="73"/>
        <v>1.3936530287373627E-2</v>
      </c>
      <c r="V364" s="32">
        <f t="shared" si="74"/>
        <v>1.1261567651740001E-2</v>
      </c>
      <c r="W364" s="31">
        <f t="shared" si="75"/>
        <v>7.9596623577871291E-3</v>
      </c>
      <c r="X364" s="32">
        <f>-0.5*LN(2*resultados!B$2)-0.5*LN(R364)-0.5*((K364^2)/R364)</f>
        <v>3.3479089070840455</v>
      </c>
      <c r="Y364" s="32">
        <f>-0.5*LN(2*resultados!C$2)-0.5*LN(S364)-0.5*((L364^2)/S364)</f>
        <v>3.5674209096890563</v>
      </c>
      <c r="Z364" s="31">
        <f>-0.5*LN(2*resultados!D$2)-0.5*LN(T364)-0.5*((M364^2)/T364)</f>
        <v>3.0259941734380127</v>
      </c>
      <c r="AA364" s="32">
        <f>K364/R364</f>
        <v>-8.1144509156818323</v>
      </c>
      <c r="AB364" s="32">
        <f>L364/S364</f>
        <v>0</v>
      </c>
      <c r="AC364" s="31">
        <f>M364/T364</f>
        <v>-167.46861318111087</v>
      </c>
      <c r="AD364" s="32">
        <f>(1-resultados!$E$3)*(cálculos!AA363*cálculos!AA363)+resultados!$E$3*cálculos!AD363</f>
        <v>2764.9217048833448</v>
      </c>
      <c r="AE364" s="32">
        <f>(1-resultados!$E$3)*(cálculos!AA363*cálculos!AB363)+resultados!$E$3*cálculos!AE363</f>
        <v>740.70214778259628</v>
      </c>
      <c r="AF364" s="32">
        <f>(1-resultados!$E$3)*(cálculos!AA363*cálculos!AC363)+resultados!$E$3*cálculos!AF363</f>
        <v>1413.9092008214986</v>
      </c>
      <c r="AG364" s="32">
        <f>(1-resultados!$E$3)*(cálculos!AB363*cálculos!AB363)+resultados!$E$3*cálculos!AG363</f>
        <v>4072.257033560531</v>
      </c>
      <c r="AH364" s="32">
        <f>(1-resultados!$E$3)*(cálculos!AB363*cálculos!AC363)+resultados!$E$3*cálculos!AH363</f>
        <v>-574.74196317043823</v>
      </c>
      <c r="AI364" s="31">
        <f>(1-resultados!$E$3)*(cálculos!AC363*cálculos!AC363)+resultados!$E$3*cálculos!AI363</f>
        <v>7755.1076235403416</v>
      </c>
      <c r="AJ364" s="32">
        <f t="shared" si="76"/>
        <v>1</v>
      </c>
      <c r="AK364" s="32">
        <f t="shared" si="77"/>
        <v>0.22074180733273563</v>
      </c>
      <c r="AL364" s="32">
        <f t="shared" si="78"/>
        <v>0.30534174773227107</v>
      </c>
      <c r="AM364" s="32">
        <f t="shared" si="79"/>
        <v>1</v>
      </c>
      <c r="AN364" s="32">
        <f t="shared" si="80"/>
        <v>-0.10227309561515167</v>
      </c>
      <c r="AO364" s="31">
        <f t="shared" si="81"/>
        <v>1</v>
      </c>
      <c r="AP364" s="9">
        <f>H364*U364*(H364*U364*AJ364+I364*V364*AK364+J364*W364*AL364)</f>
        <v>2.2654268953426079E-5</v>
      </c>
      <c r="AQ364" s="9">
        <f>I364*V364*(H364*U364*AK364+I364*V364*AM364+J364*W364*AN364)</f>
        <v>2.4721110889617841E-5</v>
      </c>
      <c r="AR364" s="9">
        <f>J364*W364*(H364*U364*AL364+I364*V364*AN364+J364*W364*AO364)</f>
        <v>7.5120863853053483E-6</v>
      </c>
      <c r="AS364" s="40">
        <f t="shared" si="82"/>
        <v>5.4887466228349267E-5</v>
      </c>
      <c r="AT364" s="32">
        <f t="shared" si="83"/>
        <v>1.7234998486100495E-2</v>
      </c>
      <c r="AU364" s="31">
        <f>IF(N364&lt;-AT363,1,0)</f>
        <v>0</v>
      </c>
      <c r="AV364" s="37">
        <f>(resultados!$E$12^AU364)*(1-resultados!$E$12)^(1-AU364)</f>
        <v>0.97455470737913485</v>
      </c>
      <c r="AW364" s="37">
        <f>((1-resultados!$E$13)^AU364)*((resultados!$E$13)^(1-AU364))</f>
        <v>0.9</v>
      </c>
    </row>
    <row r="365" spans="1:49" s="37" customFormat="1">
      <c r="A365" s="33">
        <v>363</v>
      </c>
      <c r="B365" s="34">
        <v>39920</v>
      </c>
      <c r="C365" s="35">
        <v>5</v>
      </c>
      <c r="D365" s="36">
        <v>12600</v>
      </c>
      <c r="E365" s="32">
        <v>2120</v>
      </c>
      <c r="F365" s="32">
        <v>1875</v>
      </c>
      <c r="G365" s="40">
        <f>(resultados!$B$6*cálculos!D365)+(resultados!$C$6*cálculos!E365)+(resultados!$D$6*cálculos!F365)</f>
        <v>0.85984318996415765</v>
      </c>
      <c r="H365" s="36">
        <f>(resultados!B$6*cálculos!D365)/$G365</f>
        <v>0.28362260768978254</v>
      </c>
      <c r="I365" s="32">
        <f>(resultados!C$6*cálculos!E365)/$G365</f>
        <v>0.41351209116440968</v>
      </c>
      <c r="J365" s="31">
        <f>(resultados!D$6*cálculos!F365)/$G365</f>
        <v>0.30286530114580784</v>
      </c>
      <c r="K365" s="36">
        <f t="shared" si="70"/>
        <v>-6.3291350516472278E-3</v>
      </c>
      <c r="L365" s="32">
        <f t="shared" si="71"/>
        <v>-7.050557996667095E-3</v>
      </c>
      <c r="M365" s="32">
        <f t="shared" si="72"/>
        <v>0</v>
      </c>
      <c r="N365" s="40">
        <f t="shared" si="72"/>
        <v>-4.7154363936837695E-3</v>
      </c>
      <c r="O365" s="55">
        <f>AVERAGE(K$4:K365)</f>
        <v>-9.5442442911770149E-4</v>
      </c>
      <c r="P365" s="56">
        <f>AVERAGE(L$4:L365)</f>
        <v>1.4500175289457269E-4</v>
      </c>
      <c r="Q365" s="57">
        <f>AVERAGE(M$4:M365)</f>
        <v>-3.7163230098786283E-4</v>
      </c>
      <c r="R365" s="32">
        <f>resultados!B$7+resultados!B$8*cálculos!K364^2+resultados!B$9*cálculos!R364</f>
        <v>1.6973687515484332E-4</v>
      </c>
      <c r="S365" s="32">
        <f>resultados!C$7+resultados!C$8*cálculos!L364^2+resultados!C$9*cálculos!S364</f>
        <v>1.0900749291765241E-4</v>
      </c>
      <c r="T365" s="31">
        <f>resultados!D$7+resultados!D$8*cálculos!M364^2+resultados!D$9*cálculos!T364</f>
        <v>9.7536559486978539E-5</v>
      </c>
      <c r="U365" s="36">
        <f t="shared" si="73"/>
        <v>1.3028310525729855E-2</v>
      </c>
      <c r="V365" s="32">
        <f t="shared" si="74"/>
        <v>1.044066534841781E-2</v>
      </c>
      <c r="W365" s="31">
        <f t="shared" si="75"/>
        <v>9.8760599171419852E-3</v>
      </c>
      <c r="X365" s="32">
        <f>-0.5*LN(2*resultados!B$2)-0.5*LN(R365)-0.5*((K365^2)/R365)</f>
        <v>3.303691882096869</v>
      </c>
      <c r="Y365" s="32">
        <f>-0.5*LN(2*resultados!C$2)-0.5*LN(S365)-0.5*((L365^2)/S365)</f>
        <v>3.4150948975474082</v>
      </c>
      <c r="Z365" s="31">
        <f>-0.5*LN(2*resultados!D$2)-0.5*LN(T365)-0.5*((M365^2)/T365)</f>
        <v>3.6987031073686274</v>
      </c>
      <c r="AA365" s="32">
        <f>K365/R365</f>
        <v>-37.287920175703967</v>
      </c>
      <c r="AB365" s="32">
        <f>L365/S365</f>
        <v>-64.679572091372677</v>
      </c>
      <c r="AC365" s="31">
        <f>M365/T365</f>
        <v>0</v>
      </c>
      <c r="AD365" s="32">
        <f>(1-resultados!$E$3)*(cálculos!AA364*cálculos!AA364)+resultados!$E$3*cálculos!AD364</f>
        <v>2602.9770614101244</v>
      </c>
      <c r="AE365" s="32">
        <f>(1-resultados!$E$3)*(cálculos!AA364*cálculos!AB364)+resultados!$E$3*cálculos!AE364</f>
        <v>696.26001891564044</v>
      </c>
      <c r="AF365" s="32">
        <f>(1-resultados!$E$3)*(cálculos!AA364*cálculos!AC364)+resultados!$E$3*cálculos!AF364</f>
        <v>1410.6095992667344</v>
      </c>
      <c r="AG365" s="32">
        <f>(1-resultados!$E$3)*(cálculos!AB364*cálculos!AB364)+resultados!$E$3*cálculos!AG364</f>
        <v>3827.9216115468989</v>
      </c>
      <c r="AH365" s="32">
        <f>(1-resultados!$E$3)*(cálculos!AB364*cálculos!AC364)+resultados!$E$3*cálculos!AH364</f>
        <v>-540.25744538021195</v>
      </c>
      <c r="AI365" s="31">
        <f>(1-resultados!$E$3)*(cálculos!AC364*cálculos!AC364)+resultados!$E$3*cálculos!AI364</f>
        <v>8972.5453501761949</v>
      </c>
      <c r="AJ365" s="32">
        <f t="shared" si="76"/>
        <v>1</v>
      </c>
      <c r="AK365" s="32">
        <f t="shared" si="77"/>
        <v>0.22057422869178589</v>
      </c>
      <c r="AL365" s="32">
        <f t="shared" si="78"/>
        <v>0.29188638201288075</v>
      </c>
      <c r="AM365" s="32">
        <f t="shared" si="79"/>
        <v>1</v>
      </c>
      <c r="AN365" s="32">
        <f t="shared" si="80"/>
        <v>-9.2185244482006518E-2</v>
      </c>
      <c r="AO365" s="31">
        <f t="shared" si="81"/>
        <v>1</v>
      </c>
      <c r="AP365" s="9">
        <f>H365*U365*(H365*U365*AJ365+I365*V365*AK365+J365*W365*AL365)</f>
        <v>2.0398868278713126E-5</v>
      </c>
      <c r="AQ365" s="9">
        <f>I365*V365*(H365*U365*AK365+I365*V365*AM365+J365*W365*AN365)</f>
        <v>2.0967831505970639E-5</v>
      </c>
      <c r="AR365" s="9">
        <f>J365*W365*(H365*U365*AL365+I365*V365*AN365+J365*W365*AO365)</f>
        <v>1.0982410993392737E-5</v>
      </c>
      <c r="AS365" s="40">
        <f t="shared" si="82"/>
        <v>5.2349110778076507E-5</v>
      </c>
      <c r="AT365" s="32">
        <f t="shared" si="83"/>
        <v>1.6831751575237759E-2</v>
      </c>
      <c r="AU365" s="31">
        <f>IF(N365&lt;-AT364,1,0)</f>
        <v>0</v>
      </c>
      <c r="AV365" s="37">
        <f>(resultados!$E$12^AU365)*(1-resultados!$E$12)^(1-AU365)</f>
        <v>0.97455470737913485</v>
      </c>
      <c r="AW365" s="37">
        <f>((1-resultados!$E$13)^AU365)*((resultados!$E$13)^(1-AU365))</f>
        <v>0.9</v>
      </c>
    </row>
    <row r="366" spans="1:49" s="37" customFormat="1">
      <c r="A366" s="33">
        <v>364</v>
      </c>
      <c r="B366" s="34">
        <v>39923</v>
      </c>
      <c r="C366" s="35">
        <v>1</v>
      </c>
      <c r="D366" s="36">
        <v>12480</v>
      </c>
      <c r="E366" s="32">
        <v>2095</v>
      </c>
      <c r="F366" s="32">
        <v>1875</v>
      </c>
      <c r="G366" s="40">
        <f>(resultados!$B$6*cálculos!D366)+(resultados!$C$6*cálculos!E366)+(resultados!$D$6*cálculos!F366)</f>
        <v>0.85332773720159616</v>
      </c>
      <c r="H366" s="36">
        <f>(resultados!B$6*cálculos!D366)/$G366</f>
        <v>0.28306637246892757</v>
      </c>
      <c r="I366" s="32">
        <f>(resultados!C$6*cálculos!E366)/$G366</f>
        <v>0.41175584493528161</v>
      </c>
      <c r="J366" s="31">
        <f>(resultados!D$6*cálculos!F366)/$G366</f>
        <v>0.30517778259579065</v>
      </c>
      <c r="K366" s="36">
        <f t="shared" si="70"/>
        <v>-9.5694510161496993E-3</v>
      </c>
      <c r="L366" s="32">
        <f t="shared" si="71"/>
        <v>-1.1862535309820288E-2</v>
      </c>
      <c r="M366" s="32">
        <f t="shared" si="72"/>
        <v>0</v>
      </c>
      <c r="N366" s="40">
        <f t="shared" si="72"/>
        <v>-7.6063445540009711E-3</v>
      </c>
      <c r="O366" s="55">
        <f>AVERAGE(K$4:K366)</f>
        <v>-9.7815728472936E-4</v>
      </c>
      <c r="P366" s="56">
        <f>AVERAGE(L$4:L366)</f>
        <v>1.1192313839673561E-4</v>
      </c>
      <c r="Q366" s="57">
        <f>AVERAGE(M$4:M366)</f>
        <v>-3.7060852054437006E-4</v>
      </c>
      <c r="R366" s="32">
        <f>resultados!B$7+resultados!B$8*cálculos!K365^2+resultados!B$9*cálculos!R365</f>
        <v>1.6191332968031248E-4</v>
      </c>
      <c r="S366" s="32">
        <f>resultados!C$7+resultados!C$8*cálculos!L365^2+resultados!C$9*cálculos!S365</f>
        <v>1.139838125303766E-4</v>
      </c>
      <c r="T366" s="31">
        <f>resultados!D$7+resultados!D$8*cálculos!M365^2+resultados!D$9*cálculos!T365</f>
        <v>7.7487047100591262E-5</v>
      </c>
      <c r="U366" s="36">
        <f t="shared" si="73"/>
        <v>1.2724516874141528E-2</v>
      </c>
      <c r="V366" s="32">
        <f t="shared" si="74"/>
        <v>1.0676320177400854E-2</v>
      </c>
      <c r="W366" s="31">
        <f t="shared" si="75"/>
        <v>8.8026727248371132E-3</v>
      </c>
      <c r="X366" s="32">
        <f>-0.5*LN(2*resultados!B$2)-0.5*LN(R366)-0.5*((K366^2)/R366)</f>
        <v>3.1624978437659963</v>
      </c>
      <c r="Y366" s="32">
        <f>-0.5*LN(2*resultados!C$2)-0.5*LN(S366)-0.5*((L366^2)/S366)</f>
        <v>3.0035090139294507</v>
      </c>
      <c r="Z366" s="31">
        <f>-0.5*LN(2*resultados!D$2)-0.5*LN(T366)-0.5*((M366^2)/T366)</f>
        <v>3.8137613516750108</v>
      </c>
      <c r="AA366" s="32">
        <f>K366/R366</f>
        <v>-59.102305134753074</v>
      </c>
      <c r="AB366" s="32">
        <f>L366/S366</f>
        <v>-104.07210503385234</v>
      </c>
      <c r="AC366" s="31">
        <f>M366/T366</f>
        <v>0</v>
      </c>
      <c r="AD366" s="32">
        <f>(1-resultados!$E$3)*(cálculos!AA365*cálculos!AA365)+resultados!$E$3*cálculos!AD365</f>
        <v>2530.221777187297</v>
      </c>
      <c r="AE366" s="32">
        <f>(1-resultados!$E$3)*(cálculos!AA365*cálculos!AB365)+resultados!$E$3*cálculos!AE365</f>
        <v>799.1904210492097</v>
      </c>
      <c r="AF366" s="32">
        <f>(1-resultados!$E$3)*(cálculos!AA365*cálculos!AC365)+resultados!$E$3*cálculos!AF365</f>
        <v>1325.9730233107302</v>
      </c>
      <c r="AG366" s="32">
        <f>(1-resultados!$E$3)*(cálculos!AB365*cálculos!AB365)+resultados!$E$3*cálculos!AG365</f>
        <v>3849.2531376094694</v>
      </c>
      <c r="AH366" s="32">
        <f>(1-resultados!$E$3)*(cálculos!AB365*cálculos!AC365)+resultados!$E$3*cálculos!AH365</f>
        <v>-507.84199865739919</v>
      </c>
      <c r="AI366" s="31">
        <f>(1-resultados!$E$3)*(cálculos!AC365*cálculos!AC365)+resultados!$E$3*cálculos!AI365</f>
        <v>8434.1926291656218</v>
      </c>
      <c r="AJ366" s="32">
        <f t="shared" si="76"/>
        <v>1</v>
      </c>
      <c r="AK366" s="32">
        <f t="shared" si="77"/>
        <v>0.25608417346435464</v>
      </c>
      <c r="AL366" s="32">
        <f t="shared" si="78"/>
        <v>0.28703419352490817</v>
      </c>
      <c r="AM366" s="32">
        <f t="shared" si="79"/>
        <v>1</v>
      </c>
      <c r="AN366" s="32">
        <f t="shared" si="80"/>
        <v>-8.9128915101690284E-2</v>
      </c>
      <c r="AO366" s="31">
        <f t="shared" si="81"/>
        <v>1</v>
      </c>
      <c r="AP366" s="9">
        <f>H366*U366*(H366*U366*AJ366+I366*V366*AK366+J366*W366*AL366)</f>
        <v>1.9805750044047779E-5</v>
      </c>
      <c r="AQ366" s="9">
        <f>I366*V366*(H366*U366*AK366+I366*V366*AM366+J366*W366*AN366)</f>
        <v>2.2327421579428951E-5</v>
      </c>
      <c r="AR366" s="9">
        <f>J366*W366*(H366*U366*AL366+I366*V366*AN366+J366*W366*AO366)</f>
        <v>8.9414273131652205E-6</v>
      </c>
      <c r="AS366" s="40">
        <f t="shared" si="82"/>
        <v>5.1074598936641947E-5</v>
      </c>
      <c r="AT366" s="32">
        <f t="shared" si="83"/>
        <v>1.6625592848182776E-2</v>
      </c>
      <c r="AU366" s="31">
        <f>IF(N366&lt;-AT365,1,0)</f>
        <v>0</v>
      </c>
      <c r="AV366" s="37">
        <f>(resultados!$E$12^AU366)*(1-resultados!$E$12)^(1-AU366)</f>
        <v>0.97455470737913485</v>
      </c>
      <c r="AW366" s="37">
        <f>((1-resultados!$E$13)^AU366)*((resultados!$E$13)^(1-AU366))</f>
        <v>0.9</v>
      </c>
    </row>
    <row r="367" spans="1:49" s="37" customFormat="1">
      <c r="A367" s="33">
        <v>365</v>
      </c>
      <c r="B367" s="34">
        <v>39924</v>
      </c>
      <c r="C367" s="35">
        <v>2</v>
      </c>
      <c r="D367" s="36">
        <v>12520</v>
      </c>
      <c r="E367" s="32">
        <v>2090</v>
      </c>
      <c r="F367" s="32">
        <v>1880</v>
      </c>
      <c r="G367" s="40">
        <f>(resultados!$B$6*cálculos!D367)+(resultados!$C$6*cálculos!E367)+(resultados!$D$6*cálculos!F367)</f>
        <v>0.85395780077094741</v>
      </c>
      <c r="H367" s="36">
        <f>(resultados!B$6*cálculos!D367)/$G367</f>
        <v>0.28376411624367626</v>
      </c>
      <c r="I367" s="32">
        <f>(resultados!C$6*cálculos!E367)/$G367</f>
        <v>0.41047005917414681</v>
      </c>
      <c r="J367" s="31">
        <f>(resultados!D$6*cálculos!F367)/$G367</f>
        <v>0.30576582458217694</v>
      </c>
      <c r="K367" s="36">
        <f t="shared" si="70"/>
        <v>3.2000027306704482E-3</v>
      </c>
      <c r="L367" s="32">
        <f t="shared" si="71"/>
        <v>-2.3894873973810959E-3</v>
      </c>
      <c r="M367" s="32">
        <f t="shared" si="72"/>
        <v>2.6631174194839957E-3</v>
      </c>
      <c r="N367" s="40">
        <f t="shared" si="72"/>
        <v>7.3808813340384138E-4</v>
      </c>
      <c r="O367" s="55">
        <f>AVERAGE(K$4:K367)</f>
        <v>-9.6667882314859118E-4</v>
      </c>
      <c r="P367" s="56">
        <f>AVERAGE(L$4:L367)</f>
        <v>1.05051131430313E-4</v>
      </c>
      <c r="Q367" s="57">
        <f>AVERAGE(M$4:M367)</f>
        <v>-3.6227410862121521E-4</v>
      </c>
      <c r="R367" s="32">
        <f>resultados!B$7+resultados!B$8*cálculos!K366^2+resultados!B$9*cálculos!R366</f>
        <v>1.7002473025926775E-4</v>
      </c>
      <c r="S367" s="32">
        <f>resultados!C$7+resultados!C$8*cálculos!L366^2+resultados!C$9*cálculos!S366</f>
        <v>1.4799579101226889E-4</v>
      </c>
      <c r="T367" s="31">
        <f>resultados!D$7+resultados!D$8*cálculos!M366^2+resultados!D$9*cálculos!T366</f>
        <v>6.4847834492212729E-5</v>
      </c>
      <c r="U367" s="36">
        <f t="shared" si="73"/>
        <v>1.3039353138068919E-2</v>
      </c>
      <c r="V367" s="32">
        <f t="shared" si="74"/>
        <v>1.216535207103637E-2</v>
      </c>
      <c r="W367" s="31">
        <f t="shared" si="75"/>
        <v>8.0528153146718021E-3</v>
      </c>
      <c r="X367" s="32">
        <f>-0.5*LN(2*resultados!B$2)-0.5*LN(R367)-0.5*((K367^2)/R367)</f>
        <v>3.3907314786739655</v>
      </c>
      <c r="Y367" s="32">
        <f>-0.5*LN(2*resultados!C$2)-0.5*LN(S367)-0.5*((L367^2)/S367)</f>
        <v>3.4709349218797896</v>
      </c>
      <c r="Z367" s="31">
        <f>-0.5*LN(2*resultados!D$2)-0.5*LN(T367)-0.5*((M367^2)/T367)</f>
        <v>3.8481116313331696</v>
      </c>
      <c r="AA367" s="32">
        <f>K367/R367</f>
        <v>18.820807571879808</v>
      </c>
      <c r="AB367" s="32">
        <f>L367/S367</f>
        <v>-16.145644285133802</v>
      </c>
      <c r="AC367" s="31">
        <f>M367/T367</f>
        <v>41.067175802205035</v>
      </c>
      <c r="AD367" s="32">
        <f>(1-resultados!$E$3)*(cálculos!AA366*cálculos!AA366)+resultados!$E$3*cálculos!AD366</f>
        <v>2587.9934188905468</v>
      </c>
      <c r="AE367" s="32">
        <f>(1-resultados!$E$3)*(cálculos!AA366*cálculos!AB366)+resultados!$E$3*cálculos!AE366</f>
        <v>1120.2930742498661</v>
      </c>
      <c r="AF367" s="32">
        <f>(1-resultados!$E$3)*(cálculos!AA366*cálculos!AC366)+resultados!$E$3*cálculos!AF366</f>
        <v>1246.4146419120864</v>
      </c>
      <c r="AG367" s="32">
        <f>(1-resultados!$E$3)*(cálculos!AB366*cálculos!AB366)+resultados!$E$3*cálculos!AG366</f>
        <v>4268.1581321235335</v>
      </c>
      <c r="AH367" s="32">
        <f>(1-resultados!$E$3)*(cálculos!AB366*cálculos!AC366)+resultados!$E$3*cálculos!AH366</f>
        <v>-477.37147873795521</v>
      </c>
      <c r="AI367" s="31">
        <f>(1-resultados!$E$3)*(cálculos!AC366*cálculos!AC366)+resultados!$E$3*cálculos!AI366</f>
        <v>7928.1410714156837</v>
      </c>
      <c r="AJ367" s="32">
        <f t="shared" si="76"/>
        <v>1</v>
      </c>
      <c r="AK367" s="32">
        <f t="shared" si="77"/>
        <v>0.33707754068838391</v>
      </c>
      <c r="AL367" s="32">
        <f t="shared" si="78"/>
        <v>0.27516631868962083</v>
      </c>
      <c r="AM367" s="32">
        <f t="shared" si="79"/>
        <v>1</v>
      </c>
      <c r="AN367" s="32">
        <f t="shared" si="80"/>
        <v>-8.2063593899314474E-2</v>
      </c>
      <c r="AO367" s="31">
        <f t="shared" si="81"/>
        <v>1</v>
      </c>
      <c r="AP367" s="9">
        <f>H367*U367*(H367*U367*AJ367+I367*V367*AK367+J367*W367*AL367)</f>
        <v>2.2425705661106337E-5</v>
      </c>
      <c r="AQ367" s="9">
        <f>I367*V367*(H367*U367*AK367+I367*V367*AM367+J367*W367*AN367)</f>
        <v>3.0154177711728376E-5</v>
      </c>
      <c r="AR367" s="9">
        <f>J367*W367*(H367*U367*AL367+I367*V367*AN367+J367*W367*AO367)</f>
        <v>7.5607454306338993E-6</v>
      </c>
      <c r="AS367" s="40">
        <f t="shared" si="82"/>
        <v>6.0140628803468614E-5</v>
      </c>
      <c r="AT367" s="32">
        <f t="shared" si="83"/>
        <v>1.8040918327557436E-2</v>
      </c>
      <c r="AU367" s="31">
        <f>IF(N367&lt;-AT366,1,0)</f>
        <v>0</v>
      </c>
      <c r="AV367" s="37">
        <f>(resultados!$E$12^AU367)*(1-resultados!$E$12)^(1-AU367)</f>
        <v>0.97455470737913485</v>
      </c>
      <c r="AW367" s="37">
        <f>((1-resultados!$E$13)^AU367)*((resultados!$E$13)^(1-AU367))</f>
        <v>0.9</v>
      </c>
    </row>
    <row r="368" spans="1:49" s="37" customFormat="1">
      <c r="A368" s="33">
        <v>366</v>
      </c>
      <c r="B368" s="34">
        <v>39925</v>
      </c>
      <c r="C368" s="35">
        <v>3</v>
      </c>
      <c r="D368" s="36">
        <v>12580</v>
      </c>
      <c r="E368" s="32">
        <v>2090</v>
      </c>
      <c r="F368" s="32">
        <v>1880</v>
      </c>
      <c r="G368" s="40">
        <f>(resultados!$B$6*cálculos!D368)+(resultados!$C$6*cálculos!E368)+(resultados!$D$6*cálculos!F368)</f>
        <v>0.85511909109352802</v>
      </c>
      <c r="H368" s="36">
        <f>(resultados!B$6*cálculos!D368)/$G368</f>
        <v>0.28473679690202475</v>
      </c>
      <c r="I368" s="32">
        <f>(resultados!C$6*cálculos!E368)/$G368</f>
        <v>0.409912622306706</v>
      </c>
      <c r="J368" s="31">
        <f>(resultados!D$6*cálculos!F368)/$G368</f>
        <v>0.30535058079126931</v>
      </c>
      <c r="K368" s="36">
        <f t="shared" si="70"/>
        <v>4.7808856003417333E-3</v>
      </c>
      <c r="L368" s="32">
        <f t="shared" si="71"/>
        <v>0</v>
      </c>
      <c r="M368" s="32">
        <f t="shared" si="72"/>
        <v>0</v>
      </c>
      <c r="N368" s="40">
        <f t="shared" si="72"/>
        <v>1.3589681152797739E-3</v>
      </c>
      <c r="O368" s="55">
        <f>AVERAGE(K$4:K368)</f>
        <v>-9.5093207130341221E-4</v>
      </c>
      <c r="P368" s="56">
        <f>AVERAGE(L$4:L368)</f>
        <v>1.0476332011132583E-4</v>
      </c>
      <c r="Q368" s="57">
        <f>AVERAGE(M$4:M368)</f>
        <v>-3.6128157681677357E-4</v>
      </c>
      <c r="R368" s="32">
        <f>resultados!B$7+resultados!B$8*cálculos!K367^2+resultados!B$9*cálculos!R367</f>
        <v>1.541166859889557E-4</v>
      </c>
      <c r="S368" s="32">
        <f>resultados!C$7+resultados!C$8*cálculos!L367^2+resultados!C$9*cálculos!S367</f>
        <v>1.2495941884903397E-4</v>
      </c>
      <c r="T368" s="31">
        <f>resultados!D$7+resultados!D$8*cálculos!M367^2+resultados!D$9*cálculos!T367</f>
        <v>5.9500640690980788E-5</v>
      </c>
      <c r="U368" s="36">
        <f t="shared" si="73"/>
        <v>1.2414374168235615E-2</v>
      </c>
      <c r="V368" s="32">
        <f t="shared" si="74"/>
        <v>1.1178524895934792E-2</v>
      </c>
      <c r="W368" s="31">
        <f t="shared" si="75"/>
        <v>7.7136658399868984E-3</v>
      </c>
      <c r="X368" s="32">
        <f>-0.5*LN(2*resultados!B$2)-0.5*LN(R368)-0.5*((K368^2)/R368)</f>
        <v>3.3958073167639871</v>
      </c>
      <c r="Y368" s="32">
        <f>-0.5*LN(2*resultados!C$2)-0.5*LN(S368)-0.5*((L368^2)/S368)</f>
        <v>3.5748222280851594</v>
      </c>
      <c r="Z368" s="31">
        <f>-0.5*LN(2*resultados!D$2)-0.5*LN(T368)-0.5*((M368^2)/T368)</f>
        <v>3.9458232055728373</v>
      </c>
      <c r="AA368" s="32">
        <f>K368/R368</f>
        <v>31.021206884012162</v>
      </c>
      <c r="AB368" s="32">
        <f>L368/S368</f>
        <v>0</v>
      </c>
      <c r="AC368" s="31">
        <f>M368/T368</f>
        <v>0</v>
      </c>
      <c r="AD368" s="32">
        <f>(1-resultados!$E$3)*(cálculos!AA367*cálculos!AA367)+resultados!$E$3*cálculos!AD367</f>
        <v>2453.9671816165774</v>
      </c>
      <c r="AE368" s="32">
        <f>(1-resultados!$E$3)*(cálculos!AA367*cálculos!AB367)+resultados!$E$3*cálculos!AE367</f>
        <v>1034.8430459420026</v>
      </c>
      <c r="AF368" s="32">
        <f>(1-resultados!$E$3)*(cálculos!AA367*cálculos!AC367)+resultados!$E$3*cálculos!AF367</f>
        <v>1218.0048081949926</v>
      </c>
      <c r="AG368" s="32">
        <f>(1-resultados!$E$3)*(cálculos!AB367*cálculos!AB367)+resultados!$E$3*cálculos!AG367</f>
        <v>4027.7095539590455</v>
      </c>
      <c r="AH368" s="32">
        <f>(1-resultados!$E$3)*(cálculos!AB367*cálculos!AC367)+resultados!$E$3*cálculos!AH367</f>
        <v>-488.51255075152528</v>
      </c>
      <c r="AI368" s="31">
        <f>(1-resultados!$E$3)*(cálculos!AC367*cálculos!AC367)+resultados!$E$3*cálculos!AI367</f>
        <v>7553.6433828328945</v>
      </c>
      <c r="AJ368" s="32">
        <f t="shared" si="76"/>
        <v>1</v>
      </c>
      <c r="AK368" s="32">
        <f t="shared" si="77"/>
        <v>0.32916301969325051</v>
      </c>
      <c r="AL368" s="32">
        <f t="shared" si="78"/>
        <v>0.28290224174222933</v>
      </c>
      <c r="AM368" s="32">
        <f t="shared" si="79"/>
        <v>1</v>
      </c>
      <c r="AN368" s="32">
        <f t="shared" si="80"/>
        <v>-8.8566282259342141E-2</v>
      </c>
      <c r="AO368" s="31">
        <f t="shared" si="81"/>
        <v>1</v>
      </c>
      <c r="AP368" s="9">
        <f>H368*U368*(H368*U368*AJ368+I368*V368*AK368+J368*W368*AL368)</f>
        <v>2.0181987177691417E-5</v>
      </c>
      <c r="AQ368" s="9">
        <f>I368*V368*(H368*U368*AK368+I368*V368*AM368+J368*W368*AN368)</f>
        <v>2.5372416771158648E-5</v>
      </c>
      <c r="AR368" s="9">
        <f>J368*W368*(H368*U368*AL368+I368*V368*AN368+J368*W368*AO368)</f>
        <v>6.9472964548224211E-6</v>
      </c>
      <c r="AS368" s="40">
        <f t="shared" si="82"/>
        <v>5.250170040367249E-5</v>
      </c>
      <c r="AT368" s="32">
        <f t="shared" si="83"/>
        <v>1.6856264711836912E-2</v>
      </c>
      <c r="AU368" s="31">
        <f>IF(N368&lt;-AT367,1,0)</f>
        <v>0</v>
      </c>
      <c r="AV368" s="37">
        <f>(resultados!$E$12^AU368)*(1-resultados!$E$12)^(1-AU368)</f>
        <v>0.97455470737913485</v>
      </c>
      <c r="AW368" s="37">
        <f>((1-resultados!$E$13)^AU368)*((resultados!$E$13)^(1-AU368))</f>
        <v>0.9</v>
      </c>
    </row>
    <row r="369" spans="1:49" s="37" customFormat="1">
      <c r="A369" s="33">
        <v>367</v>
      </c>
      <c r="B369" s="34">
        <v>39926</v>
      </c>
      <c r="C369" s="35">
        <v>4</v>
      </c>
      <c r="D369" s="36">
        <v>12560</v>
      </c>
      <c r="E369" s="32">
        <v>2085</v>
      </c>
      <c r="F369" s="32">
        <v>1900</v>
      </c>
      <c r="G369" s="40">
        <f>(resultados!$B$6*cálculos!D369)+(resultados!$C$6*cálculos!E369)+(resultados!$D$6*cálculos!F369)</f>
        <v>0.85667119767363231</v>
      </c>
      <c r="H369" s="36">
        <f>(resultados!B$6*cálculos!D369)/$G369</f>
        <v>0.28376905264668584</v>
      </c>
      <c r="I369" s="32">
        <f>(resultados!C$6*cálculos!E369)/$G369</f>
        <v>0.40819107207152233</v>
      </c>
      <c r="J369" s="31">
        <f>(resultados!D$6*cálculos!F369)/$G369</f>
        <v>0.30803987528179178</v>
      </c>
      <c r="K369" s="36">
        <f t="shared" si="70"/>
        <v>-1.5910902322424647E-3</v>
      </c>
      <c r="L369" s="32">
        <f t="shared" si="71"/>
        <v>-2.3952107259548328E-3</v>
      </c>
      <c r="M369" s="32">
        <f t="shared" si="72"/>
        <v>1.0582109330536937E-2</v>
      </c>
      <c r="N369" s="40">
        <f t="shared" si="72"/>
        <v>1.813431254558906E-3</v>
      </c>
      <c r="O369" s="55">
        <f>AVERAGE(K$4:K369)</f>
        <v>-9.526811373169069E-4</v>
      </c>
      <c r="P369" s="56">
        <f>AVERAGE(L$4:L369)</f>
        <v>9.7932789930817206E-5</v>
      </c>
      <c r="Q369" s="57">
        <f>AVERAGE(M$4:M369)</f>
        <v>-3.3138160166006943E-4</v>
      </c>
      <c r="R369" s="32">
        <f>resultados!B$7+resultados!B$8*cálculos!K368^2+resultados!B$9*cálculos!R368</f>
        <v>1.4586861654688701E-4</v>
      </c>
      <c r="S369" s="32">
        <f>resultados!C$7+resultados!C$8*cálculos!L368^2+resultados!C$9*cálculos!S368</f>
        <v>1.0777311904560009E-4</v>
      </c>
      <c r="T369" s="31">
        <f>resultados!D$7+resultados!D$8*cálculos!M368^2+resultados!D$9*cálculos!T368</f>
        <v>5.3509203891594288E-5</v>
      </c>
      <c r="U369" s="36">
        <f t="shared" si="73"/>
        <v>1.2077608063970574E-2</v>
      </c>
      <c r="V369" s="32">
        <f t="shared" si="74"/>
        <v>1.0381383291527199E-2</v>
      </c>
      <c r="W369" s="31">
        <f t="shared" si="75"/>
        <v>7.3149985571833364E-3</v>
      </c>
      <c r="X369" s="32">
        <f>-0.5*LN(2*resultados!B$2)-0.5*LN(R369)-0.5*((K369^2)/R369)</f>
        <v>3.4887860181434096</v>
      </c>
      <c r="Y369" s="32">
        <f>-0.5*LN(2*resultados!C$2)-0.5*LN(S369)-0.5*((L369^2)/S369)</f>
        <v>3.6221863531998921</v>
      </c>
      <c r="Z369" s="31">
        <f>-0.5*LN(2*resultados!D$2)-0.5*LN(T369)-0.5*((M369^2)/T369)</f>
        <v>2.9525181655625117</v>
      </c>
      <c r="AA369" s="32">
        <f>K369/R369</f>
        <v>-10.907693991401061</v>
      </c>
      <c r="AB369" s="32">
        <f>L369/S369</f>
        <v>-22.22456533842535</v>
      </c>
      <c r="AC369" s="31">
        <f>M369/T369</f>
        <v>197.7624139573355</v>
      </c>
      <c r="AD369" s="32">
        <f>(1-resultados!$E$3)*(cálculos!AA368*cálculos!AA368)+resultados!$E$3*cálculos!AD368</f>
        <v>2364.4680673120238</v>
      </c>
      <c r="AE369" s="32">
        <f>(1-resultados!$E$3)*(cálculos!AA368*cálculos!AB368)+resultados!$E$3*cálculos!AE368</f>
        <v>972.75246318548238</v>
      </c>
      <c r="AF369" s="32">
        <f>(1-resultados!$E$3)*(cálculos!AA368*cálculos!AC368)+resultados!$E$3*cálculos!AF368</f>
        <v>1144.9245197032931</v>
      </c>
      <c r="AG369" s="32">
        <f>(1-resultados!$E$3)*(cálculos!AB368*cálculos!AB368)+resultados!$E$3*cálculos!AG368</f>
        <v>3786.0469807215027</v>
      </c>
      <c r="AH369" s="32">
        <f>(1-resultados!$E$3)*(cálculos!AB368*cálculos!AC368)+resultados!$E$3*cálculos!AH368</f>
        <v>-459.20179770643375</v>
      </c>
      <c r="AI369" s="31">
        <f>(1-resultados!$E$3)*(cálculos!AC368*cálculos!AC368)+resultados!$E$3*cálculos!AI368</f>
        <v>7100.4247798629203</v>
      </c>
      <c r="AJ369" s="32">
        <f t="shared" si="76"/>
        <v>1</v>
      </c>
      <c r="AK369" s="32">
        <f t="shared" si="77"/>
        <v>0.32511919670436434</v>
      </c>
      <c r="AL369" s="32">
        <f t="shared" si="78"/>
        <v>0.27942674018123753</v>
      </c>
      <c r="AM369" s="32">
        <f t="shared" si="79"/>
        <v>1</v>
      </c>
      <c r="AN369" s="32">
        <f t="shared" si="80"/>
        <v>-8.8566282259342141E-2</v>
      </c>
      <c r="AO369" s="31">
        <f t="shared" si="81"/>
        <v>1</v>
      </c>
      <c r="AP369" s="9">
        <f>H369*U369*(H369*U369*AJ369+I369*V369*AK369+J369*W369*AL369)</f>
        <v>1.8625767910987001E-5</v>
      </c>
      <c r="AQ369" s="9">
        <f>I369*V369*(H369*U369*AK369+I369*V369*AM369+J369*W369*AN369)</f>
        <v>2.1833264340511515E-5</v>
      </c>
      <c r="AR369" s="9">
        <f>J369*W369*(H369*U369*AL369+I369*V369*AN369+J369*W369*AO369)</f>
        <v>6.389646003862049E-6</v>
      </c>
      <c r="AS369" s="40">
        <f t="shared" si="82"/>
        <v>4.6848678255360563E-5</v>
      </c>
      <c r="AT369" s="32">
        <f t="shared" si="83"/>
        <v>1.5922942597159678E-2</v>
      </c>
      <c r="AU369" s="31">
        <f>IF(N369&lt;-AT368,1,0)</f>
        <v>0</v>
      </c>
      <c r="AV369" s="37">
        <f>(resultados!$E$12^AU369)*(1-resultados!$E$12)^(1-AU369)</f>
        <v>0.97455470737913485</v>
      </c>
      <c r="AW369" s="37">
        <f>((1-resultados!$E$13)^AU369)*((resultados!$E$13)^(1-AU369))</f>
        <v>0.9</v>
      </c>
    </row>
    <row r="370" spans="1:49" s="37" customFormat="1">
      <c r="A370" s="33">
        <v>368</v>
      </c>
      <c r="B370" s="34">
        <v>39927</v>
      </c>
      <c r="C370" s="35">
        <v>5</v>
      </c>
      <c r="D370" s="36">
        <v>12820</v>
      </c>
      <c r="E370" s="32">
        <v>2130</v>
      </c>
      <c r="F370" s="32">
        <v>1925</v>
      </c>
      <c r="G370" s="40">
        <f>(resultados!$B$6*cálculos!D370)+(resultados!$C$6*cálculos!E370)+(resultados!$D$6*cálculos!F370)</f>
        <v>0.87272284777169129</v>
      </c>
      <c r="H370" s="36">
        <f>(resultados!B$6*cálculos!D370)/$G370</f>
        <v>0.28431595768531581</v>
      </c>
      <c r="I370" s="32">
        <f>(resultados!C$6*cálculos!E370)/$G370</f>
        <v>0.40933121587756305</v>
      </c>
      <c r="J370" s="31">
        <f>(resultados!D$6*cálculos!F370)/$G370</f>
        <v>0.3063528264371212</v>
      </c>
      <c r="K370" s="36">
        <f t="shared" si="70"/>
        <v>2.0489290452472275E-2</v>
      </c>
      <c r="L370" s="32">
        <f t="shared" si="71"/>
        <v>2.1353124470568474E-2</v>
      </c>
      <c r="M370" s="32">
        <f t="shared" si="72"/>
        <v>1.3072081567352178E-2</v>
      </c>
      <c r="N370" s="40">
        <f t="shared" si="72"/>
        <v>1.8563856062741579E-2</v>
      </c>
      <c r="O370" s="55">
        <f>AVERAGE(K$4:K370)</f>
        <v>-8.9425614660903455E-4</v>
      </c>
      <c r="P370" s="56">
        <f>AVERAGE(L$4:L370)</f>
        <v>1.5584884355653288E-4</v>
      </c>
      <c r="Q370" s="57">
        <f>AVERAGE(M$4:M370)</f>
        <v>-2.9485990365186164E-4</v>
      </c>
      <c r="R370" s="32">
        <f>resultados!B$7+resultados!B$8*cálculos!K369^2+resultados!B$9*cálculos!R369</f>
        <v>1.3437737375879033E-4</v>
      </c>
      <c r="S370" s="32">
        <f>resultados!C$7+resultados!C$8*cálculos!L369^2+resultados!C$9*cálculos!S369</f>
        <v>9.8325163173139054E-5</v>
      </c>
      <c r="T370" s="31">
        <f>resultados!D$7+resultados!D$8*cálculos!M369^2+resultados!D$9*cálculos!T369</f>
        <v>9.1109195631190973E-5</v>
      </c>
      <c r="U370" s="36">
        <f t="shared" si="73"/>
        <v>1.1592125506514771E-2</v>
      </c>
      <c r="V370" s="32">
        <f t="shared" si="74"/>
        <v>9.9159045564758772E-3</v>
      </c>
      <c r="W370" s="31">
        <f t="shared" si="75"/>
        <v>9.5451137044663317E-3</v>
      </c>
      <c r="X370" s="32">
        <f>-0.5*LN(2*resultados!B$2)-0.5*LN(R370)-0.5*((K370^2)/R370)</f>
        <v>1.9764307795398659</v>
      </c>
      <c r="Y370" s="32">
        <f>-0.5*LN(2*resultados!C$2)-0.5*LN(S370)-0.5*((L370^2)/S370)</f>
        <v>1.3760641558633733</v>
      </c>
      <c r="Z370" s="31">
        <f>-0.5*LN(2*resultados!D$2)-0.5*LN(T370)-0.5*((M370^2)/T370)</f>
        <v>2.7950153142340737</v>
      </c>
      <c r="AA370" s="32">
        <f>K370/R370</f>
        <v>152.4757470647618</v>
      </c>
      <c r="AB370" s="32">
        <f>L370/S370</f>
        <v>217.16846208501207</v>
      </c>
      <c r="AC370" s="31">
        <f>M370/T370</f>
        <v>143.47708238219798</v>
      </c>
      <c r="AD370" s="32">
        <f>(1-resultados!$E$3)*(cálculos!AA369*cálculos!AA369)+resultados!$E$3*cálculos!AD369</f>
        <v>2229.7386505659051</v>
      </c>
      <c r="AE370" s="32">
        <f>(1-resultados!$E$3)*(cálculos!AA369*cálculos!AB369)+resultados!$E$3*cálculos!AE369</f>
        <v>928.93244086256004</v>
      </c>
      <c r="AF370" s="32">
        <f>(1-resultados!$E$3)*(cálculos!AA369*cálculos!AC369)+resultados!$E$3*cálculos!AF369</f>
        <v>946.80113485425136</v>
      </c>
      <c r="AG370" s="32">
        <f>(1-resultados!$E$3)*(cálculos!AB369*cálculos!AB369)+resultados!$E$3*cálculos!AG369</f>
        <v>3588.5200401471284</v>
      </c>
      <c r="AH370" s="32">
        <f>(1-resultados!$E$3)*(cálculos!AB369*cálculos!AC369)+resultados!$E$3*cálculos!AH369</f>
        <v>-695.36071127281934</v>
      </c>
      <c r="AI370" s="31">
        <f>(1-resultados!$E$3)*(cálculos!AC369*cálculos!AC369)+resultados!$E$3*cálculos!AI369</f>
        <v>9020.9976355250983</v>
      </c>
      <c r="AJ370" s="32">
        <f t="shared" si="76"/>
        <v>1</v>
      </c>
      <c r="AK370" s="32">
        <f t="shared" si="77"/>
        <v>0.32839721162567337</v>
      </c>
      <c r="AL370" s="32">
        <f t="shared" si="78"/>
        <v>0.21110790908317811</v>
      </c>
      <c r="AM370" s="32">
        <f t="shared" si="79"/>
        <v>1</v>
      </c>
      <c r="AN370" s="32">
        <f t="shared" si="80"/>
        <v>-0.12221518694797716</v>
      </c>
      <c r="AO370" s="31">
        <f t="shared" si="81"/>
        <v>1</v>
      </c>
      <c r="AP370" s="9">
        <f>H370*U370*(H370*U370*AJ370+I370*V370*AK370+J370*W370*AL370)</f>
        <v>1.7290135750384934E-5</v>
      </c>
      <c r="AQ370" s="9">
        <f>I370*V370*(H370*U370*AK370+I370*V370*AM370+J370*W370*AN370)</f>
        <v>1.9417122005010292E-5</v>
      </c>
      <c r="AR370" s="9">
        <f>J370*W370*(H370*U370*AL370+I370*V370*AN370+J370*W370*AO370)</f>
        <v>9.1347923801723128E-6</v>
      </c>
      <c r="AS370" s="40">
        <f t="shared" si="82"/>
        <v>4.5842050135567538E-5</v>
      </c>
      <c r="AT370" s="32">
        <f t="shared" si="83"/>
        <v>1.5750947140943355E-2</v>
      </c>
      <c r="AU370" s="31">
        <f>IF(N370&lt;-AT369,1,0)</f>
        <v>0</v>
      </c>
      <c r="AV370" s="37">
        <f>(resultados!$E$12^AU370)*(1-resultados!$E$12)^(1-AU370)</f>
        <v>0.97455470737913485</v>
      </c>
      <c r="AW370" s="37">
        <f>((1-resultados!$E$13)^AU370)*((resultados!$E$13)^(1-AU370))</f>
        <v>0.9</v>
      </c>
    </row>
    <row r="371" spans="1:49" s="37" customFormat="1">
      <c r="A371" s="33">
        <v>369</v>
      </c>
      <c r="B371" s="34">
        <v>39930</v>
      </c>
      <c r="C371" s="35">
        <v>1</v>
      </c>
      <c r="D371" s="36">
        <v>12920</v>
      </c>
      <c r="E371" s="32">
        <v>2125</v>
      </c>
      <c r="F371" s="32">
        <v>1915</v>
      </c>
      <c r="G371" s="40">
        <f>(resultados!$B$6*cálculos!D371)+(resultados!$C$6*cálculos!E371)+(resultados!$D$6*cálculos!F371)</f>
        <v>0.87243086833029015</v>
      </c>
      <c r="H371" s="36">
        <f>(resultados!B$6*cálculos!D371)/$G371</f>
        <v>0.28662960608858384</v>
      </c>
      <c r="I371" s="32">
        <f>(resultados!C$6*cálculos!E371)/$G371</f>
        <v>0.40850701518748855</v>
      </c>
      <c r="J371" s="31">
        <f>(resultados!D$6*cálculos!F371)/$G371</f>
        <v>0.30486337872392755</v>
      </c>
      <c r="K371" s="36">
        <f t="shared" si="70"/>
        <v>7.7700468619319452E-3</v>
      </c>
      <c r="L371" s="32">
        <f t="shared" si="71"/>
        <v>-2.3501773449536856E-3</v>
      </c>
      <c r="M371" s="32">
        <f t="shared" si="72"/>
        <v>-5.2083451071380793E-3</v>
      </c>
      <c r="N371" s="40">
        <f t="shared" si="72"/>
        <v>-3.3461745109503171E-4</v>
      </c>
      <c r="O371" s="55">
        <f>AVERAGE(K$4:K371)</f>
        <v>-8.7071184495539052E-4</v>
      </c>
      <c r="P371" s="56">
        <f>AVERAGE(L$4:L371)</f>
        <v>1.490389897834073E-4</v>
      </c>
      <c r="Q371" s="57">
        <f>AVERAGE(M$4:M371)</f>
        <v>-3.0821176561785684E-4</v>
      </c>
      <c r="R371" s="32">
        <f>resultados!B$7+resultados!B$8*cálculos!K370^2+resultados!B$9*cálculos!R370</f>
        <v>2.3802665568693315E-4</v>
      </c>
      <c r="S371" s="32">
        <f>resultados!C$7+resultados!C$8*cálculos!L370^2+resultados!C$9*cálculos!S370</f>
        <v>2.4401571265714905E-4</v>
      </c>
      <c r="T371" s="31">
        <f>resultados!D$7+resultados!D$8*cálculos!M370^2+resultados!D$9*cálculos!T370</f>
        <v>1.3657514437394921E-4</v>
      </c>
      <c r="U371" s="36">
        <f t="shared" si="73"/>
        <v>1.5428112512129704E-2</v>
      </c>
      <c r="V371" s="32">
        <f t="shared" si="74"/>
        <v>1.5621002293615767E-2</v>
      </c>
      <c r="W371" s="31">
        <f t="shared" si="75"/>
        <v>1.1686536885405753E-2</v>
      </c>
      <c r="X371" s="32">
        <f>-0.5*LN(2*resultados!B$2)-0.5*LN(R371)-0.5*((K371^2)/R371)</f>
        <v>3.1258042630987868</v>
      </c>
      <c r="Y371" s="32">
        <f>-0.5*LN(2*resultados!C$2)-0.5*LN(S371)-0.5*((L371^2)/S371)</f>
        <v>3.228882858447355</v>
      </c>
      <c r="Z371" s="31">
        <f>-0.5*LN(2*resultados!D$2)-0.5*LN(T371)-0.5*((M371^2)/T371)</f>
        <v>3.4310681486839929</v>
      </c>
      <c r="AA371" s="32">
        <f>K371/R371</f>
        <v>32.643599682178348</v>
      </c>
      <c r="AB371" s="32">
        <f>L371/S371</f>
        <v>-9.6312541490136336</v>
      </c>
      <c r="AC371" s="31">
        <f>M371/T371</f>
        <v>-38.135380570255037</v>
      </c>
      <c r="AD371" s="32">
        <f>(1-resultados!$E$3)*(cálculos!AA370*cálculos!AA370)+resultados!$E$3*cálculos!AD370</f>
        <v>3490.8855381093849</v>
      </c>
      <c r="AE371" s="32">
        <f>(1-resultados!$E$3)*(cálculos!AA370*cálculos!AB370)+resultados!$E$3*cálculos!AE370</f>
        <v>2859.9719041298649</v>
      </c>
      <c r="AF371" s="32">
        <f>(1-resultados!$E$3)*(cálculos!AA370*cálculos!AC370)+resultados!$E$3*cálculos!AF370</f>
        <v>2202.5995861368783</v>
      </c>
      <c r="AG371" s="32">
        <f>(1-resultados!$E$3)*(cálculos!AB370*cálculos!AB370)+resultados!$E$3*cálculos!AG370</f>
        <v>6202.9372932004626</v>
      </c>
      <c r="AH371" s="32">
        <f>(1-resultados!$E$3)*(cálculos!AB370*cálculos!AC370)+resultados!$E$3*cálculos!AH370</f>
        <v>1215.8827709267425</v>
      </c>
      <c r="AI371" s="31">
        <f>(1-resultados!$E$3)*(cálculos!AC370*cálculos!AC370)+resultados!$E$3*cálculos!AI370</f>
        <v>9714.8781675280734</v>
      </c>
      <c r="AJ371" s="32">
        <f t="shared" si="76"/>
        <v>1</v>
      </c>
      <c r="AK371" s="32">
        <f t="shared" si="77"/>
        <v>0.61460383633553195</v>
      </c>
      <c r="AL371" s="32">
        <f t="shared" si="78"/>
        <v>0.3782239879531567</v>
      </c>
      <c r="AM371" s="32">
        <f t="shared" si="79"/>
        <v>1</v>
      </c>
      <c r="AN371" s="32">
        <f t="shared" si="80"/>
        <v>0.15662977709016693</v>
      </c>
      <c r="AO371" s="31">
        <f t="shared" si="81"/>
        <v>1</v>
      </c>
      <c r="AP371" s="9">
        <f>H371*U371*(H371*U371*AJ371+I371*V371*AK371+J371*W371*AL371)</f>
        <v>4.2857984063802226E-5</v>
      </c>
      <c r="AQ371" s="9">
        <f>I371*V371*(H371*U371*AK371+I371*V371*AM371+J371*W371*AN371)</f>
        <v>6.1625396062732409E-5</v>
      </c>
      <c r="AR371" s="9">
        <f>J371*W371*(H371*U371*AL371+I371*V371*AN371+J371*W371*AO371)</f>
        <v>2.2213547124356751E-5</v>
      </c>
      <c r="AS371" s="40">
        <f t="shared" si="82"/>
        <v>1.2669692725089139E-4</v>
      </c>
      <c r="AT371" s="32">
        <f t="shared" si="83"/>
        <v>2.6185308763136544E-2</v>
      </c>
      <c r="AU371" s="31">
        <f>IF(N371&lt;-AT370,1,0)</f>
        <v>0</v>
      </c>
      <c r="AV371" s="37">
        <f>(resultados!$E$12^AU371)*(1-resultados!$E$12)^(1-AU371)</f>
        <v>0.97455470737913485</v>
      </c>
      <c r="AW371" s="37">
        <f>((1-resultados!$E$13)^AU371)*((resultados!$E$13)^(1-AU371))</f>
        <v>0.9</v>
      </c>
    </row>
    <row r="372" spans="1:49" s="37" customFormat="1">
      <c r="A372" s="33">
        <v>370</v>
      </c>
      <c r="B372" s="34">
        <v>39931</v>
      </c>
      <c r="C372" s="35">
        <v>2</v>
      </c>
      <c r="D372" s="36">
        <v>12900</v>
      </c>
      <c r="E372" s="32">
        <v>2125</v>
      </c>
      <c r="F372" s="32">
        <v>1995</v>
      </c>
      <c r="G372" s="40">
        <f>(resultados!$B$6*cálculos!D372)+(resultados!$C$6*cálculos!E372)+(resultados!$D$6*cálculos!F372)</f>
        <v>0.88315488266720776</v>
      </c>
      <c r="H372" s="36">
        <f>(resultados!B$6*cálculos!D372)/$G372</f>
        <v>0.28271079541653021</v>
      </c>
      <c r="I372" s="32">
        <f>(resultados!C$6*cálculos!E372)/$G372</f>
        <v>0.40354657713343906</v>
      </c>
      <c r="J372" s="31">
        <f>(resultados!D$6*cálculos!F372)/$G372</f>
        <v>0.31374262745003073</v>
      </c>
      <c r="K372" s="36">
        <f t="shared" si="70"/>
        <v>-1.5491869868302643E-3</v>
      </c>
      <c r="L372" s="32">
        <f t="shared" si="71"/>
        <v>0</v>
      </c>
      <c r="M372" s="32">
        <f t="shared" si="72"/>
        <v>4.0926427709218061E-2</v>
      </c>
      <c r="N372" s="40">
        <f t="shared" si="72"/>
        <v>1.2217173349412233E-2</v>
      </c>
      <c r="O372" s="55">
        <f>AVERAGE(K$4:K372)</f>
        <v>-8.725505309767317E-4</v>
      </c>
      <c r="P372" s="56">
        <f>AVERAGE(L$4:L372)</f>
        <v>1.4863509008209726E-4</v>
      </c>
      <c r="Q372" s="57">
        <f>AVERAGE(M$4:M372)</f>
        <v>-1.9646477517114701E-4</v>
      </c>
      <c r="R372" s="32">
        <f>resultados!B$7+resultados!B$8*cálculos!K371^2+resultados!B$9*cálculos!R371</f>
        <v>2.1732030354594111E-4</v>
      </c>
      <c r="S372" s="32">
        <f>resultados!C$7+resultados!C$8*cálculos!L371^2+resultados!C$9*cálculos!S371</f>
        <v>1.8850013313814312E-4</v>
      </c>
      <c r="T372" s="31">
        <f>resultados!D$7+resultados!D$8*cálculos!M371^2+resultados!D$9*cálculos!T371</f>
        <v>1.1212034532332825E-4</v>
      </c>
      <c r="U372" s="36">
        <f t="shared" si="73"/>
        <v>1.4741787664524988E-2</v>
      </c>
      <c r="V372" s="32">
        <f t="shared" si="74"/>
        <v>1.372953506635032E-2</v>
      </c>
      <c r="W372" s="31">
        <f t="shared" si="75"/>
        <v>1.0588689499807248E-2</v>
      </c>
      <c r="X372" s="32">
        <f>-0.5*LN(2*resultados!B$2)-0.5*LN(R372)-0.5*((K372^2)/R372)</f>
        <v>3.2926088283885941</v>
      </c>
      <c r="Y372" s="32">
        <f>-0.5*LN(2*resultados!C$2)-0.5*LN(S372)-0.5*((L372^2)/S372)</f>
        <v>3.3692673891819829</v>
      </c>
      <c r="Z372" s="31">
        <f>-0.5*LN(2*resultados!D$2)-0.5*LN(T372)-0.5*((M372^2)/T372)</f>
        <v>-3.84049929626388</v>
      </c>
      <c r="AA372" s="32">
        <f>K372/R372</f>
        <v>-7.1285883626734812</v>
      </c>
      <c r="AB372" s="32">
        <f>L372/S372</f>
        <v>0</v>
      </c>
      <c r="AC372" s="31">
        <f>M372/T372</f>
        <v>365.02231233052339</v>
      </c>
      <c r="AD372" s="32">
        <f>(1-resultados!$E$3)*(cálculos!AA371*cálculos!AA371)+resultados!$E$3*cálculos!AD371</f>
        <v>3345.3686818354408</v>
      </c>
      <c r="AE372" s="32">
        <f>(1-resultados!$E$3)*(cálculos!AA371*cálculos!AB371)+resultados!$E$3*cálculos!AE371</f>
        <v>2669.5096615894095</v>
      </c>
      <c r="AF372" s="32">
        <f>(1-resultados!$E$3)*(cálculos!AA371*cálculos!AC371)+resultados!$E$3*cálculos!AF371</f>
        <v>1995.7510451448895</v>
      </c>
      <c r="AG372" s="32">
        <f>(1-resultados!$E$3)*(cálculos!AB371*cálculos!AB371)+resultados!$E$3*cálculos!AG371</f>
        <v>5836.3267189974085</v>
      </c>
      <c r="AH372" s="32">
        <f>(1-resultados!$E$3)*(cálculos!AB371*cálculos!AC371)+resultados!$E$3*cálculos!AH371</f>
        <v>1164.9672972116268</v>
      </c>
      <c r="AI372" s="31">
        <f>(1-resultados!$E$3)*(cálculos!AC371*cálculos!AC371)+resultados!$E$3*cálculos!AI371</f>
        <v>9219.2439125506789</v>
      </c>
      <c r="AJ372" s="32">
        <f t="shared" si="76"/>
        <v>1</v>
      </c>
      <c r="AK372" s="32">
        <f t="shared" si="77"/>
        <v>0.60414294135150792</v>
      </c>
      <c r="AL372" s="32">
        <f t="shared" si="78"/>
        <v>0.35936577962813798</v>
      </c>
      <c r="AM372" s="32">
        <f t="shared" si="79"/>
        <v>1</v>
      </c>
      <c r="AN372" s="32">
        <f t="shared" si="80"/>
        <v>0.15881674236679216</v>
      </c>
      <c r="AO372" s="31">
        <f t="shared" si="81"/>
        <v>1</v>
      </c>
      <c r="AP372" s="9">
        <f>H372*U372*(H372*U372*AJ372+I372*V372*AK372+J372*W372*AL372)</f>
        <v>3.6295247875517547E-5</v>
      </c>
      <c r="AQ372" s="9">
        <f>I372*V372*(H372*U372*AK372+I372*V372*AM372+J372*W372*AN372)</f>
        <v>4.7570678880147607E-5</v>
      </c>
      <c r="AR372" s="9">
        <f>J372*W372*(H372*U372*AL372+I372*V372*AN372+J372*W372*AO372)</f>
        <v>1.8935317952435801E-5</v>
      </c>
      <c r="AS372" s="40">
        <f t="shared" si="82"/>
        <v>1.0280124470810096E-4</v>
      </c>
      <c r="AT372" s="32">
        <f t="shared" si="83"/>
        <v>2.3587061786946369E-2</v>
      </c>
      <c r="AU372" s="31">
        <f>IF(N372&lt;-AT371,1,0)</f>
        <v>0</v>
      </c>
      <c r="AV372" s="37">
        <f>(resultados!$E$12^AU372)*(1-resultados!$E$12)^(1-AU372)</f>
        <v>0.97455470737913485</v>
      </c>
      <c r="AW372" s="37">
        <f>((1-resultados!$E$13)^AU372)*((resultados!$E$13)^(1-AU372))</f>
        <v>0.9</v>
      </c>
    </row>
    <row r="373" spans="1:49" s="37" customFormat="1">
      <c r="A373" s="33">
        <v>371</v>
      </c>
      <c r="B373" s="34">
        <v>39932</v>
      </c>
      <c r="C373" s="35">
        <v>3</v>
      </c>
      <c r="D373" s="36">
        <v>13300</v>
      </c>
      <c r="E373" s="32">
        <v>2145</v>
      </c>
      <c r="F373" s="32">
        <v>2055</v>
      </c>
      <c r="G373" s="40">
        <f>(resultados!$B$6*cálculos!D373)+(resultados!$C$6*cálculos!E373)+(resultados!$D$6*cálculos!F373)</f>
        <v>0.90258444917833236</v>
      </c>
      <c r="H373" s="36">
        <f>(resultados!B$6*cálculos!D373)/$G373</f>
        <v>0.28520251492594551</v>
      </c>
      <c r="I373" s="32">
        <f>(resultados!C$6*cálculos!E373)/$G373</f>
        <v>0.39857592051408924</v>
      </c>
      <c r="J373" s="31">
        <f>(resultados!D$6*cálculos!F373)/$G373</f>
        <v>0.3162215645599652</v>
      </c>
      <c r="K373" s="36">
        <f t="shared" si="70"/>
        <v>3.053672386008266E-2</v>
      </c>
      <c r="L373" s="32">
        <f t="shared" si="71"/>
        <v>9.3677500036006833E-3</v>
      </c>
      <c r="M373" s="32">
        <f t="shared" si="72"/>
        <v>2.9631797606370469E-2</v>
      </c>
      <c r="N373" s="40">
        <f t="shared" si="72"/>
        <v>2.1761668044753435E-2</v>
      </c>
      <c r="O373" s="55">
        <f>AVERAGE(K$4:K373)</f>
        <v>-7.8766060019008462E-4</v>
      </c>
      <c r="P373" s="56">
        <f>AVERAGE(L$4:L373)</f>
        <v>1.7355161687539073E-4</v>
      </c>
      <c r="Q373" s="57">
        <f>AVERAGE(M$4:M373)</f>
        <v>-1.1584784981562913E-4</v>
      </c>
      <c r="R373" s="32">
        <f>resultados!B$7+resultados!B$8*cálculos!K372^2+resultados!B$9*cálculos!R372</f>
        <v>1.8660633227079773E-4</v>
      </c>
      <c r="S373" s="32">
        <f>resultados!C$7+resultados!C$8*cálculos!L372^2+resultados!C$9*cálculos!S372</f>
        <v>1.49862488190706E-4</v>
      </c>
      <c r="T373" s="31">
        <f>resultados!D$7+resultados!D$8*cálculos!M372^2+resultados!D$9*cálculos!T372</f>
        <v>7.0558299891331237E-4</v>
      </c>
      <c r="U373" s="36">
        <f t="shared" si="73"/>
        <v>1.3660392830032295E-2</v>
      </c>
      <c r="V373" s="32">
        <f t="shared" si="74"/>
        <v>1.2241833530591158E-2</v>
      </c>
      <c r="W373" s="31">
        <f t="shared" si="75"/>
        <v>2.6562812330649638E-2</v>
      </c>
      <c r="X373" s="32">
        <f>-0.5*LN(2*resultados!B$2)-0.5*LN(R373)-0.5*((K373^2)/R373)</f>
        <v>0.87576345193010274</v>
      </c>
      <c r="Y373" s="32">
        <f>-0.5*LN(2*resultados!C$2)-0.5*LN(S373)-0.5*((L373^2)/S373)</f>
        <v>3.1911734726523848</v>
      </c>
      <c r="Z373" s="31">
        <f>-0.5*LN(2*resultados!D$2)-0.5*LN(T373)-0.5*((M373^2)/T373)</f>
        <v>2.0870932412841507</v>
      </c>
      <c r="AA373" s="32">
        <f>K373/R373</f>
        <v>163.64248462784556</v>
      </c>
      <c r="AB373" s="32">
        <f>L373/S373</f>
        <v>62.508971502460625</v>
      </c>
      <c r="AC373" s="31">
        <f>M373/T373</f>
        <v>41.996189891206576</v>
      </c>
      <c r="AD373" s="32">
        <f>(1-resultados!$E$3)*(cálculos!AA372*cálculos!AA372)+resultados!$E$3*cálculos!AD372</f>
        <v>3147.6955672479808</v>
      </c>
      <c r="AE373" s="32">
        <f>(1-resultados!$E$3)*(cálculos!AA372*cálculos!AB372)+resultados!$E$3*cálculos!AE372</f>
        <v>2509.3390818940447</v>
      </c>
      <c r="AF373" s="32">
        <f>(1-resultados!$E$3)*(cálculos!AA372*cálculos!AC372)+resultados!$E$3*cálculos!AF372</f>
        <v>1719.8803539684639</v>
      </c>
      <c r="AG373" s="32">
        <f>(1-resultados!$E$3)*(cálculos!AB372*cálculos!AB372)+resultados!$E$3*cálculos!AG372</f>
        <v>5486.1471158575641</v>
      </c>
      <c r="AH373" s="32">
        <f>(1-resultados!$E$3)*(cálculos!AB372*cálculos!AC372)+resultados!$E$3*cálculos!AH372</f>
        <v>1095.0692593789292</v>
      </c>
      <c r="AI373" s="31">
        <f>(1-resultados!$E$3)*(cálculos!AC372*cálculos!AC372)+resultados!$E$3*cálculos!AI372</f>
        <v>16660.566587744972</v>
      </c>
      <c r="AJ373" s="32">
        <f t="shared" si="76"/>
        <v>1</v>
      </c>
      <c r="AK373" s="32">
        <f t="shared" si="77"/>
        <v>0.60385026979299339</v>
      </c>
      <c r="AL373" s="32">
        <f t="shared" si="78"/>
        <v>0.2374963781936861</v>
      </c>
      <c r="AM373" s="32">
        <f t="shared" si="79"/>
        <v>1</v>
      </c>
      <c r="AN373" s="32">
        <f t="shared" si="80"/>
        <v>0.11454152991729588</v>
      </c>
      <c r="AO373" s="31">
        <f t="shared" si="81"/>
        <v>1</v>
      </c>
      <c r="AP373" s="9">
        <f>H373*U373*(H373*U373*AJ373+I373*V373*AK373+J373*W373*AL373)</f>
        <v>3.4429740765994814E-5</v>
      </c>
      <c r="AQ373" s="9">
        <f>I373*V373*(H373*U373*AK373+I373*V373*AM373+J373*W373*AN373)</f>
        <v>3.9981014337028434E-5</v>
      </c>
      <c r="AR373" s="9">
        <f>J373*W373*(H373*U373*AL373+I373*V373*AN373+J373*W373*AO373)</f>
        <v>8.3022109157856737E-5</v>
      </c>
      <c r="AS373" s="40">
        <f t="shared" si="82"/>
        <v>1.5743286426087998E-4</v>
      </c>
      <c r="AT373" s="32">
        <f t="shared" si="83"/>
        <v>2.9189211043781048E-2</v>
      </c>
      <c r="AU373" s="31">
        <f>IF(N373&lt;-AT372,1,0)</f>
        <v>0</v>
      </c>
      <c r="AV373" s="37">
        <f>(resultados!$E$12^AU373)*(1-resultados!$E$12)^(1-AU373)</f>
        <v>0.97455470737913485</v>
      </c>
      <c r="AW373" s="37">
        <f>((1-resultados!$E$13)^AU373)*((resultados!$E$13)^(1-AU373))</f>
        <v>0.9</v>
      </c>
    </row>
    <row r="374" spans="1:49" s="37" customFormat="1">
      <c r="A374" s="33">
        <v>372</v>
      </c>
      <c r="B374" s="34">
        <v>39933</v>
      </c>
      <c r="C374" s="35">
        <v>4</v>
      </c>
      <c r="D374" s="36">
        <v>13380</v>
      </c>
      <c r="E374" s="32">
        <v>2120</v>
      </c>
      <c r="F374" s="32">
        <v>2025</v>
      </c>
      <c r="G374" s="40">
        <f>(resultados!$B$6*cálculos!D374)+(resultados!$C$6*cálculos!E374)+(resultados!$D$6*cálculos!F374)</f>
        <v>0.8957732974910394</v>
      </c>
      <c r="H374" s="36">
        <f>(resultados!B$6*cálculos!D374)/$G374</f>
        <v>0.28909964458733417</v>
      </c>
      <c r="I374" s="32">
        <f>(resultados!C$6*cálculos!E374)/$G374</f>
        <v>0.39692582548667932</v>
      </c>
      <c r="J374" s="31">
        <f>(resultados!D$6*cálculos!F374)/$G374</f>
        <v>0.31397452992598657</v>
      </c>
      <c r="K374" s="36">
        <f t="shared" si="70"/>
        <v>5.9970194723746317E-3</v>
      </c>
      <c r="L374" s="32">
        <f t="shared" si="71"/>
        <v>-1.1723463696059255E-2</v>
      </c>
      <c r="M374" s="32">
        <f t="shared" si="72"/>
        <v>-1.4706147389695445E-2</v>
      </c>
      <c r="N374" s="40">
        <f t="shared" si="72"/>
        <v>-7.5748935582731908E-3</v>
      </c>
      <c r="O374" s="55">
        <f>AVERAGE(K$4:K374)</f>
        <v>-7.6937305282468111E-4</v>
      </c>
      <c r="P374" s="56">
        <f>AVERAGE(L$4:L374)</f>
        <v>1.4148419015589034E-4</v>
      </c>
      <c r="Q374" s="57">
        <f>AVERAGE(M$4:M374)</f>
        <v>-1.5517480275331058E-4</v>
      </c>
      <c r="R374" s="32">
        <f>resultados!B$7+resultados!B$8*cálculos!K373^2+resultados!B$9*cálculos!R373</f>
        <v>4.1390357744170244E-4</v>
      </c>
      <c r="S374" s="32">
        <f>resultados!C$7+resultados!C$8*cálculos!L373^2+resultados!C$9*cálculos!S373</f>
        <v>1.5388613697138535E-4</v>
      </c>
      <c r="T374" s="31">
        <f>resultados!D$7+resultados!D$8*cálculos!M373^2+resultados!D$9*cálculos!T373</f>
        <v>7.8523656967267365E-4</v>
      </c>
      <c r="U374" s="36">
        <f t="shared" si="73"/>
        <v>2.034462035629327E-2</v>
      </c>
      <c r="V374" s="32">
        <f t="shared" si="74"/>
        <v>1.2405085125519508E-2</v>
      </c>
      <c r="W374" s="31">
        <f t="shared" si="75"/>
        <v>2.802207290106629E-2</v>
      </c>
      <c r="X374" s="32">
        <f>-0.5*LN(2*resultados!B$2)-0.5*LN(R374)-0.5*((K374^2)/R374)</f>
        <v>2.9325550306559989</v>
      </c>
      <c r="Y374" s="32">
        <f>-0.5*LN(2*resultados!C$2)-0.5*LN(S374)-0.5*((L374^2)/S374)</f>
        <v>3.0241476204126503</v>
      </c>
      <c r="Z374" s="31">
        <f>-0.5*LN(2*resultados!D$2)-0.5*LN(T374)-0.5*((M374^2)/T374)</f>
        <v>2.5181136456214648</v>
      </c>
      <c r="AA374" s="32">
        <f>K374/R374</f>
        <v>14.488928821155939</v>
      </c>
      <c r="AB374" s="32">
        <f>L374/S374</f>
        <v>-76.182714874694639</v>
      </c>
      <c r="AC374" s="31">
        <f>M374/T374</f>
        <v>-18.728301708905015</v>
      </c>
      <c r="AD374" s="32">
        <f>(1-resultados!$E$3)*(cálculos!AA373*cálculos!AA373)+resultados!$E$3*cálculos!AD373</f>
        <v>4565.5655997235835</v>
      </c>
      <c r="AE374" s="32">
        <f>(1-resultados!$E$3)*(cálculos!AA373*cálculos!AB373)+resultados!$E$3*cálculos!AE373</f>
        <v>2972.5261414720335</v>
      </c>
      <c r="AF374" s="32">
        <f>(1-resultados!$E$3)*(cálculos!AA373*cálculos!AC373)+resultados!$E$3*cálculos!AF373</f>
        <v>2029.0291842523477</v>
      </c>
      <c r="AG374" s="32">
        <f>(1-resultados!$E$3)*(cálculos!AB373*cálculos!AB373)+resultados!$E$3*cálculos!AG373</f>
        <v>5391.4205800038362</v>
      </c>
      <c r="AH374" s="32">
        <f>(1-resultados!$E$3)*(cálculos!AB373*cálculos!AC373)+resultados!$E$3*cálculos!AH373</f>
        <v>1186.8734220434749</v>
      </c>
      <c r="AI374" s="31">
        <f>(1-resultados!$E$3)*(cálculos!AC373*cálculos!AC373)+resultados!$E$3*cálculos!AI373</f>
        <v>15766.75339040297</v>
      </c>
      <c r="AJ374" s="32">
        <f t="shared" si="76"/>
        <v>1</v>
      </c>
      <c r="AK374" s="32">
        <f t="shared" si="77"/>
        <v>0.59913788635567589</v>
      </c>
      <c r="AL374" s="32">
        <f t="shared" si="78"/>
        <v>0.23914971224452117</v>
      </c>
      <c r="AM374" s="32">
        <f t="shared" si="79"/>
        <v>1</v>
      </c>
      <c r="AN374" s="32">
        <f t="shared" si="80"/>
        <v>0.12873056080554873</v>
      </c>
      <c r="AO374" s="31">
        <f t="shared" si="81"/>
        <v>1</v>
      </c>
      <c r="AP374" s="9">
        <f>H374*U374*(H374*U374*AJ374+I374*V374*AK374+J374*W374*AL374)</f>
        <v>6.4320293661900021E-5</v>
      </c>
      <c r="AQ374" s="9">
        <f>I374*V374*(H374*U374*AK374+I374*V374*AM374+J374*W374*AN374)</f>
        <v>4.7172923414128109E-5</v>
      </c>
      <c r="AR374" s="9">
        <f>J374*W374*(H374*U374*AL374+I374*V374*AN374+J374*W374*AO374)</f>
        <v>9.5360899727520753E-5</v>
      </c>
      <c r="AS374" s="40">
        <f t="shared" si="82"/>
        <v>2.068541168035489E-4</v>
      </c>
      <c r="AT374" s="32">
        <f t="shared" si="83"/>
        <v>3.3458521228078644E-2</v>
      </c>
      <c r="AU374" s="31">
        <f>IF(N374&lt;-AT373,1,0)</f>
        <v>0</v>
      </c>
      <c r="AV374" s="37">
        <f>(resultados!$E$12^AU374)*(1-resultados!$E$12)^(1-AU374)</f>
        <v>0.97455470737913485</v>
      </c>
      <c r="AW374" s="37">
        <f>((1-resultados!$E$13)^AU374)*((resultados!$E$13)^(1-AU374))</f>
        <v>0.9</v>
      </c>
    </row>
    <row r="375" spans="1:49" s="37" customFormat="1">
      <c r="A375" s="33">
        <v>373</v>
      </c>
      <c r="B375" s="34">
        <v>39934</v>
      </c>
      <c r="C375" s="35">
        <v>5</v>
      </c>
      <c r="D375" s="36">
        <v>13380</v>
      </c>
      <c r="E375" s="32">
        <v>2120</v>
      </c>
      <c r="F375" s="32">
        <v>2025</v>
      </c>
      <c r="G375" s="40">
        <f>(resultados!$B$6*cálculos!D375)+(resultados!$C$6*cálculos!E375)+(resultados!$D$6*cálculos!F375)</f>
        <v>0.8957732974910394</v>
      </c>
      <c r="H375" s="36">
        <f>(resultados!B$6*cálculos!D375)/$G375</f>
        <v>0.28909964458733417</v>
      </c>
      <c r="I375" s="32">
        <f>(resultados!C$6*cálculos!E375)/$G375</f>
        <v>0.39692582548667932</v>
      </c>
      <c r="J375" s="31">
        <f>(resultados!D$6*cálculos!F375)/$G375</f>
        <v>0.31397452992598657</v>
      </c>
      <c r="K375" s="36">
        <f t="shared" si="70"/>
        <v>0</v>
      </c>
      <c r="L375" s="32">
        <f t="shared" si="71"/>
        <v>0</v>
      </c>
      <c r="M375" s="32">
        <f t="shared" si="72"/>
        <v>0</v>
      </c>
      <c r="N375" s="40">
        <f t="shared" si="72"/>
        <v>0</v>
      </c>
      <c r="O375" s="55">
        <f>AVERAGE(K$4:K375)</f>
        <v>-7.6730484569343196E-4</v>
      </c>
      <c r="P375" s="56">
        <f>AVERAGE(L$4:L375)</f>
        <v>1.4110385631138525E-4</v>
      </c>
      <c r="Q375" s="57">
        <f>AVERAGE(M$4:M375)</f>
        <v>-1.5475766618676943E-4</v>
      </c>
      <c r="R375" s="32">
        <f>resultados!B$7+resultados!B$8*cálculos!K374^2+resultados!B$9*cálculos!R374</f>
        <v>3.3941302891582459E-4</v>
      </c>
      <c r="S375" s="32">
        <f>resultados!C$7+resultados!C$8*cálculos!L374^2+resultados!C$9*cálculos!S374</f>
        <v>1.7332004247842217E-4</v>
      </c>
      <c r="T375" s="31">
        <f>resultados!D$7+resultados!D$8*cálculos!M374^2+resultados!D$9*cálculos!T374</f>
        <v>5.9092518342368484E-4</v>
      </c>
      <c r="U375" s="36">
        <f t="shared" si="73"/>
        <v>1.8423165550898808E-2</v>
      </c>
      <c r="V375" s="32">
        <f t="shared" si="74"/>
        <v>1.3165107005961713E-2</v>
      </c>
      <c r="W375" s="31">
        <f t="shared" si="75"/>
        <v>2.4308952742224103E-2</v>
      </c>
      <c r="X375" s="32">
        <f>-0.5*LN(2*resultados!B$2)-0.5*LN(R375)-0.5*((K375^2)/R375)</f>
        <v>3.0752078757036339</v>
      </c>
      <c r="Y375" s="32">
        <f>-0.5*LN(2*resultados!C$2)-0.5*LN(S375)-0.5*((L375^2)/S375)</f>
        <v>3.4112468247982881</v>
      </c>
      <c r="Z375" s="31">
        <f>-0.5*LN(2*resultados!D$2)-0.5*LN(T375)-0.5*((M375^2)/T375)</f>
        <v>2.7979720376770798</v>
      </c>
      <c r="AA375" s="32">
        <f>K375/R375</f>
        <v>0</v>
      </c>
      <c r="AB375" s="32">
        <f>L375/S375</f>
        <v>0</v>
      </c>
      <c r="AC375" s="31">
        <f>M375/T375</f>
        <v>0</v>
      </c>
      <c r="AD375" s="32">
        <f>(1-resultados!$E$3)*(cálculos!AA374*cálculos!AA374)+resultados!$E$3*cálculos!AD374</f>
        <v>4304.2274072432401</v>
      </c>
      <c r="AE375" s="32">
        <f>(1-resultados!$E$3)*(cálculos!AA374*cálculos!AB374)+resultados!$E$3*cálculos!AE374</f>
        <v>2727.9462169903991</v>
      </c>
      <c r="AF375" s="32">
        <f>(1-resultados!$E$3)*(cálculos!AA374*cálculos!AC374)+resultados!$E$3*cálculos!AF374</f>
        <v>1891.0062513731193</v>
      </c>
      <c r="AG375" s="32">
        <f>(1-resultados!$E$3)*(cálculos!AB374*cálculos!AB374)+resultados!$E$3*cálculos!AG374</f>
        <v>5416.1637079443472</v>
      </c>
      <c r="AH375" s="32">
        <f>(1-resultados!$E$3)*(cálculos!AB374*cálculos!AC374)+resultados!$E$3*cálculos!AH374</f>
        <v>1201.2673888714726</v>
      </c>
      <c r="AI375" s="31">
        <f>(1-resultados!$E$3)*(cálculos!AC374*cálculos!AC374)+resultados!$E$3*cálculos!AI374</f>
        <v>14841.793144072777</v>
      </c>
      <c r="AJ375" s="32">
        <f t="shared" si="76"/>
        <v>1</v>
      </c>
      <c r="AK375" s="32">
        <f t="shared" si="77"/>
        <v>0.5649920124504938</v>
      </c>
      <c r="AL375" s="32">
        <f t="shared" si="78"/>
        <v>0.23659315360003264</v>
      </c>
      <c r="AM375" s="32">
        <f t="shared" si="79"/>
        <v>1</v>
      </c>
      <c r="AN375" s="32">
        <f t="shared" si="80"/>
        <v>0.1339832810338622</v>
      </c>
      <c r="AO375" s="31">
        <f t="shared" si="81"/>
        <v>1</v>
      </c>
      <c r="AP375" s="9">
        <f>H375*U375*(H375*U375*AJ375+I375*V375*AK375+J375*W375*AL375)</f>
        <v>5.3710342424784199E-5</v>
      </c>
      <c r="AQ375" s="9">
        <f>I375*V375*(H375*U375*AK375+I375*V375*AM375+J375*W375*AN375)</f>
        <v>4.8375227536491937E-5</v>
      </c>
      <c r="AR375" s="9">
        <f>J375*W375*(H375*U375*AL375+I375*V375*AN375+J375*W375*AO375)</f>
        <v>7.3214920107050942E-5</v>
      </c>
      <c r="AS375" s="40">
        <f t="shared" si="82"/>
        <v>1.753004900683271E-4</v>
      </c>
      <c r="AT375" s="32">
        <f t="shared" si="83"/>
        <v>3.0801099752474345E-2</v>
      </c>
      <c r="AU375" s="31">
        <f>IF(N375&lt;-AT374,1,0)</f>
        <v>0</v>
      </c>
      <c r="AV375" s="37">
        <f>(resultados!$E$12^AU375)*(1-resultados!$E$12)^(1-AU375)</f>
        <v>0.97455470737913485</v>
      </c>
      <c r="AW375" s="37">
        <f>((1-resultados!$E$13)^AU375)*((resultados!$E$13)^(1-AU375))</f>
        <v>0.9</v>
      </c>
    </row>
    <row r="376" spans="1:49" s="37" customFormat="1">
      <c r="A376" s="33">
        <v>374</v>
      </c>
      <c r="B376" s="34">
        <v>39937</v>
      </c>
      <c r="C376" s="35">
        <v>1</v>
      </c>
      <c r="D376" s="36">
        <v>13800</v>
      </c>
      <c r="E376" s="32">
        <v>2150</v>
      </c>
      <c r="F376" s="32">
        <v>2045</v>
      </c>
      <c r="G376" s="40">
        <f>(resultados!$B$6*cálculos!D376)+(resultados!$C$6*cálculos!E376)+(resultados!$D$6*cálculos!F376)</f>
        <v>0.91171155406776228</v>
      </c>
      <c r="H376" s="36">
        <f>(resultados!B$6*cálculos!D376)/$G376</f>
        <v>0.29296192748885203</v>
      </c>
      <c r="I376" s="32">
        <f>(resultados!C$6*cálculos!E376)/$G376</f>
        <v>0.39550557463883557</v>
      </c>
      <c r="J376" s="31">
        <f>(resultados!D$6*cálculos!F376)/$G376</f>
        <v>0.31153249787231241</v>
      </c>
      <c r="K376" s="36">
        <f t="shared" si="70"/>
        <v>3.090753746307584E-2</v>
      </c>
      <c r="L376" s="32">
        <f t="shared" si="71"/>
        <v>1.4051753455650129E-2</v>
      </c>
      <c r="M376" s="32">
        <f t="shared" si="72"/>
        <v>9.8280889362625246E-3</v>
      </c>
      <c r="N376" s="40">
        <f t="shared" si="72"/>
        <v>1.7636296845390684E-2</v>
      </c>
      <c r="O376" s="55">
        <f>AVERAGE(K$4:K376)</f>
        <v>-6.8238569741254924E-4</v>
      </c>
      <c r="P376" s="56">
        <f>AVERAGE(L$4:L376)</f>
        <v>1.7839782306564462E-4</v>
      </c>
      <c r="Q376" s="57">
        <f>AVERAGE(M$4:M376)</f>
        <v>-1.2799400237323245E-4</v>
      </c>
      <c r="R376" s="32">
        <f>resultados!B$7+resultados!B$8*cálculos!K375^2+resultados!B$9*cálculos!R375</f>
        <v>2.752682115291977E-4</v>
      </c>
      <c r="S376" s="32">
        <f>resultados!C$7+resultados!C$8*cálculos!L375^2+resultados!C$9*cálculos!S375</f>
        <v>1.3980719613770686E-4</v>
      </c>
      <c r="T376" s="31">
        <f>resultados!D$7+resultados!D$8*cálculos!M375^2+resultados!D$9*cálculos!T375</f>
        <v>3.8851923563029093E-4</v>
      </c>
      <c r="U376" s="36">
        <f t="shared" si="73"/>
        <v>1.6591208862804352E-2</v>
      </c>
      <c r="V376" s="32">
        <f t="shared" si="74"/>
        <v>1.1824009308931842E-2</v>
      </c>
      <c r="W376" s="31">
        <f t="shared" si="75"/>
        <v>1.9710891294669831E-2</v>
      </c>
      <c r="X376" s="32">
        <f>-0.5*LN(2*resultados!B$2)-0.5*LN(R376)-0.5*((K376^2)/R376)</f>
        <v>1.4447708949334332</v>
      </c>
      <c r="Y376" s="32">
        <f>-0.5*LN(2*resultados!C$2)-0.5*LN(S376)-0.5*((L376^2)/S376)</f>
        <v>2.8125271838141517</v>
      </c>
      <c r="Z376" s="31">
        <f>-0.5*LN(2*resultados!D$2)-0.5*LN(T376)-0.5*((M376^2)/T376)</f>
        <v>2.8833383911880772</v>
      </c>
      <c r="AA376" s="32">
        <f>K376/R376</f>
        <v>112.28153549360158</v>
      </c>
      <c r="AB376" s="32">
        <f>L376/S376</f>
        <v>100.50808430353953</v>
      </c>
      <c r="AC376" s="31">
        <f>M376/T376</f>
        <v>25.296273736147228</v>
      </c>
      <c r="AD376" s="32">
        <f>(1-resultados!$E$3)*(cálculos!AA375*cálculos!AA375)+resultados!$E$3*cálculos!AD375</f>
        <v>4045.9737628086455</v>
      </c>
      <c r="AE376" s="32">
        <f>(1-resultados!$E$3)*(cálculos!AA375*cálculos!AB375)+resultados!$E$3*cálculos!AE375</f>
        <v>2564.2694439709749</v>
      </c>
      <c r="AF376" s="32">
        <f>(1-resultados!$E$3)*(cálculos!AA375*cálculos!AC375)+resultados!$E$3*cálculos!AF375</f>
        <v>1777.5458762907319</v>
      </c>
      <c r="AG376" s="32">
        <f>(1-resultados!$E$3)*(cálculos!AB375*cálculos!AB375)+resultados!$E$3*cálculos!AG375</f>
        <v>5091.1938854676864</v>
      </c>
      <c r="AH376" s="32">
        <f>(1-resultados!$E$3)*(cálculos!AB375*cálculos!AC375)+resultados!$E$3*cálculos!AH375</f>
        <v>1129.1913455391841</v>
      </c>
      <c r="AI376" s="31">
        <f>(1-resultados!$E$3)*(cálculos!AC375*cálculos!AC375)+resultados!$E$3*cálculos!AI375</f>
        <v>13951.285555428409</v>
      </c>
      <c r="AJ376" s="32">
        <f t="shared" si="76"/>
        <v>1</v>
      </c>
      <c r="AK376" s="32">
        <f t="shared" si="77"/>
        <v>0.5649920124504938</v>
      </c>
      <c r="AL376" s="32">
        <f t="shared" si="78"/>
        <v>0.23659315360003261</v>
      </c>
      <c r="AM376" s="32">
        <f t="shared" si="79"/>
        <v>1</v>
      </c>
      <c r="AN376" s="32">
        <f t="shared" si="80"/>
        <v>0.1339832810338622</v>
      </c>
      <c r="AO376" s="31">
        <f t="shared" si="81"/>
        <v>1</v>
      </c>
      <c r="AP376" s="9">
        <f>H376*U376*(H376*U376*AJ376+I376*V376*AK376+J376*W376*AL376)</f>
        <v>4.352940540169947E-5</v>
      </c>
      <c r="AQ376" s="9">
        <f>I376*V376*(H376*U376*AK376+I376*V376*AM376+J376*W376*AN376)</f>
        <v>3.8559263873800538E-5</v>
      </c>
      <c r="AR376" s="9">
        <f>J376*W376*(H376*U376*AL376+I376*V376*AN376+J376*W376*AO376)</f>
        <v>4.8615818703392584E-5</v>
      </c>
      <c r="AS376" s="40">
        <f t="shared" si="82"/>
        <v>1.3070448797889258E-4</v>
      </c>
      <c r="AT376" s="32">
        <f t="shared" si="83"/>
        <v>2.6596219479594785E-2</v>
      </c>
      <c r="AU376" s="31">
        <f>IF(N376&lt;-AT375,1,0)</f>
        <v>0</v>
      </c>
      <c r="AV376" s="37">
        <f>(resultados!$E$12^AU376)*(1-resultados!$E$12)^(1-AU376)</f>
        <v>0.97455470737913485</v>
      </c>
      <c r="AW376" s="37">
        <f>((1-resultados!$E$13)^AU376)*((resultados!$E$13)^(1-AU376))</f>
        <v>0.9</v>
      </c>
    </row>
    <row r="377" spans="1:49" s="37" customFormat="1">
      <c r="A377" s="33">
        <v>375</v>
      </c>
      <c r="B377" s="34">
        <v>39938</v>
      </c>
      <c r="C377" s="35">
        <v>2</v>
      </c>
      <c r="D377" s="36">
        <v>13900</v>
      </c>
      <c r="E377" s="32">
        <v>2135</v>
      </c>
      <c r="F377" s="32">
        <v>2040</v>
      </c>
      <c r="G377" s="40">
        <f>(resultados!$B$6*cálculos!D377)+(resultados!$C$6*cálculos!E377)+(resultados!$D$6*cálculos!F377)</f>
        <v>0.91043687022384523</v>
      </c>
      <c r="H377" s="36">
        <f>(resultados!B$6*cálculos!D377)/$G377</f>
        <v>0.29549798219218676</v>
      </c>
      <c r="I377" s="32">
        <f>(resultados!C$6*cálculos!E377)/$G377</f>
        <v>0.39329610930405134</v>
      </c>
      <c r="J377" s="31">
        <f>(resultados!D$6*cálculos!F377)/$G377</f>
        <v>0.3112059085037619</v>
      </c>
      <c r="K377" s="36">
        <f t="shared" si="70"/>
        <v>7.2202479734873037E-3</v>
      </c>
      <c r="L377" s="32">
        <f t="shared" si="71"/>
        <v>-7.0011954589830339E-3</v>
      </c>
      <c r="M377" s="32">
        <f t="shared" si="72"/>
        <v>-2.4479816386397957E-3</v>
      </c>
      <c r="N377" s="40">
        <f t="shared" si="72"/>
        <v>-1.3991001335068448E-3</v>
      </c>
      <c r="O377" s="55">
        <f>AVERAGE(K$4:K377)</f>
        <v>-6.6125566085934102E-4</v>
      </c>
      <c r="P377" s="56">
        <f>AVERAGE(L$4:L377)</f>
        <v>1.5920104958423104E-4</v>
      </c>
      <c r="Q377" s="57">
        <f>AVERAGE(M$4:M377)</f>
        <v>-1.3419717787127138E-4</v>
      </c>
      <c r="R377" s="32">
        <f>resultados!B$7+resultados!B$8*cálculos!K376^2+resultados!B$9*cálculos!R376</f>
        <v>4.848749291856202E-4</v>
      </c>
      <c r="S377" s="32">
        <f>resultados!C$7+resultados!C$8*cálculos!L376^2+resultados!C$9*cálculos!S376</f>
        <v>1.8424826084431869E-4</v>
      </c>
      <c r="T377" s="31">
        <f>resultados!D$7+resultados!D$8*cálculos!M376^2+resultados!D$9*cálculos!T376</f>
        <v>2.9661302336672759E-4</v>
      </c>
      <c r="U377" s="36">
        <f t="shared" si="73"/>
        <v>2.201987577588984E-2</v>
      </c>
      <c r="V377" s="32">
        <f t="shared" si="74"/>
        <v>1.3573807897724157E-2</v>
      </c>
      <c r="W377" s="31">
        <f t="shared" si="75"/>
        <v>1.7222456949190716E-2</v>
      </c>
      <c r="X377" s="32">
        <f>-0.5*LN(2*resultados!B$2)-0.5*LN(R377)-0.5*((K377^2)/R377)</f>
        <v>2.8431130827705968</v>
      </c>
      <c r="Y377" s="32">
        <f>-0.5*LN(2*resultados!C$2)-0.5*LN(S377)-0.5*((L377^2)/S377)</f>
        <v>3.247656516553044</v>
      </c>
      <c r="Z377" s="31">
        <f>-0.5*LN(2*resultados!D$2)-0.5*LN(T377)-0.5*((M377^2)/T377)</f>
        <v>3.1325008389723195</v>
      </c>
      <c r="AA377" s="32">
        <f>K377/R377</f>
        <v>14.890949271421791</v>
      </c>
      <c r="AB377" s="32">
        <f>L377/S377</f>
        <v>-37.998705805417195</v>
      </c>
      <c r="AC377" s="31">
        <f>M377/T377</f>
        <v>-8.253115830363086</v>
      </c>
      <c r="AD377" s="32">
        <f>(1-resultados!$E$3)*(cálculos!AA376*cálculos!AA376)+resultados!$E$3*cálculos!AD376</f>
        <v>4559.6439298081823</v>
      </c>
      <c r="AE377" s="32">
        <f>(1-resultados!$E$3)*(cálculos!AA376*cálculos!AB376)+resultados!$E$3*cálculos!AE376</f>
        <v>3087.5253994400232</v>
      </c>
      <c r="AF377" s="32">
        <f>(1-resultados!$E$3)*(cálculos!AA376*cálculos!AC376)+resultados!$E$3*cálculos!AF376</f>
        <v>1841.3113911549526</v>
      </c>
      <c r="AG377" s="32">
        <f>(1-resultados!$E$3)*(cálculos!AB376*cálculos!AB376)+resultados!$E$3*cálculos!AG376</f>
        <v>5391.8347529616703</v>
      </c>
      <c r="AH377" s="32">
        <f>(1-resultados!$E$3)*(cálculos!AB376*cálculos!AC376)+resultados!$E$3*cálculos!AH376</f>
        <v>1213.988665601119</v>
      </c>
      <c r="AI377" s="31">
        <f>(1-resultados!$E$3)*(cálculos!AC376*cálculos!AC376)+resultados!$E$3*cálculos!AI376</f>
        <v>13152.602509998749</v>
      </c>
      <c r="AJ377" s="32">
        <f t="shared" si="76"/>
        <v>1</v>
      </c>
      <c r="AK377" s="32">
        <f t="shared" si="77"/>
        <v>0.62269702032006402</v>
      </c>
      <c r="AL377" s="32">
        <f t="shared" si="78"/>
        <v>0.23776938126036387</v>
      </c>
      <c r="AM377" s="32">
        <f t="shared" si="79"/>
        <v>1</v>
      </c>
      <c r="AN377" s="32">
        <f t="shared" si="80"/>
        <v>0.14415858058124875</v>
      </c>
      <c r="AO377" s="31">
        <f t="shared" si="81"/>
        <v>1</v>
      </c>
      <c r="AP377" s="9">
        <f>H377*U377*(H377*U377*AJ377+I377*V377*AK377+J377*W377*AL377)</f>
        <v>7.2261540805872745E-5</v>
      </c>
      <c r="AQ377" s="9">
        <f>I377*V377*(H377*U377*AK377+I377*V377*AM377+J377*W377*AN377)</f>
        <v>5.4255223974968063E-5</v>
      </c>
      <c r="AR377" s="9">
        <f>J377*W377*(H377*U377*AL377+I377*V377*AN377+J377*W377*AO377)</f>
        <v>4.1143698597703268E-5</v>
      </c>
      <c r="AS377" s="40">
        <f t="shared" si="82"/>
        <v>1.6766046337854406E-4</v>
      </c>
      <c r="AT377" s="32">
        <f t="shared" si="83"/>
        <v>3.0122428986825281E-2</v>
      </c>
      <c r="AU377" s="31">
        <f>IF(N377&lt;-AT376,1,0)</f>
        <v>0</v>
      </c>
      <c r="AV377" s="37">
        <f>(resultados!$E$12^AU377)*(1-resultados!$E$12)^(1-AU377)</f>
        <v>0.97455470737913485</v>
      </c>
      <c r="AW377" s="37">
        <f>((1-resultados!$E$13)^AU377)*((resultados!$E$13)^(1-AU377))</f>
        <v>0.9</v>
      </c>
    </row>
    <row r="378" spans="1:49" s="37" customFormat="1">
      <c r="A378" s="33">
        <v>376</v>
      </c>
      <c r="B378" s="34">
        <v>39939</v>
      </c>
      <c r="C378" s="35">
        <v>3</v>
      </c>
      <c r="D378" s="36">
        <v>14000</v>
      </c>
      <c r="E378" s="32">
        <v>2165</v>
      </c>
      <c r="F378" s="32">
        <v>2040</v>
      </c>
      <c r="G378" s="40">
        <f>(resultados!$B$6*cálculos!D378)+(resultados!$C$6*cálculos!E378)+(resultados!$D$6*cálculos!F378)</f>
        <v>0.9174038006356936</v>
      </c>
      <c r="H378" s="36">
        <f>(resultados!B$6*cálculos!D378)/$G378</f>
        <v>0.29536365747310295</v>
      </c>
      <c r="I378" s="32">
        <f>(resultados!C$6*cálculos!E378)/$G378</f>
        <v>0.39579378798656906</v>
      </c>
      <c r="J378" s="31">
        <f>(resultados!D$6*cálculos!F378)/$G378</f>
        <v>0.30884255454032794</v>
      </c>
      <c r="K378" s="36">
        <f t="shared" si="70"/>
        <v>7.1684894786123721E-3</v>
      </c>
      <c r="L378" s="32">
        <f t="shared" si="71"/>
        <v>1.3953714773864867E-2</v>
      </c>
      <c r="M378" s="32">
        <f t="shared" si="72"/>
        <v>0</v>
      </c>
      <c r="N378" s="40">
        <f t="shared" si="72"/>
        <v>7.6231635084716698E-3</v>
      </c>
      <c r="O378" s="55">
        <f>AVERAGE(K$4:K378)</f>
        <v>-6.4037634048741648E-4</v>
      </c>
      <c r="P378" s="56">
        <f>AVERAGE(L$4:L378)</f>
        <v>1.9598641951564606E-4</v>
      </c>
      <c r="Q378" s="57">
        <f>AVERAGE(M$4:M378)</f>
        <v>-1.3383931873028131E-4</v>
      </c>
      <c r="R378" s="32">
        <f>resultados!B$7+resultados!B$8*cálculos!K377^2+resultados!B$9*cálculos!R377</f>
        <v>3.9566760143674897E-4</v>
      </c>
      <c r="S378" s="32">
        <f>resultados!C$7+resultados!C$8*cálculos!L377^2+resultados!C$9*cálculos!S377</f>
        <v>1.6358919700930027E-4</v>
      </c>
      <c r="T378" s="31">
        <f>resultados!D$7+resultados!D$8*cálculos!M377^2+resultados!D$9*cálculos!T377</f>
        <v>2.05199120841487E-4</v>
      </c>
      <c r="U378" s="36">
        <f t="shared" si="73"/>
        <v>1.9891395160640417E-2</v>
      </c>
      <c r="V378" s="32">
        <f t="shared" si="74"/>
        <v>1.2790199256043678E-2</v>
      </c>
      <c r="W378" s="31">
        <f t="shared" si="75"/>
        <v>1.432477297696152E-2</v>
      </c>
      <c r="X378" s="32">
        <f>-0.5*LN(2*resultados!B$2)-0.5*LN(R378)-0.5*((K378^2)/R378)</f>
        <v>2.9335921231720201</v>
      </c>
      <c r="Y378" s="32">
        <f>-0.5*LN(2*resultados!C$2)-0.5*LN(S378)-0.5*((L378^2)/S378)</f>
        <v>2.8450305406797431</v>
      </c>
      <c r="Z378" s="31">
        <f>-0.5*LN(2*resultados!D$2)-0.5*LN(T378)-0.5*((M378^2)/T378)</f>
        <v>3.3268263313328519</v>
      </c>
      <c r="AA378" s="32">
        <f>K378/R378</f>
        <v>18.117453773273674</v>
      </c>
      <c r="AB378" s="32">
        <f>L378/S378</f>
        <v>85.297287528537595</v>
      </c>
      <c r="AC378" s="31">
        <f>M378/T378</f>
        <v>0</v>
      </c>
      <c r="AD378" s="32">
        <f>(1-resultados!$E$3)*(cálculos!AA377*cálculos!AA377)+resultados!$E$3*cálculos!AD377</f>
        <v>4299.3697162319349</v>
      </c>
      <c r="AE378" s="32">
        <f>(1-resultados!$E$3)*(cálculos!AA377*cálculos!AB377)+resultados!$E$3*cálculos!AE377</f>
        <v>2868.3236674419327</v>
      </c>
      <c r="AF378" s="32">
        <f>(1-resultados!$E$3)*(cálculos!AA377*cálculos!AC377)+resultados!$E$3*cálculos!AF377</f>
        <v>1723.4589039359892</v>
      </c>
      <c r="AG378" s="32">
        <f>(1-resultados!$E$3)*(cálculos!AB377*cálculos!AB377)+resultados!$E$3*cálculos!AG377</f>
        <v>5154.9587663571683</v>
      </c>
      <c r="AH378" s="32">
        <f>(1-resultados!$E$3)*(cálculos!AB377*cálculos!AC377)+resultados!$E$3*cálculos!AH377</f>
        <v>1159.9658088900119</v>
      </c>
      <c r="AI378" s="31">
        <f>(1-resultados!$E$3)*(cálculos!AC377*cálculos!AC377)+resultados!$E$3*cálculos!AI377</f>
        <v>12367.533194653388</v>
      </c>
      <c r="AJ378" s="32">
        <f t="shared" si="76"/>
        <v>1</v>
      </c>
      <c r="AK378" s="32">
        <f t="shared" si="77"/>
        <v>0.60927472453706877</v>
      </c>
      <c r="AL378" s="32">
        <f t="shared" si="78"/>
        <v>0.23635075458557314</v>
      </c>
      <c r="AM378" s="32">
        <f t="shared" si="79"/>
        <v>1</v>
      </c>
      <c r="AN378" s="32">
        <f t="shared" si="80"/>
        <v>0.14527505479853015</v>
      </c>
      <c r="AO378" s="31">
        <f t="shared" si="81"/>
        <v>1</v>
      </c>
      <c r="AP378" s="9">
        <f>H378*U378*(H378*U378*AJ378+I378*V378*AK378+J378*W378*AL378)</f>
        <v>5.8782236494009238E-5</v>
      </c>
      <c r="AQ378" s="9">
        <f>I378*V378*(H378*U378*AK378+I378*V378*AM378+J378*W378*AN378)</f>
        <v>4.7001261347162315E-5</v>
      </c>
      <c r="AR378" s="9">
        <f>J378*W378*(H378*U378*AL378+I378*V378*AN378+J378*W378*AO378)</f>
        <v>2.8969576375165111E-5</v>
      </c>
      <c r="AS378" s="40">
        <f t="shared" si="82"/>
        <v>1.3475307421633668E-4</v>
      </c>
      <c r="AT378" s="32">
        <f t="shared" si="83"/>
        <v>2.7004988648744958E-2</v>
      </c>
      <c r="AU378" s="31">
        <f>IF(N378&lt;-AT377,1,0)</f>
        <v>0</v>
      </c>
      <c r="AV378" s="37">
        <f>(resultados!$E$12^AU378)*(1-resultados!$E$12)^(1-AU378)</f>
        <v>0.97455470737913485</v>
      </c>
      <c r="AW378" s="37">
        <f>((1-resultados!$E$13)^AU378)*((resultados!$E$13)^(1-AU378))</f>
        <v>0.9</v>
      </c>
    </row>
    <row r="379" spans="1:49" s="37" customFormat="1">
      <c r="A379" s="33">
        <v>377</v>
      </c>
      <c r="B379" s="34">
        <v>39940</v>
      </c>
      <c r="C379" s="35">
        <v>4</v>
      </c>
      <c r="D379" s="36">
        <v>14600</v>
      </c>
      <c r="E379" s="32">
        <v>2210</v>
      </c>
      <c r="F379" s="32">
        <v>2035</v>
      </c>
      <c r="G379" s="40">
        <f>(resultados!$B$6*cálculos!D379)+(resultados!$C$6*cálculos!E379)+(resultados!$D$6*cálculos!F379)</f>
        <v>0.93586942922837624</v>
      </c>
      <c r="H379" s="36">
        <f>(resultados!B$6*cálculos!D379)/$G379</f>
        <v>0.30194451954080587</v>
      </c>
      <c r="I379" s="32">
        <f>(resultados!C$6*cálculos!E379)/$G379</f>
        <v>0.39604872603200397</v>
      </c>
      <c r="J379" s="31">
        <f>(resultados!D$6*cálculos!F379)/$G379</f>
        <v>0.30200675442719022</v>
      </c>
      <c r="K379" s="36">
        <f t="shared" si="70"/>
        <v>4.1964199099032484E-2</v>
      </c>
      <c r="L379" s="32">
        <f t="shared" si="71"/>
        <v>2.0572154075208182E-2</v>
      </c>
      <c r="M379" s="32">
        <f t="shared" si="72"/>
        <v>-2.4539889615668997E-3</v>
      </c>
      <c r="N379" s="40">
        <f t="shared" si="72"/>
        <v>1.9928243070860455E-2</v>
      </c>
      <c r="O379" s="55">
        <f>AVERAGE(K$4:K379)</f>
        <v>-5.2706629942486356E-4</v>
      </c>
      <c r="P379" s="56">
        <f>AVERAGE(L$4:L379)</f>
        <v>2.5017835477014749E-4</v>
      </c>
      <c r="Q379" s="57">
        <f>AVERAGE(M$4:M379)</f>
        <v>-1.4000992948250636E-4</v>
      </c>
      <c r="R379" s="32">
        <f>resultados!B$7+resultados!B$8*cálculos!K378^2+resultados!B$9*cálculos!R378</f>
        <v>3.3021571567939169E-4</v>
      </c>
      <c r="S379" s="32">
        <f>resultados!C$7+resultados!C$8*cálculos!L378^2+resultados!C$9*cálculos!S378</f>
        <v>1.9907481174571192E-4</v>
      </c>
      <c r="T379" s="31">
        <f>resultados!D$7+resultados!D$8*cálculos!M378^2+resultados!D$9*cálculos!T378</f>
        <v>1.453575257784734E-4</v>
      </c>
      <c r="U379" s="36">
        <f t="shared" si="73"/>
        <v>1.8171838533274275E-2</v>
      </c>
      <c r="V379" s="32">
        <f t="shared" si="74"/>
        <v>1.4109387362522581E-2</v>
      </c>
      <c r="W379" s="31">
        <f t="shared" si="75"/>
        <v>1.2056430888885541E-2</v>
      </c>
      <c r="X379" s="32">
        <f>-0.5*LN(2*resultados!B$2)-0.5*LN(R379)-0.5*((K379^2)/R379)</f>
        <v>0.42251394911530404</v>
      </c>
      <c r="Y379" s="32">
        <f>-0.5*LN(2*resultados!C$2)-0.5*LN(S379)-0.5*((L379^2)/S379)</f>
        <v>2.2790254425919869</v>
      </c>
      <c r="Z379" s="31">
        <f>-0.5*LN(2*resultados!D$2)-0.5*LN(T379)-0.5*((M379^2)/T379)</f>
        <v>3.4785038900688265</v>
      </c>
      <c r="AA379" s="32">
        <f>K379/R379</f>
        <v>127.08116878294116</v>
      </c>
      <c r="AB379" s="32">
        <f>L379/S379</f>
        <v>103.33880964049841</v>
      </c>
      <c r="AC379" s="31">
        <f>M379/T379</f>
        <v>-16.882434868262742</v>
      </c>
      <c r="AD379" s="32">
        <f>(1-resultados!$E$3)*(cálculos!AA378*cálculos!AA378)+resultados!$E$3*cálculos!AD378</f>
        <v>4061.1020611316212</v>
      </c>
      <c r="AE379" s="32">
        <f>(1-resultados!$E$3)*(cálculos!AA378*cálculos!AB378)+resultados!$E$3*cálculos!AE378</f>
        <v>2788.9464272224513</v>
      </c>
      <c r="AF379" s="32">
        <f>(1-resultados!$E$3)*(cálculos!AA378*cálculos!AC378)+resultados!$E$3*cálculos!AF378</f>
        <v>1620.0513696998298</v>
      </c>
      <c r="AG379" s="32">
        <f>(1-resultados!$E$3)*(cálculos!AB378*cálculos!AB378)+resultados!$E$3*cálculos!AG378</f>
        <v>5282.1988759592996</v>
      </c>
      <c r="AH379" s="32">
        <f>(1-resultados!$E$3)*(cálculos!AB378*cálculos!AC378)+resultados!$E$3*cálculos!AH378</f>
        <v>1090.3678603566111</v>
      </c>
      <c r="AI379" s="31">
        <f>(1-resultados!$E$3)*(cálculos!AC378*cálculos!AC378)+resultados!$E$3*cálculos!AI378</f>
        <v>11625.481202974184</v>
      </c>
      <c r="AJ379" s="32">
        <f t="shared" si="76"/>
        <v>1</v>
      </c>
      <c r="AK379" s="32">
        <f t="shared" si="77"/>
        <v>0.6021585340509672</v>
      </c>
      <c r="AL379" s="32">
        <f t="shared" si="78"/>
        <v>0.23577696037601784</v>
      </c>
      <c r="AM379" s="32">
        <f t="shared" si="79"/>
        <v>1</v>
      </c>
      <c r="AN379" s="32">
        <f t="shared" si="80"/>
        <v>0.13914262695242952</v>
      </c>
      <c r="AO379" s="31">
        <f t="shared" si="81"/>
        <v>1</v>
      </c>
      <c r="AP379" s="9">
        <f>H379*U379*(H379*U379*AJ379+I379*V379*AK379+J379*W379*AL379)</f>
        <v>5.3279017229799472E-5</v>
      </c>
      <c r="AQ379" s="9">
        <f>I379*V379*(H379*U379*AK379+I379*V379*AM379+J379*W379*AN379)</f>
        <v>5.2519513582290943E-5</v>
      </c>
      <c r="AR379" s="9">
        <f>J379*W379*(H379*U379*AL379+I379*V379*AN379+J379*W379*AO379)</f>
        <v>2.0799316817815091E-5</v>
      </c>
      <c r="AS379" s="40">
        <f t="shared" si="82"/>
        <v>1.265978476299055E-4</v>
      </c>
      <c r="AT379" s="32">
        <f t="shared" si="83"/>
        <v>2.6175068033755917E-2</v>
      </c>
      <c r="AU379" s="31">
        <f>IF(N379&lt;-AT378,1,0)</f>
        <v>0</v>
      </c>
      <c r="AV379" s="37">
        <f>(resultados!$E$12^AU379)*(1-resultados!$E$12)^(1-AU379)</f>
        <v>0.97455470737913485</v>
      </c>
      <c r="AW379" s="37">
        <f>((1-resultados!$E$13)^AU379)*((resultados!$E$13)^(1-AU379))</f>
        <v>0.9</v>
      </c>
    </row>
    <row r="380" spans="1:49" s="37" customFormat="1">
      <c r="A380" s="33">
        <v>378</v>
      </c>
      <c r="B380" s="34">
        <v>39941</v>
      </c>
      <c r="C380" s="35">
        <v>5</v>
      </c>
      <c r="D380" s="36">
        <v>15340</v>
      </c>
      <c r="E380" s="32">
        <v>2330</v>
      </c>
      <c r="F380" s="32">
        <v>2125</v>
      </c>
      <c r="G380" s="40">
        <f>(resultados!$B$6*cálculos!D380)+(resultados!$C$6*cálculos!E380)+(resultados!$D$6*cálculos!F380)</f>
        <v>0.98281779603705965</v>
      </c>
      <c r="H380" s="36">
        <f>(resultados!B$6*cálculos!D380)/$G380</f>
        <v>0.30209386419703788</v>
      </c>
      <c r="I380" s="32">
        <f>(resultados!C$6*cálculos!E380)/$G380</f>
        <v>0.39760745370852435</v>
      </c>
      <c r="J380" s="31">
        <f>(resultados!D$6*cálculos!F380)/$G380</f>
        <v>0.30029868209443772</v>
      </c>
      <c r="K380" s="36">
        <f t="shared" si="70"/>
        <v>4.9442267224819147E-2</v>
      </c>
      <c r="L380" s="32">
        <f t="shared" si="71"/>
        <v>5.2875752047947699E-2</v>
      </c>
      <c r="M380" s="32">
        <f t="shared" si="72"/>
        <v>4.3275983481821712E-2</v>
      </c>
      <c r="N380" s="40">
        <f t="shared" si="72"/>
        <v>4.8947779909788262E-2</v>
      </c>
      <c r="O380" s="55">
        <f>AVERAGE(K$4:K380)</f>
        <v>-3.9452164816692188E-4</v>
      </c>
      <c r="P380" s="56">
        <f>AVERAGE(L$4:L380)</f>
        <v>3.8976873591915957E-4</v>
      </c>
      <c r="Q380" s="57">
        <f>AVERAGE(M$4:M380)</f>
        <v>-2.4848143245625156E-5</v>
      </c>
      <c r="R380" s="32">
        <f>resultados!B$7+resultados!B$8*cálculos!K379^2+resultados!B$9*cálculos!R379</f>
        <v>7.4143163202474295E-4</v>
      </c>
      <c r="S380" s="32">
        <f>resultados!C$7+resultados!C$8*cálculos!L379^2+resultados!C$9*cálculos!S379</f>
        <v>2.9970171941211992E-4</v>
      </c>
      <c r="T380" s="31">
        <f>resultados!D$7+resultados!D$8*cálculos!M379^2+resultados!D$9*cálculos!T379</f>
        <v>1.0985853609452999E-4</v>
      </c>
      <c r="U380" s="36">
        <f t="shared" si="73"/>
        <v>2.7229242222741767E-2</v>
      </c>
      <c r="V380" s="32">
        <f t="shared" si="74"/>
        <v>1.7311895315421703E-2</v>
      </c>
      <c r="W380" s="31">
        <f t="shared" si="75"/>
        <v>1.0481342284961883E-2</v>
      </c>
      <c r="X380" s="32">
        <f>-0.5*LN(2*resultados!B$2)-0.5*LN(R380)-0.5*((K380^2)/R380)</f>
        <v>1.0359998461120881</v>
      </c>
      <c r="Y380" s="32">
        <f>-0.5*LN(2*resultados!C$2)-0.5*LN(S380)-0.5*((L380^2)/S380)</f>
        <v>-1.5269566805925563</v>
      </c>
      <c r="Z380" s="31">
        <f>-0.5*LN(2*resultados!D$2)-0.5*LN(T380)-0.5*((M380^2)/T380)</f>
        <v>-4.8845179548032007</v>
      </c>
      <c r="AA380" s="32">
        <f>K380/R380</f>
        <v>66.684863565639134</v>
      </c>
      <c r="AB380" s="32">
        <f>L380/S380</f>
        <v>176.42792357570107</v>
      </c>
      <c r="AC380" s="31">
        <f>M380/T380</f>
        <v>393.9246327166058</v>
      </c>
      <c r="AD380" s="32">
        <f>(1-resultados!$E$3)*(cálculos!AA379*cálculos!AA379)+resultados!$E$3*cálculos!AD379</f>
        <v>4786.413345018027</v>
      </c>
      <c r="AE380" s="32">
        <f>(1-resultados!$E$3)*(cálculos!AA379*cálculos!AB379)+resultados!$E$3*cálculos!AE379</f>
        <v>3409.5546441742495</v>
      </c>
      <c r="AF380" s="32">
        <f>(1-resultados!$E$3)*(cálculos!AA379*cálculos!AC379)+resultados!$E$3*cálculos!AF379</f>
        <v>1394.1219142201974</v>
      </c>
      <c r="AG380" s="32">
        <f>(1-resultados!$E$3)*(cálculos!AB379*cálculos!AB379)+resultados!$E$3*cálculos!AG379</f>
        <v>5606.0015180766522</v>
      </c>
      <c r="AH380" s="32">
        <f>(1-resultados!$E$3)*(cálculos!AB379*cálculos!AC379)+resultados!$E$3*cálculos!AH379</f>
        <v>920.26914534804325</v>
      </c>
      <c r="AI380" s="31">
        <f>(1-resultados!$E$3)*(cálculos!AC379*cálculos!AC379)+resultados!$E$3*cálculos!AI379</f>
        <v>10945.053327220601</v>
      </c>
      <c r="AJ380" s="32">
        <f t="shared" si="76"/>
        <v>1</v>
      </c>
      <c r="AK380" s="32">
        <f t="shared" si="77"/>
        <v>0.65821223275279661</v>
      </c>
      <c r="AL380" s="32">
        <f t="shared" si="78"/>
        <v>0.19261349543550146</v>
      </c>
      <c r="AM380" s="32">
        <f t="shared" si="79"/>
        <v>1</v>
      </c>
      <c r="AN380" s="32">
        <f t="shared" si="80"/>
        <v>0.11748415966735525</v>
      </c>
      <c r="AO380" s="31">
        <f t="shared" si="81"/>
        <v>1</v>
      </c>
      <c r="AP380" s="9">
        <f>H380*U380*(H380*U380*AJ380+I380*V380*AK380+J380*W380*AL380)</f>
        <v>1.0991907000882932E-4</v>
      </c>
      <c r="AQ380" s="9">
        <f>I380*V380*(H380*U380*AK380+I380*V380*AM380+J380*W380*AN380)</f>
        <v>8.719426201593299E-5</v>
      </c>
      <c r="AR380" s="9">
        <f>J380*W380*(H380*U380*AL380+I380*V380*AN380+J380*W380*AO380)</f>
        <v>1.7439267289153793E-5</v>
      </c>
      <c r="AS380" s="40">
        <f t="shared" si="82"/>
        <v>2.1455259931391608E-4</v>
      </c>
      <c r="AT380" s="32">
        <f t="shared" si="83"/>
        <v>3.4075445960327723E-2</v>
      </c>
      <c r="AU380" s="31">
        <f>IF(N380&lt;-AT379,1,0)</f>
        <v>0</v>
      </c>
      <c r="AV380" s="37">
        <f>(resultados!$E$12^AU380)*(1-resultados!$E$12)^(1-AU380)</f>
        <v>0.97455470737913485</v>
      </c>
      <c r="AW380" s="37">
        <f>((1-resultados!$E$13)^AU380)*((resultados!$E$13)^(1-AU380))</f>
        <v>0.9</v>
      </c>
    </row>
    <row r="381" spans="1:49" s="37" customFormat="1">
      <c r="A381" s="33">
        <v>379</v>
      </c>
      <c r="B381" s="34">
        <v>39944</v>
      </c>
      <c r="C381" s="35">
        <v>1</v>
      </c>
      <c r="D381" s="36">
        <v>15320</v>
      </c>
      <c r="E381" s="32">
        <v>2275</v>
      </c>
      <c r="F381" s="32">
        <v>2130</v>
      </c>
      <c r="G381" s="40">
        <f>(resultados!$B$6*cálculos!D381)+(resultados!$C$6*cálculos!E381)+(resultados!$D$6*cálculos!F381)</f>
        <v>0.97390082504902953</v>
      </c>
      <c r="H381" s="36">
        <f>(resultados!B$6*cálculos!D381)/$G381</f>
        <v>0.30446234504147834</v>
      </c>
      <c r="I381" s="32">
        <f>(resultados!C$6*cálculos!E381)/$G381</f>
        <v>0.39177640358219185</v>
      </c>
      <c r="J381" s="31">
        <f>(resultados!D$6*cálculos!F381)/$G381</f>
        <v>0.30376125137632987</v>
      </c>
      <c r="K381" s="36">
        <f t="shared" si="70"/>
        <v>-1.3046316266649427E-3</v>
      </c>
      <c r="L381" s="32">
        <f t="shared" si="71"/>
        <v>-2.3888215174695304E-2</v>
      </c>
      <c r="M381" s="32">
        <f t="shared" si="72"/>
        <v>2.3501773449536856E-3</v>
      </c>
      <c r="N381" s="40">
        <f t="shared" si="72"/>
        <v>-9.1142718422034738E-3</v>
      </c>
      <c r="O381" s="55">
        <f>AVERAGE(K$4:K381)</f>
        <v>-3.9692934652273674E-4</v>
      </c>
      <c r="P381" s="56">
        <f>AVERAGE(L$4:L381)</f>
        <v>3.2554126525615834E-4</v>
      </c>
      <c r="Q381" s="57">
        <f>AVERAGE(M$4:M381)</f>
        <v>-1.8565007033457668E-5</v>
      </c>
      <c r="R381" s="32">
        <f>resultados!B$7+resultados!B$8*cálculos!K380^2+resultados!B$9*cálculos!R380</f>
        <v>1.225777386958849E-3</v>
      </c>
      <c r="S381" s="32">
        <f>resultados!C$7+resultados!C$8*cálculos!L380^2+resultados!C$9*cálculos!S380</f>
        <v>1.1671201586282536E-3</v>
      </c>
      <c r="T381" s="31">
        <f>resultados!D$7+resultados!D$8*cálculos!M380^2+resultados!D$9*cálculos!T380</f>
        <v>7.7725839191882732E-4</v>
      </c>
      <c r="U381" s="36">
        <f t="shared" si="73"/>
        <v>3.5011103766645936E-2</v>
      </c>
      <c r="V381" s="32">
        <f t="shared" si="74"/>
        <v>3.416314035079699E-2</v>
      </c>
      <c r="W381" s="31">
        <f t="shared" si="75"/>
        <v>2.7879354223489958E-2</v>
      </c>
      <c r="X381" s="32">
        <f>-0.5*LN(2*resultados!B$2)-0.5*LN(R381)-0.5*((K381^2)/R381)</f>
        <v>2.432457204846568</v>
      </c>
      <c r="Y381" s="32">
        <f>-0.5*LN(2*resultados!C$2)-0.5*LN(S381)-0.5*((L381^2)/S381)</f>
        <v>2.2132015522474533</v>
      </c>
      <c r="Z381" s="31">
        <f>-0.5*LN(2*resultados!D$2)-0.5*LN(T381)-0.5*((M381^2)/T381)</f>
        <v>2.6573772357552374</v>
      </c>
      <c r="AA381" s="32">
        <f>K381/R381</f>
        <v>-1.0643299840126199</v>
      </c>
      <c r="AB381" s="32">
        <f>L381/S381</f>
        <v>-20.467657077204237</v>
      </c>
      <c r="AC381" s="31">
        <f>M381/T381</f>
        <v>3.0236757420550635</v>
      </c>
      <c r="AD381" s="32">
        <f>(1-resultados!$E$3)*(cálculos!AA380*cálculos!AA380)+resultados!$E$3*cálculos!AD380</f>
        <v>4766.0408060430191</v>
      </c>
      <c r="AE381" s="32">
        <f>(1-resultados!$E$3)*(cálculos!AA380*cálculos!AB380)+resultados!$E$3*cálculos!AE380</f>
        <v>3910.8856862926732</v>
      </c>
      <c r="AF381" s="32">
        <f>(1-resultados!$E$3)*(cálculos!AA380*cálculos!AC380)+resultados!$E$3*cálculos!AF380</f>
        <v>2886.6032226380689</v>
      </c>
      <c r="AG381" s="32">
        <f>(1-resultados!$E$3)*(cálculos!AB380*cálculos!AB380)+resultados!$E$3*cálculos!AG380</f>
        <v>7137.2501600260593</v>
      </c>
      <c r="AH381" s="32">
        <f>(1-resultados!$E$3)*(cálculos!AB380*cálculos!AC380)+resultados!$E$3*cálculos!AH380</f>
        <v>5035.0112963578504</v>
      </c>
      <c r="AI381" s="31">
        <f>(1-resultados!$E$3)*(cálculos!AC380*cálculos!AC380)+resultados!$E$3*cálculos!AI380</f>
        <v>19598.947103242139</v>
      </c>
      <c r="AJ381" s="32">
        <f t="shared" si="76"/>
        <v>1</v>
      </c>
      <c r="AK381" s="32">
        <f t="shared" si="77"/>
        <v>0.67054940915956773</v>
      </c>
      <c r="AL381" s="32">
        <f t="shared" si="78"/>
        <v>0.29867016615873043</v>
      </c>
      <c r="AM381" s="32">
        <f t="shared" si="79"/>
        <v>1</v>
      </c>
      <c r="AN381" s="32">
        <f t="shared" si="80"/>
        <v>0.42571467321105283</v>
      </c>
      <c r="AO381" s="31">
        <f t="shared" si="81"/>
        <v>1</v>
      </c>
      <c r="AP381" s="9">
        <f>H381*U381*(H381*U381*AJ381+I381*V381*AK381+J381*W381*AL381)</f>
        <v>2.3625581762603293E-4</v>
      </c>
      <c r="AQ381" s="9">
        <f>I381*V381*(H381*U381*AK381+I381*V381*AM381+J381*W381*AN381)</f>
        <v>3.2306131825914129E-4</v>
      </c>
      <c r="AR381" s="9">
        <f>J381*W381*(H381*U381*AL381+I381*V381*AN381+J381*W381*AO381)</f>
        <v>1.4693357519341885E-4</v>
      </c>
      <c r="AS381" s="40">
        <f t="shared" si="82"/>
        <v>7.062507110785931E-4</v>
      </c>
      <c r="AT381" s="32">
        <f t="shared" si="83"/>
        <v>6.1823573903604136E-2</v>
      </c>
      <c r="AU381" s="31">
        <f>IF(N381&lt;-AT380,1,0)</f>
        <v>0</v>
      </c>
      <c r="AV381" s="37">
        <f>(resultados!$E$12^AU381)*(1-resultados!$E$12)^(1-AU381)</f>
        <v>0.97455470737913485</v>
      </c>
      <c r="AW381" s="37">
        <f>((1-resultados!$E$13)^AU381)*((resultados!$E$13)^(1-AU381))</f>
        <v>0.9</v>
      </c>
    </row>
    <row r="382" spans="1:49" s="37" customFormat="1">
      <c r="A382" s="33">
        <v>380</v>
      </c>
      <c r="B382" s="34">
        <v>39945</v>
      </c>
      <c r="C382" s="35">
        <v>2</v>
      </c>
      <c r="D382" s="36">
        <v>15200</v>
      </c>
      <c r="E382" s="32">
        <v>2305</v>
      </c>
      <c r="F382" s="32">
        <v>2125</v>
      </c>
      <c r="G382" s="40">
        <f>(resultados!$B$6*cálculos!D382)+(resultados!$C$6*cálculos!E382)+(resultados!$D$6*cálculos!F382)</f>
        <v>0.97591524650030426</v>
      </c>
      <c r="H382" s="36">
        <f>(resultados!B$6*cálculos!D382)/$G382</f>
        <v>0.30145399351234037</v>
      </c>
      <c r="I382" s="32">
        <f>(resultados!C$6*cálculos!E382)/$G382</f>
        <v>0.39612334227857376</v>
      </c>
      <c r="J382" s="31">
        <f>(resultados!D$6*cálculos!F382)/$G382</f>
        <v>0.30242266420908598</v>
      </c>
      <c r="K382" s="36">
        <f t="shared" si="70"/>
        <v>-7.8637364602140991E-3</v>
      </c>
      <c r="L382" s="32">
        <f t="shared" si="71"/>
        <v>1.3100624045698339E-2</v>
      </c>
      <c r="M382" s="32">
        <f t="shared" si="72"/>
        <v>-2.3501773449536856E-3</v>
      </c>
      <c r="N382" s="40">
        <f t="shared" si="72"/>
        <v>2.0662689136446283E-3</v>
      </c>
      <c r="O382" s="55">
        <f>AVERAGE(K$4:K382)</f>
        <v>-4.1663068455358464E-4</v>
      </c>
      <c r="P382" s="56">
        <f>AVERAGE(L$4:L382)</f>
        <v>3.5924860768476568E-4</v>
      </c>
      <c r="Q382" s="57">
        <f>AVERAGE(M$4:M382)</f>
        <v>-2.4717018479157475E-5</v>
      </c>
      <c r="R382" s="32">
        <f>resultados!B$7+resultados!B$8*cálculos!K381^2+resultados!B$9*cálculos!R381</f>
        <v>9.2406837334957023E-4</v>
      </c>
      <c r="S382" s="32">
        <f>resultados!C$7+resultados!C$8*cálculos!L381^2+resultados!C$9*cálculos!S381</f>
        <v>9.9069369625383839E-4</v>
      </c>
      <c r="T382" s="31">
        <f>resultados!D$7+resultados!D$8*cálculos!M381^2+resultados!D$9*cálculos!T381</f>
        <v>5.0802456201336384E-4</v>
      </c>
      <c r="U382" s="36">
        <f t="shared" si="73"/>
        <v>3.0398492945367707E-2</v>
      </c>
      <c r="V382" s="32">
        <f t="shared" si="74"/>
        <v>3.1475287071825703E-2</v>
      </c>
      <c r="W382" s="31">
        <f t="shared" si="75"/>
        <v>2.2539400214144203E-2</v>
      </c>
      <c r="X382" s="32">
        <f>-0.5*LN(2*resultados!B$2)-0.5*LN(R382)-0.5*((K382^2)/R382)</f>
        <v>2.5409638774817029</v>
      </c>
      <c r="Y382" s="32">
        <f>-0.5*LN(2*resultados!C$2)-0.5*LN(S382)-0.5*((L382^2)/S382)</f>
        <v>2.4529947647305241</v>
      </c>
      <c r="Z382" s="31">
        <f>-0.5*LN(2*resultados!D$2)-0.5*LN(T382)-0.5*((M382^2)/T382)</f>
        <v>2.8681157582778503</v>
      </c>
      <c r="AA382" s="32">
        <f>K382/R382</f>
        <v>-8.5099075858527282</v>
      </c>
      <c r="AB382" s="32">
        <f>L382/S382</f>
        <v>13.223687700079662</v>
      </c>
      <c r="AC382" s="31">
        <f>M382/T382</f>
        <v>-4.6261096818619238</v>
      </c>
      <c r="AD382" s="32">
        <f>(1-resultados!$E$3)*(cálculos!AA381*cálculos!AA381)+resultados!$E$3*cálculos!AD381</f>
        <v>4480.1463255793296</v>
      </c>
      <c r="AE382" s="32">
        <f>(1-resultados!$E$3)*(cálculos!AA381*cálculos!AB381)+resultados!$E$3*cálculos!AE381</f>
        <v>3677.5396055828983</v>
      </c>
      <c r="AF382" s="32">
        <f>(1-resultados!$E$3)*(cálculos!AA381*cálculos!AC381)+resultados!$E$3*cálculos!AF381</f>
        <v>2713.2139379545324</v>
      </c>
      <c r="AG382" s="32">
        <f>(1-resultados!$E$3)*(cálculos!AB381*cálculos!AB381)+resultados!$E$3*cálculos!AG381</f>
        <v>6734.1506495982967</v>
      </c>
      <c r="AH382" s="32">
        <f>(1-resultados!$E$3)*(cálculos!AB381*cálculos!AC381)+resultados!$E$3*cálculos!AH381</f>
        <v>4729.1973650843165</v>
      </c>
      <c r="AI382" s="31">
        <f>(1-resultados!$E$3)*(cálculos!AC381*cálculos!AC381)+resultados!$E$3*cálculos!AI381</f>
        <v>18423.558833947194</v>
      </c>
      <c r="AJ382" s="32">
        <f t="shared" si="76"/>
        <v>1</v>
      </c>
      <c r="AK382" s="32">
        <f t="shared" si="77"/>
        <v>0.66952969772011506</v>
      </c>
      <c r="AL382" s="32">
        <f t="shared" si="78"/>
        <v>0.29864220071380815</v>
      </c>
      <c r="AM382" s="32">
        <f t="shared" si="79"/>
        <v>1</v>
      </c>
      <c r="AN382" s="32">
        <f t="shared" si="80"/>
        <v>0.42457973561988682</v>
      </c>
      <c r="AO382" s="31">
        <f t="shared" si="81"/>
        <v>1</v>
      </c>
      <c r="AP382" s="9">
        <f>H382*U382*(H382*U382*AJ382+I382*V382*AK382+J382*W382*AL382)</f>
        <v>1.7912541288686329E-4</v>
      </c>
      <c r="AQ382" s="9">
        <f>I382*V382*(H382*U382*AK382+I382*V382*AM382+J382*W382*AN382)</f>
        <v>2.6803429902926907E-4</v>
      </c>
      <c r="AR382" s="9">
        <f>J382*W382*(H382*U382*AL382+I382*V382*AN382+J382*W382*AO382)</f>
        <v>1.012021596003557E-4</v>
      </c>
      <c r="AS382" s="40">
        <f t="shared" si="82"/>
        <v>5.4836187151648802E-4</v>
      </c>
      <c r="AT382" s="32">
        <f t="shared" si="83"/>
        <v>5.4476385330366903E-2</v>
      </c>
      <c r="AU382" s="31">
        <f>IF(N382&lt;-AT381,1,0)</f>
        <v>0</v>
      </c>
      <c r="AV382" s="37">
        <f>(resultados!$E$12^AU382)*(1-resultados!$E$12)^(1-AU382)</f>
        <v>0.97455470737913485</v>
      </c>
      <c r="AW382" s="37">
        <f>((1-resultados!$E$13)^AU382)*((resultados!$E$13)^(1-AU382))</f>
        <v>0.9</v>
      </c>
    </row>
    <row r="383" spans="1:49" s="37" customFormat="1">
      <c r="A383" s="33">
        <v>381</v>
      </c>
      <c r="B383" s="34">
        <v>39946</v>
      </c>
      <c r="C383" s="35">
        <v>3</v>
      </c>
      <c r="D383" s="36">
        <v>14740</v>
      </c>
      <c r="E383" s="32">
        <v>2285</v>
      </c>
      <c r="F383" s="32">
        <v>2120</v>
      </c>
      <c r="G383" s="40">
        <f>(resultados!$B$6*cálculos!D383)+(resultados!$C$6*cálculos!E383)+(resultados!$D$6*cálculos!F383)</f>
        <v>0.96296327855548802</v>
      </c>
      <c r="H383" s="36">
        <f>(resultados!B$6*cálculos!D383)/$G383</f>
        <v>0.29626293020082811</v>
      </c>
      <c r="I383" s="32">
        <f>(resultados!C$6*cálculos!E383)/$G383</f>
        <v>0.397967939239872</v>
      </c>
      <c r="J383" s="31">
        <f>(resultados!D$6*cálculos!F383)/$G383</f>
        <v>0.30576913055929988</v>
      </c>
      <c r="K383" s="36">
        <f t="shared" si="70"/>
        <v>-3.0730541091040564E-2</v>
      </c>
      <c r="L383" s="32">
        <f t="shared" si="71"/>
        <v>-8.7146521024443757E-3</v>
      </c>
      <c r="M383" s="32">
        <f t="shared" si="72"/>
        <v>-2.355713692458572E-3</v>
      </c>
      <c r="N383" s="40">
        <f t="shared" si="72"/>
        <v>-1.3360466310406924E-2</v>
      </c>
      <c r="O383" s="55">
        <f>AVERAGE(K$4:K383)</f>
        <v>-4.9640413299170824E-4</v>
      </c>
      <c r="P383" s="56">
        <f>AVERAGE(L$4:L383)</f>
        <v>3.3536992160547848E-4</v>
      </c>
      <c r="Q383" s="57">
        <f>AVERAGE(M$4:M383)</f>
        <v>-3.0851220252787512E-5</v>
      </c>
      <c r="R383" s="32">
        <f>resultados!B$7+resultados!B$8*cálculos!K382^2+resultados!B$9*cálculos!R382</f>
        <v>7.1952804909860353E-4</v>
      </c>
      <c r="S383" s="32">
        <f>resultados!C$7+resultados!C$8*cálculos!L382^2+resultados!C$9*cálculos!S382</f>
        <v>7.3915939765406384E-4</v>
      </c>
      <c r="T383" s="31">
        <f>resultados!D$7+resultados!D$8*cálculos!M382^2+resultados!D$9*cálculos!T382</f>
        <v>3.3829955564095959E-4</v>
      </c>
      <c r="U383" s="36">
        <f t="shared" si="73"/>
        <v>2.6824020002576117E-2</v>
      </c>
      <c r="V383" s="32">
        <f t="shared" si="74"/>
        <v>2.7187486048806789E-2</v>
      </c>
      <c r="W383" s="31">
        <f t="shared" si="75"/>
        <v>1.8392921346022214E-2</v>
      </c>
      <c r="X383" s="32">
        <f>-0.5*LN(2*resultados!B$2)-0.5*LN(R383)-0.5*((K383^2)/R383)</f>
        <v>2.0432790035173065</v>
      </c>
      <c r="Y383" s="32">
        <f>-0.5*LN(2*resultados!C$2)-0.5*LN(S383)-0.5*((L383^2)/S383)</f>
        <v>2.634687295200997</v>
      </c>
      <c r="Z383" s="31">
        <f>-0.5*LN(2*resultados!D$2)-0.5*LN(T383)-0.5*((M383^2)/T383)</f>
        <v>3.0686489812647615</v>
      </c>
      <c r="AA383" s="32">
        <f>K383/R383</f>
        <v>-42.709302478949333</v>
      </c>
      <c r="AB383" s="32">
        <f>L383/S383</f>
        <v>-11.789949678111169</v>
      </c>
      <c r="AC383" s="31">
        <f>M383/T383</f>
        <v>-6.9633957632469148</v>
      </c>
      <c r="AD383" s="32">
        <f>(1-resultados!$E$3)*(cálculos!AA382*cálculos!AA382)+resultados!$E$3*cálculos!AD382</f>
        <v>4215.6826576717549</v>
      </c>
      <c r="AE383" s="32">
        <f>(1-resultados!$E$3)*(cálculos!AA382*cálculos!AB382)+resultados!$E$3*cálculos!AE382</f>
        <v>3450.1352876316128</v>
      </c>
      <c r="AF383" s="32">
        <f>(1-resultados!$E$3)*(cálculos!AA382*cálculos!AC382)+resultados!$E$3*cálculos!AF382</f>
        <v>2552.7831676297401</v>
      </c>
      <c r="AG383" s="32">
        <f>(1-resultados!$E$3)*(cálculos!AB382*cálculos!AB382)+resultados!$E$3*cálculos!AG382</f>
        <v>6340.5935656057527</v>
      </c>
      <c r="AH383" s="32">
        <f>(1-resultados!$E$3)*(cálculos!AB382*cálculos!AC382)+resultados!$E$3*cálculos!AH382</f>
        <v>4441.7750693973021</v>
      </c>
      <c r="AI383" s="31">
        <f>(1-resultados!$E$3)*(cálculos!AC382*cálculos!AC382)+resultados!$E$3*cálculos!AI382</f>
        <v>17319.42935735768</v>
      </c>
      <c r="AJ383" s="32">
        <f t="shared" si="76"/>
        <v>1</v>
      </c>
      <c r="AK383" s="32">
        <f t="shared" si="77"/>
        <v>0.66732471806692228</v>
      </c>
      <c r="AL383" s="32">
        <f t="shared" si="78"/>
        <v>0.29875362430795194</v>
      </c>
      <c r="AM383" s="32">
        <f t="shared" si="79"/>
        <v>1</v>
      </c>
      <c r="AN383" s="32">
        <f t="shared" si="80"/>
        <v>0.42386232400036516</v>
      </c>
      <c r="AO383" s="31">
        <f t="shared" si="81"/>
        <v>1</v>
      </c>
      <c r="AP383" s="9">
        <f>H383*U383*(H383*U383*AJ383+I383*V383*AK383+J383*W383*AL383)</f>
        <v>1.3388593532397667E-4</v>
      </c>
      <c r="AQ383" s="9">
        <f>I383*V383*(H383*U383*AK383+I383*V383*AM383+J383*W383*AN383)</f>
        <v>2.0023835588059319E-4</v>
      </c>
      <c r="AR383" s="9">
        <f>J383*W383*(H383*U383*AL383+I383*V383*AN383+J383*W383*AO383)</f>
        <v>7.0773693356190586E-5</v>
      </c>
      <c r="AS383" s="40">
        <f t="shared" si="82"/>
        <v>4.0489798456076048E-4</v>
      </c>
      <c r="AT383" s="32">
        <f t="shared" si="83"/>
        <v>4.6810951152369294E-2</v>
      </c>
      <c r="AU383" s="31">
        <f>IF(N383&lt;-AT382,1,0)</f>
        <v>0</v>
      </c>
      <c r="AV383" s="37">
        <f>(resultados!$E$12^AU383)*(1-resultados!$E$12)^(1-AU383)</f>
        <v>0.97455470737913485</v>
      </c>
      <c r="AW383" s="37">
        <f>((1-resultados!$E$13)^AU383)*((resultados!$E$13)^(1-AU383))</f>
        <v>0.9</v>
      </c>
    </row>
    <row r="384" spans="1:49" s="37" customFormat="1">
      <c r="A384" s="33">
        <v>382</v>
      </c>
      <c r="B384" s="34">
        <v>39947</v>
      </c>
      <c r="C384" s="35">
        <v>4</v>
      </c>
      <c r="D384" s="36">
        <v>14960</v>
      </c>
      <c r="E384" s="32">
        <v>2290</v>
      </c>
      <c r="F384" s="32">
        <v>2145</v>
      </c>
      <c r="G384" s="40">
        <f>(resultados!$B$6*cálculos!D384)+(resultados!$C$6*cálculos!E384)+(resultados!$D$6*cálculos!F384)</f>
        <v>0.97153213971731933</v>
      </c>
      <c r="H384" s="36">
        <f>(resultados!B$6*cálculos!D384)/$G384</f>
        <v>0.29803274154267534</v>
      </c>
      <c r="I384" s="32">
        <f>(resultados!C$6*cálculos!E384)/$G384</f>
        <v>0.39532102979694328</v>
      </c>
      <c r="J384" s="31">
        <f>(resultados!D$6*cálculos!F384)/$G384</f>
        <v>0.30664622866038133</v>
      </c>
      <c r="K384" s="36">
        <f t="shared" si="70"/>
        <v>1.4815085785141235E-2</v>
      </c>
      <c r="L384" s="32">
        <f t="shared" si="71"/>
        <v>2.1857932199802477E-3</v>
      </c>
      <c r="M384" s="32">
        <f t="shared" si="72"/>
        <v>1.1723463696059255E-2</v>
      </c>
      <c r="N384" s="40">
        <f t="shared" si="72"/>
        <v>8.8590721109240746E-3</v>
      </c>
      <c r="O384" s="55">
        <f>AVERAGE(K$4:K384)</f>
        <v>-4.5621649541130688E-4</v>
      </c>
      <c r="P384" s="56">
        <f>AVERAGE(L$4:L384)</f>
        <v>3.4022667566945426E-4</v>
      </c>
      <c r="Q384" s="57">
        <f>AVERAGE(M$4:M384)</f>
        <v>0</v>
      </c>
      <c r="R384" s="32">
        <f>resultados!B$7+resultados!B$8*cálculos!K383^2+resultados!B$9*cálculos!R383</f>
        <v>8.0690508941174246E-4</v>
      </c>
      <c r="S384" s="32">
        <f>resultados!C$7+resultados!C$8*cálculos!L383^2+resultados!C$9*cálculos!S383</f>
        <v>5.4025067693354225E-4</v>
      </c>
      <c r="T384" s="31">
        <f>resultados!D$7+resultados!D$8*cálculos!M383^2+resultados!D$9*cálculos!T383</f>
        <v>2.3131453837287009E-4</v>
      </c>
      <c r="U384" s="36">
        <f t="shared" si="73"/>
        <v>2.8406074868093663E-2</v>
      </c>
      <c r="V384" s="32">
        <f t="shared" si="74"/>
        <v>2.3243293160254686E-2</v>
      </c>
      <c r="W384" s="31">
        <f t="shared" si="75"/>
        <v>1.5209028186339523E-2</v>
      </c>
      <c r="X384" s="32">
        <f>-0.5*LN(2*resultados!B$2)-0.5*LN(R384)-0.5*((K384^2)/R384)</f>
        <v>2.5062084015181236</v>
      </c>
      <c r="Y384" s="32">
        <f>-0.5*LN(2*resultados!C$2)-0.5*LN(S384)-0.5*((L384^2)/S384)</f>
        <v>2.838378385337843</v>
      </c>
      <c r="Z384" s="31">
        <f>-0.5*LN(2*resultados!D$2)-0.5*LN(T384)-0.5*((M384^2)/T384)</f>
        <v>2.9698437412735954</v>
      </c>
      <c r="AA384" s="32">
        <f>K384/R384</f>
        <v>18.360382131115159</v>
      </c>
      <c r="AB384" s="32">
        <f>L384/S384</f>
        <v>4.0458870544814296</v>
      </c>
      <c r="AC384" s="31">
        <f>M384/T384</f>
        <v>50.681914671361838</v>
      </c>
      <c r="AD384" s="32">
        <f>(1-resultados!$E$3)*(cálculos!AA383*cálculos!AA383)+resultados!$E$3*cálculos!AD383</f>
        <v>4072.1867693057529</v>
      </c>
      <c r="AE384" s="32">
        <f>(1-resultados!$E$3)*(cálculos!AA383*cálculos!AB383)+resultados!$E$3*cálculos!AE383</f>
        <v>3273.3396019945581</v>
      </c>
      <c r="AF384" s="32">
        <f>(1-resultados!$E$3)*(cálculos!AA383*cálculos!AC383)+resultados!$E$3*cálculos!AF383</f>
        <v>2417.4602841279443</v>
      </c>
      <c r="AG384" s="32">
        <f>(1-resultados!$E$3)*(cálculos!AB383*cálculos!AB383)+resultados!$E$3*cálculos!AG383</f>
        <v>5968.4981264741509</v>
      </c>
      <c r="AH384" s="32">
        <f>(1-resultados!$E$3)*(cálculos!AB383*cálculos!AC383)+resultados!$E$3*cálculos!AH383</f>
        <v>4180.1944503717114</v>
      </c>
      <c r="AI384" s="31">
        <f>(1-resultados!$E$3)*(cálculos!AC383*cálculos!AC383)+resultados!$E$3*cálculos!AI383</f>
        <v>16283.172928749555</v>
      </c>
      <c r="AJ384" s="32">
        <f t="shared" si="76"/>
        <v>1</v>
      </c>
      <c r="AK384" s="32">
        <f t="shared" si="77"/>
        <v>0.66396423990539355</v>
      </c>
      <c r="AL384" s="32">
        <f t="shared" si="78"/>
        <v>0.29687661262638193</v>
      </c>
      <c r="AM384" s="32">
        <f t="shared" si="79"/>
        <v>1</v>
      </c>
      <c r="AN384" s="32">
        <f t="shared" si="80"/>
        <v>0.42402790272286767</v>
      </c>
      <c r="AO384" s="31">
        <f t="shared" si="81"/>
        <v>1</v>
      </c>
      <c r="AP384" s="9">
        <f>H384*U384*(H384*U384*AJ384+I384*V384*AK384+J384*W384*AL384)</f>
        <v>1.3504349841586221E-4</v>
      </c>
      <c r="AQ384" s="9">
        <f>I384*V384*(H384*U384*AK384+I384*V384*AM384+J384*W384*AN384)</f>
        <v>1.5425043840931998E-4</v>
      </c>
      <c r="AR384" s="9">
        <f>J384*W384*(H384*U384*AL384+I384*V384*AN384+J384*W384*AO384)</f>
        <v>5.1643734468530767E-5</v>
      </c>
      <c r="AS384" s="40">
        <f t="shared" si="82"/>
        <v>3.4093767129371298E-4</v>
      </c>
      <c r="AT384" s="32">
        <f t="shared" si="83"/>
        <v>4.2954844716412123E-2</v>
      </c>
      <c r="AU384" s="31">
        <f>IF(N384&lt;-AT383,1,0)</f>
        <v>0</v>
      </c>
      <c r="AV384" s="37">
        <f>(resultados!$E$12^AU384)*(1-resultados!$E$12)^(1-AU384)</f>
        <v>0.97455470737913485</v>
      </c>
      <c r="AW384" s="37">
        <f>((1-resultados!$E$13)^AU384)*((resultados!$E$13)^(1-AU384))</f>
        <v>0.9</v>
      </c>
    </row>
    <row r="385" spans="1:49" s="37" customFormat="1">
      <c r="A385" s="33">
        <v>383</v>
      </c>
      <c r="B385" s="34">
        <v>39948</v>
      </c>
      <c r="C385" s="35">
        <v>5</v>
      </c>
      <c r="D385" s="36">
        <v>15000</v>
      </c>
      <c r="E385" s="32">
        <v>2275</v>
      </c>
      <c r="F385" s="32">
        <v>2125</v>
      </c>
      <c r="G385" s="40">
        <f>(resultados!$B$6*cálculos!D385)+(resultados!$C$6*cálculos!E385)+(resultados!$D$6*cálculos!F385)</f>
        <v>0.96701283221748824</v>
      </c>
      <c r="H385" s="36">
        <f>(resultados!B$6*cálculos!D385)/$G385</f>
        <v>0.30022619242747089</v>
      </c>
      <c r="I385" s="32">
        <f>(resultados!C$6*cálculos!E385)/$G385</f>
        <v>0.39456701087253465</v>
      </c>
      <c r="J385" s="31">
        <f>(resultados!D$6*cálculos!F385)/$G385</f>
        <v>0.30520679669999456</v>
      </c>
      <c r="K385" s="36">
        <f t="shared" si="70"/>
        <v>2.6702285558783956E-3</v>
      </c>
      <c r="L385" s="32">
        <f t="shared" si="71"/>
        <v>-6.5717651632342111E-3</v>
      </c>
      <c r="M385" s="32">
        <f t="shared" si="72"/>
        <v>-9.3677500036006833E-3</v>
      </c>
      <c r="N385" s="40">
        <f t="shared" si="72"/>
        <v>-4.6625853437736696E-3</v>
      </c>
      <c r="O385" s="55">
        <f>AVERAGE(K$4:K385)</f>
        <v>-4.4803208428227621E-4</v>
      </c>
      <c r="P385" s="56">
        <f>AVERAGE(L$4:L385)</f>
        <v>3.2213245619588444E-4</v>
      </c>
      <c r="Q385" s="57">
        <f>AVERAGE(M$4:M385)</f>
        <v>-2.4522905768588175E-5</v>
      </c>
      <c r="R385" s="32">
        <f>resultados!B$7+resultados!B$8*cálculos!K384^2+resultados!B$9*cálculos!R384</f>
        <v>6.7616172545828664E-4</v>
      </c>
      <c r="S385" s="32">
        <f>resultados!C$7+resultados!C$8*cálculos!L384^2+resultados!C$9*cálculos!S384</f>
        <v>3.8447451945095105E-4</v>
      </c>
      <c r="T385" s="31">
        <f>resultados!D$7+resultados!D$8*cálculos!M384^2+resultados!D$9*cálculos!T384</f>
        <v>2.1260461757188401E-4</v>
      </c>
      <c r="U385" s="36">
        <f t="shared" si="73"/>
        <v>2.600310991897482E-2</v>
      </c>
      <c r="V385" s="32">
        <f t="shared" si="74"/>
        <v>1.9608021813812607E-2</v>
      </c>
      <c r="W385" s="31">
        <f t="shared" si="75"/>
        <v>1.4580967648681071E-2</v>
      </c>
      <c r="X385" s="32">
        <f>-0.5*LN(2*resultados!B$2)-0.5*LN(R385)-0.5*((K385^2)/R385)</f>
        <v>2.7253281062303181</v>
      </c>
      <c r="Y385" s="32">
        <f>-0.5*LN(2*resultados!C$2)-0.5*LN(S385)-0.5*((L385^2)/S385)</f>
        <v>2.956712890053196</v>
      </c>
      <c r="Z385" s="31">
        <f>-0.5*LN(2*resultados!D$2)-0.5*LN(T385)-0.5*((M385^2)/T385)</f>
        <v>3.1027195163478467</v>
      </c>
      <c r="AA385" s="32">
        <f>K385/R385</f>
        <v>3.9490974649128163</v>
      </c>
      <c r="AB385" s="32">
        <f>L385/S385</f>
        <v>-17.092849670815696</v>
      </c>
      <c r="AC385" s="31">
        <f>M385/T385</f>
        <v>-44.06183699389004</v>
      </c>
      <c r="AD385" s="32">
        <f>(1-resultados!$E$3)*(cálculos!AA384*cálculos!AA384)+resultados!$E$3*cálculos!AD384</f>
        <v>3848.0817810674416</v>
      </c>
      <c r="AE385" s="32">
        <f>(1-resultados!$E$3)*(cálculos!AA384*cálculos!AB384)+resultados!$E$3*cálculos!AE384</f>
        <v>3081.3962678176613</v>
      </c>
      <c r="AF385" s="32">
        <f>(1-resultados!$E$3)*(cálculos!AA384*cálculos!AC384)+resultados!$E$3*cálculos!AF384</f>
        <v>2328.2450263104342</v>
      </c>
      <c r="AG385" s="32">
        <f>(1-resultados!$E$3)*(cálculos!AB384*cálculos!AB384)+resultados!$E$3*cálculos!AG384</f>
        <v>5611.370391009159</v>
      </c>
      <c r="AH385" s="32">
        <f>(1-resultados!$E$3)*(cálculos!AB384*cálculos!AC384)+resultados!$E$3*cálculos!AH384</f>
        <v>3941.68598149732</v>
      </c>
      <c r="AI385" s="31">
        <f>(1-resultados!$E$3)*(cálculos!AC384*cálculos!AC384)+resultados!$E$3*cálculos!AI384</f>
        <v>15460.301941509893</v>
      </c>
      <c r="AJ385" s="32">
        <f t="shared" si="76"/>
        <v>1</v>
      </c>
      <c r="AK385" s="32">
        <f t="shared" si="77"/>
        <v>0.66311818428159919</v>
      </c>
      <c r="AL385" s="32">
        <f t="shared" si="78"/>
        <v>0.30185442831124126</v>
      </c>
      <c r="AM385" s="32">
        <f t="shared" si="79"/>
        <v>1</v>
      </c>
      <c r="AN385" s="32">
        <f t="shared" si="80"/>
        <v>0.42319309109745756</v>
      </c>
      <c r="AO385" s="31">
        <f t="shared" si="81"/>
        <v>1</v>
      </c>
      <c r="AP385" s="9">
        <f>H385*U385*(H385*U385*AJ385+I385*V385*AK385+J385*W385*AL385)</f>
        <v>1.1148492543585266E-4</v>
      </c>
      <c r="AQ385" s="9">
        <f>I385*V385*(H385*U385*AK385+I385*V385*AM385+J385*W385*AN385)</f>
        <v>1.1447822174102215E-4</v>
      </c>
      <c r="AR385" s="9">
        <f>J385*W385*(H385*U385*AL385+I385*V385*AN385+J385*W385*AO385)</f>
        <v>4.4861863414610624E-5</v>
      </c>
      <c r="AS385" s="40">
        <f t="shared" si="82"/>
        <v>2.7082501059148541E-4</v>
      </c>
      <c r="AT385" s="32">
        <f t="shared" si="83"/>
        <v>3.8284152943617436E-2</v>
      </c>
      <c r="AU385" s="31">
        <f>IF(N385&lt;-AT384,1,0)</f>
        <v>0</v>
      </c>
      <c r="AV385" s="37">
        <f>(resultados!$E$12^AU385)*(1-resultados!$E$12)^(1-AU385)</f>
        <v>0.97455470737913485</v>
      </c>
      <c r="AW385" s="37">
        <f>((1-resultados!$E$13)^AU385)*((resultados!$E$13)^(1-AU385))</f>
        <v>0.9</v>
      </c>
    </row>
    <row r="386" spans="1:49" s="37" customFormat="1">
      <c r="A386" s="33">
        <v>384</v>
      </c>
      <c r="B386" s="34">
        <v>39951</v>
      </c>
      <c r="C386" s="35">
        <v>1</v>
      </c>
      <c r="D386" s="36">
        <v>15600</v>
      </c>
      <c r="E386" s="32">
        <v>2285</v>
      </c>
      <c r="F386" s="32">
        <v>2150</v>
      </c>
      <c r="G386" s="40">
        <f>(resultados!$B$6*cálculos!D386)+(resultados!$C$6*cálculos!E386)+(resultados!$D$6*cálculos!F386)</f>
        <v>0.98377510651247713</v>
      </c>
      <c r="H386" s="36">
        <f>(resultados!B$6*cálculos!D386)/$G386</f>
        <v>0.30691514948100412</v>
      </c>
      <c r="I386" s="32">
        <f>(resultados!C$6*cálculos!E386)/$G386</f>
        <v>0.38954890095660083</v>
      </c>
      <c r="J386" s="31">
        <f>(resultados!D$6*cálculos!F386)/$G386</f>
        <v>0.3035359495623951</v>
      </c>
      <c r="K386" s="36">
        <f t="shared" ref="K386:K395" si="84">LN(D386)-LN(D385)</f>
        <v>3.9220713153280684E-2</v>
      </c>
      <c r="L386" s="32">
        <f t="shared" ref="L386:L395" si="85">LN(E386)-LN(E385)</f>
        <v>4.3859719432539634E-3</v>
      </c>
      <c r="M386" s="32">
        <f t="shared" ref="M386:N395" si="86">LN(F386)-LN(F385)</f>
        <v>1.1696039763191557E-2</v>
      </c>
      <c r="N386" s="40">
        <f t="shared" si="86"/>
        <v>1.7185555141371382E-2</v>
      </c>
      <c r="O386" s="55">
        <f>AVERAGE(K$4:K386)</f>
        <v>-3.4445833692571499E-4</v>
      </c>
      <c r="P386" s="56">
        <f>AVERAGE(L$4:L386)</f>
        <v>3.3274300315948253E-4</v>
      </c>
      <c r="Q386" s="57">
        <f>AVERAGE(M$4:M386)</f>
        <v>6.079085534179827E-6</v>
      </c>
      <c r="R386" s="32">
        <f>resultados!B$7+resultados!B$8*cálculos!K385^2+resultados!B$9*cálculos!R385</f>
        <v>5.235022580244137E-4</v>
      </c>
      <c r="S386" s="32">
        <f>resultados!C$7+resultados!C$8*cálculos!L385^2+resultados!C$9*cálculos!S385</f>
        <v>2.9425190454354579E-4</v>
      </c>
      <c r="T386" s="31">
        <f>resultados!D$7+resultados!D$8*cálculos!M385^2+resultados!D$9*cálculos!T385</f>
        <v>1.8245132739533611E-4</v>
      </c>
      <c r="U386" s="36">
        <f t="shared" si="73"/>
        <v>2.2880171721917072E-2</v>
      </c>
      <c r="V386" s="32">
        <f t="shared" si="74"/>
        <v>1.7153772312338351E-2</v>
      </c>
      <c r="W386" s="31">
        <f t="shared" si="75"/>
        <v>1.3507454512058743E-2</v>
      </c>
      <c r="X386" s="32">
        <f>-0.5*LN(2*resultados!B$2)-0.5*LN(R386)-0.5*((K386^2)/R386)</f>
        <v>1.3893410068689231</v>
      </c>
      <c r="Y386" s="32">
        <f>-0.5*LN(2*resultados!C$2)-0.5*LN(S386)-0.5*((L386^2)/S386)</f>
        <v>3.1139110827078587</v>
      </c>
      <c r="Z386" s="31">
        <f>-0.5*LN(2*resultados!D$2)-0.5*LN(T386)-0.5*((M386^2)/T386)</f>
        <v>3.0106877948225632</v>
      </c>
      <c r="AA386" s="32">
        <f>K386/R386</f>
        <v>74.919854789722052</v>
      </c>
      <c r="AB386" s="32">
        <f>L386/S386</f>
        <v>14.905500611993121</v>
      </c>
      <c r="AC386" s="31">
        <f>M386/T386</f>
        <v>64.104985862057021</v>
      </c>
      <c r="AD386" s="32">
        <f>(1-resultados!$E$3)*(cálculos!AA385*cálculos!AA385)+resultados!$E$3*cálculos!AD385</f>
        <v>3618.1325964506377</v>
      </c>
      <c r="AE386" s="32">
        <f>(1-resultados!$E$3)*(cálculos!AA385*cálculos!AB385)+resultados!$E$3*cálculos!AE385</f>
        <v>2892.462411990412</v>
      </c>
      <c r="AF386" s="32">
        <f>(1-resultados!$E$3)*(cálculos!AA385*cálculos!AC385)+resultados!$E$3*cálculos!AF385</f>
        <v>2178.1100554054897</v>
      </c>
      <c r="AG386" s="32">
        <f>(1-resultados!$E$3)*(cálculos!AB385*cálculos!AB385)+resultados!$E$3*cálculos!AG385</f>
        <v>5292.2180981407555</v>
      </c>
      <c r="AH386" s="32">
        <f>(1-resultados!$E$3)*(cálculos!AB385*cálculos!AC385)+resultados!$E$3*cálculos!AH385</f>
        <v>3750.3733639648735</v>
      </c>
      <c r="AI386" s="31">
        <f>(1-resultados!$E$3)*(cálculos!AC385*cálculos!AC385)+resultados!$E$3*cálculos!AI385</f>
        <v>14649.170553775868</v>
      </c>
      <c r="AJ386" s="32">
        <f t="shared" si="76"/>
        <v>1</v>
      </c>
      <c r="AK386" s="32">
        <f t="shared" si="77"/>
        <v>0.66100785096677983</v>
      </c>
      <c r="AL386" s="32">
        <f t="shared" si="78"/>
        <v>0.29917897018597317</v>
      </c>
      <c r="AM386" s="32">
        <f t="shared" si="79"/>
        <v>1</v>
      </c>
      <c r="AN386" s="32">
        <f t="shared" si="80"/>
        <v>0.42594068114914962</v>
      </c>
      <c r="AO386" s="31">
        <f t="shared" si="81"/>
        <v>1</v>
      </c>
      <c r="AP386" s="9">
        <f>H386*U386*(H386*U386*AJ386+I386*V386*AK386+J386*W386*AL386)</f>
        <v>8.8943478273590618E-5</v>
      </c>
      <c r="AQ386" s="9">
        <f>I386*V386*(H386*U386*AK386+I386*V386*AM386+J386*W386*AN386)</f>
        <v>8.7339230199200331E-5</v>
      </c>
      <c r="AR386" s="9">
        <f>J386*W386*(H386*U386*AL386+I386*V386*AN386+J386*W386*AO386)</f>
        <v>3.7093292577202285E-5</v>
      </c>
      <c r="AS386" s="40">
        <f t="shared" si="82"/>
        <v>2.1337600104999325E-4</v>
      </c>
      <c r="AT386" s="32">
        <f t="shared" si="83"/>
        <v>3.3981883288056632E-2</v>
      </c>
      <c r="AU386" s="31">
        <f>IF(N386&lt;-AT385,1,0)</f>
        <v>0</v>
      </c>
      <c r="AV386" s="37">
        <f>(resultados!$E$12^AU386)*(1-resultados!$E$12)^(1-AU386)</f>
        <v>0.97455470737913485</v>
      </c>
      <c r="AW386" s="37">
        <f>((1-resultados!$E$13)^AU386)*((resultados!$E$13)^(1-AU386))</f>
        <v>0.9</v>
      </c>
    </row>
    <row r="387" spans="1:49" s="37" customFormat="1">
      <c r="A387" s="33">
        <v>385</v>
      </c>
      <c r="B387" s="34">
        <v>39952</v>
      </c>
      <c r="C387" s="35">
        <v>2</v>
      </c>
      <c r="D387" s="36">
        <v>15760</v>
      </c>
      <c r="E387" s="32">
        <v>2355</v>
      </c>
      <c r="F387" s="32">
        <v>2170</v>
      </c>
      <c r="G387" s="40">
        <f>(resultados!$B$6*cálculos!D387)+(resultados!$C$6*cálculos!E387)+(resultados!$D$6*cálculos!F387)</f>
        <v>1.0013897004125245</v>
      </c>
      <c r="H387" s="36">
        <f>(resultados!B$6*cálculos!D387)/$G387</f>
        <v>0.30460894289092194</v>
      </c>
      <c r="I387" s="32">
        <f>(resultados!C$6*cálculos!E387)/$G387</f>
        <v>0.39442042722869169</v>
      </c>
      <c r="J387" s="31">
        <f>(resultados!D$6*cálculos!F387)/$G387</f>
        <v>0.30097062988038636</v>
      </c>
      <c r="K387" s="36">
        <f t="shared" si="84"/>
        <v>1.0204170174242577E-2</v>
      </c>
      <c r="L387" s="32">
        <f t="shared" si="85"/>
        <v>3.0174703122213486E-2</v>
      </c>
      <c r="M387" s="32">
        <f t="shared" si="86"/>
        <v>9.2593254127972813E-3</v>
      </c>
      <c r="N387" s="40">
        <f t="shared" si="86"/>
        <v>1.7746694016282278E-2</v>
      </c>
      <c r="O387" s="55">
        <f>AVERAGE(K$4:K387)</f>
        <v>-3.1698795017788089E-4</v>
      </c>
      <c r="P387" s="56">
        <f>AVERAGE(L$4:L387)</f>
        <v>4.10456440969519E-4</v>
      </c>
      <c r="Q387" s="57">
        <f>AVERAGE(M$4:M387)</f>
        <v>3.0176081178094154E-5</v>
      </c>
      <c r="R387" s="32">
        <f>resultados!B$7+resultados!B$8*cálculos!K386^2+resultados!B$9*cálculos!R386</f>
        <v>8.2300265190802645E-4</v>
      </c>
      <c r="S387" s="32">
        <f>resultados!C$7+resultados!C$8*cálculos!L386^2+resultados!C$9*cálculos!S386</f>
        <v>2.2640486465651092E-4</v>
      </c>
      <c r="T387" s="31">
        <f>resultados!D$7+resultados!D$8*cálculos!M386^2+resultados!D$9*cálculos!T386</f>
        <v>1.8156393618954725E-4</v>
      </c>
      <c r="U387" s="36">
        <f t="shared" ref="U387:U395" si="87">SQRT(R387)</f>
        <v>2.8688022795376234E-2</v>
      </c>
      <c r="V387" s="32">
        <f t="shared" ref="V387:V395" si="88">SQRT(S387)</f>
        <v>1.5046755951251118E-2</v>
      </c>
      <c r="W387" s="31">
        <f t="shared" ref="W387:W395" si="89">SQRT(T387)</f>
        <v>1.3474566270924911E-2</v>
      </c>
      <c r="X387" s="32">
        <f>-0.5*LN(2*resultados!B$2)-0.5*LN(R387)-0.5*((K387^2)/R387)</f>
        <v>2.5690777673507523</v>
      </c>
      <c r="Y387" s="32">
        <f>-0.5*LN(2*resultados!C$2)-0.5*LN(S387)-0.5*((L387^2)/S387)</f>
        <v>1.2668479141479994</v>
      </c>
      <c r="Z387" s="31">
        <f>-0.5*LN(2*resultados!D$2)-0.5*LN(T387)-0.5*((M387^2)/T387)</f>
        <v>3.1519111196268512</v>
      </c>
      <c r="AA387" s="32">
        <f>K387/R387</f>
        <v>12.398708741199695</v>
      </c>
      <c r="AB387" s="32">
        <f>L387/S387</f>
        <v>133.2776270862947</v>
      </c>
      <c r="AC387" s="31">
        <f>M387/T387</f>
        <v>50.997602316413904</v>
      </c>
      <c r="AD387" s="32">
        <f>(1-resultados!$E$3)*(cálculos!AA386*cálculos!AA386)+resultados!$E$3*cálculos!AD386</f>
        <v>3737.823719166382</v>
      </c>
      <c r="AE387" s="32">
        <f>(1-resultados!$E$3)*(cálculos!AA386*cálculos!AB386)+resultados!$E$3*cálculos!AE386</f>
        <v>2785.9177437561057</v>
      </c>
      <c r="AF387" s="32">
        <f>(1-resultados!$E$3)*(cálculos!AA386*cálculos!AC386)+resultados!$E$3*cálculos!AF386</f>
        <v>2335.5876260061104</v>
      </c>
      <c r="AG387" s="32">
        <f>(1-resultados!$E$3)*(cálculos!AB386*cálculos!AB386)+resultados!$E$3*cálculos!AG386</f>
        <v>4988.0154491619578</v>
      </c>
      <c r="AH387" s="32">
        <f>(1-resultados!$E$3)*(cálculos!AB386*cálculos!AC386)+resultados!$E$3*cálculos!AH386</f>
        <v>3582.6819764869028</v>
      </c>
      <c r="AI387" s="31">
        <f>(1-resultados!$E$3)*(cálculos!AC386*cálculos!AC386)+resultados!$E$3*cálculos!AI386</f>
        <v>14016.787273291788</v>
      </c>
      <c r="AJ387" s="32">
        <f t="shared" ref="AJ387:AJ395" si="90">AD387/SQRT(AD387*AD387)</f>
        <v>1</v>
      </c>
      <c r="AK387" s="32">
        <f t="shared" ref="AK387:AK395" si="91">AE387/SQRT(AD387*AG387)</f>
        <v>0.64520093287230307</v>
      </c>
      <c r="AL387" s="32">
        <f t="shared" ref="AL387:AL395" si="92">AF387/SQRT(AD387*AI387)</f>
        <v>0.32267291816276761</v>
      </c>
      <c r="AM387" s="32">
        <f t="shared" ref="AM387:AM395" si="93">AG387/SQRT(AG387*AG387)</f>
        <v>1</v>
      </c>
      <c r="AN387" s="32">
        <f t="shared" ref="AN387:AN395" si="94">AH387/SQRT(AG387*AI387)</f>
        <v>0.42846970726459577</v>
      </c>
      <c r="AO387" s="31">
        <f t="shared" ref="AO387:AO395" si="95">AI387/SQRT(AI387*AI387)</f>
        <v>1</v>
      </c>
      <c r="AP387" s="9">
        <f>H387*U387*(H387*U387*AJ387+I387*V387*AK387+J387*W387*AL387)</f>
        <v>1.2125997335345731E-4</v>
      </c>
      <c r="AQ387" s="9">
        <f>I387*V387*(H387*U387*AK387+I387*V387*AM387+J387*W387*AN387)</f>
        <v>7.8994794153586218E-5</v>
      </c>
      <c r="AR387" s="9">
        <f>J387*W387*(H387*U387*AL387+I387*V387*AN387+J387*W387*AO387)</f>
        <v>3.8194325704642985E-5</v>
      </c>
      <c r="AS387" s="40">
        <f t="shared" ref="AS387:AS395" si="96">SUM(AP387:AR387)</f>
        <v>2.384490932116865E-4</v>
      </c>
      <c r="AT387" s="32">
        <f t="shared" si="83"/>
        <v>3.5922991518556505E-2</v>
      </c>
      <c r="AU387" s="31">
        <f>IF(N387&lt;-AT386,1,0)</f>
        <v>0</v>
      </c>
      <c r="AV387" s="37">
        <f>(resultados!$E$12^AU387)*(1-resultados!$E$12)^(1-AU387)</f>
        <v>0.97455470737913485</v>
      </c>
      <c r="AW387" s="37">
        <f>((1-resultados!$E$13)^AU387)*((resultados!$E$13)^(1-AU387))</f>
        <v>0.9</v>
      </c>
    </row>
    <row r="388" spans="1:49" s="37" customFormat="1">
      <c r="A388" s="33">
        <v>386</v>
      </c>
      <c r="B388" s="34">
        <v>39953</v>
      </c>
      <c r="C388" s="35">
        <v>3</v>
      </c>
      <c r="D388" s="36">
        <v>15660</v>
      </c>
      <c r="E388" s="32">
        <v>2370</v>
      </c>
      <c r="F388" s="32">
        <v>2155</v>
      </c>
      <c r="G388" s="40">
        <f>(resultados!$B$6*cálculos!D388)+(resultados!$C$6*cálculos!E388)+(resultados!$D$6*cálculos!F388)</f>
        <v>0.99988660647866356</v>
      </c>
      <c r="H388" s="36">
        <f>(resultados!B$6*cálculos!D388)/$G388</f>
        <v>0.30313114730176766</v>
      </c>
      <c r="I388" s="32">
        <f>(resultados!C$6*cálculos!E388)/$G388</f>
        <v>0.3975293539828425</v>
      </c>
      <c r="J388" s="31">
        <f>(resultados!D$6*cálculos!F388)/$G388</f>
        <v>0.29933949871538995</v>
      </c>
      <c r="K388" s="36">
        <f t="shared" si="84"/>
        <v>-6.3653938670764632E-3</v>
      </c>
      <c r="L388" s="32">
        <f t="shared" si="85"/>
        <v>6.3492276786583091E-3</v>
      </c>
      <c r="M388" s="32">
        <f t="shared" si="86"/>
        <v>-6.9364439966577152E-3</v>
      </c>
      <c r="N388" s="40">
        <f t="shared" si="86"/>
        <v>-1.5021356234702608E-3</v>
      </c>
      <c r="O388" s="55">
        <f>AVERAGE(K$4:K388)</f>
        <v>-3.3269809541657848E-4</v>
      </c>
      <c r="P388" s="56">
        <f>AVERAGE(L$4:L388)</f>
        <v>4.2588182080767169E-4</v>
      </c>
      <c r="Q388" s="57">
        <f>AVERAGE(M$4:M388)</f>
        <v>1.2080964092806337E-5</v>
      </c>
      <c r="R388" s="32">
        <f>resultados!B$7+resultados!B$8*cálculos!K387^2+resultados!B$9*cálculos!R387</f>
        <v>6.5695769846950305E-4</v>
      </c>
      <c r="S388" s="32">
        <f>resultados!C$7+resultados!C$8*cálculos!L387^2+resultados!C$9*cálculos!S387</f>
        <v>4.8226862147185347E-4</v>
      </c>
      <c r="T388" s="31">
        <f>resultados!D$7+resultados!D$8*cálculos!M387^2+resultados!D$9*cálculos!T387</f>
        <v>1.6213702744736775E-4</v>
      </c>
      <c r="U388" s="36">
        <f t="shared" si="87"/>
        <v>2.563118605272692E-2</v>
      </c>
      <c r="V388" s="32">
        <f t="shared" si="88"/>
        <v>2.1960615234365669E-2</v>
      </c>
      <c r="W388" s="31">
        <f t="shared" si="89"/>
        <v>1.273330387006325E-2</v>
      </c>
      <c r="X388" s="32">
        <f>-0.5*LN(2*resultados!B$2)-0.5*LN(R388)-0.5*((K388^2)/R388)</f>
        <v>2.7141691466100748</v>
      </c>
      <c r="Y388" s="32">
        <f>-0.5*LN(2*resultados!C$2)-0.5*LN(S388)-0.5*((L388^2)/S388)</f>
        <v>2.8577712605642445</v>
      </c>
      <c r="Z388" s="31">
        <f>-0.5*LN(2*resultados!D$2)-0.5*LN(T388)-0.5*((M388^2)/T388)</f>
        <v>3.2962205476876552</v>
      </c>
      <c r="AA388" s="32">
        <f>K388/R388</f>
        <v>-9.6891989878583544</v>
      </c>
      <c r="AB388" s="32">
        <f>L388/S388</f>
        <v>13.16533441317593</v>
      </c>
      <c r="AC388" s="31">
        <f>M388/T388</f>
        <v>-42.781368980687617</v>
      </c>
      <c r="AD388" s="32">
        <f>(1-resultados!$E$3)*(cálculos!AA387*cálculos!AA387)+resultados!$E$3*cálculos!AD387</f>
        <v>3522.7779747233449</v>
      </c>
      <c r="AE388" s="32">
        <f>(1-resultados!$E$3)*(cálculos!AA387*cálculos!AB387)+resultados!$E$3*cálculos!AE387</f>
        <v>2717.9109079284112</v>
      </c>
      <c r="AF388" s="32">
        <f>(1-resultados!$E$3)*(cálculos!AA387*cálculos!AC387)+resultados!$E$3*cálculos!AF387</f>
        <v>2233.3906335029883</v>
      </c>
      <c r="AG388" s="32">
        <f>(1-resultados!$E$3)*(cálculos!AB387*cálculos!AB387)+resultados!$E$3*cálculos!AG387</f>
        <v>5754.5100751174477</v>
      </c>
      <c r="AH388" s="32">
        <f>(1-resultados!$E$3)*(cálculos!AB387*cálculos!AC387)+resultados!$E$3*cálculos!AH387</f>
        <v>3775.5314233270187</v>
      </c>
      <c r="AI388" s="31">
        <f>(1-resultados!$E$3)*(cálculos!AC387*cálculos!AC387)+resultados!$E$3*cálculos!AI387</f>
        <v>13331.825363415666</v>
      </c>
      <c r="AJ388" s="32">
        <f t="shared" si="90"/>
        <v>1</v>
      </c>
      <c r="AK388" s="32">
        <f t="shared" si="91"/>
        <v>0.60365444521646838</v>
      </c>
      <c r="AL388" s="32">
        <f t="shared" si="92"/>
        <v>0.32589466141607237</v>
      </c>
      <c r="AM388" s="32">
        <f t="shared" si="93"/>
        <v>1</v>
      </c>
      <c r="AN388" s="32">
        <f t="shared" si="94"/>
        <v>0.43105144347385521</v>
      </c>
      <c r="AO388" s="31">
        <f t="shared" si="95"/>
        <v>1</v>
      </c>
      <c r="AP388" s="9">
        <f>H388*U388*(H388*U388*AJ388+I388*V388*AK388+J388*W388*AL388)</f>
        <v>1.109631069173492E-4</v>
      </c>
      <c r="AQ388" s="9">
        <f>I388*V388*(H388*U388*AK388+I388*V388*AM388+J388*W388*AN388)</f>
        <v>1.3150102060260885E-4</v>
      </c>
      <c r="AR388" s="9">
        <f>J388*W388*(H388*U388*AL388+I388*V388*AN388+J388*W388*AO388)</f>
        <v>3.8522617728032363E-5</v>
      </c>
      <c r="AS388" s="40">
        <f t="shared" si="96"/>
        <v>2.8098674524799038E-4</v>
      </c>
      <c r="AT388" s="32">
        <f t="shared" si="83"/>
        <v>3.8995776717584203E-2</v>
      </c>
      <c r="AU388" s="31">
        <f>IF(N388&lt;-AT387,1,0)</f>
        <v>0</v>
      </c>
      <c r="AV388" s="37">
        <f>(resultados!$E$12^AU388)*(1-resultados!$E$12)^(1-AU388)</f>
        <v>0.97455470737913485</v>
      </c>
      <c r="AW388" s="37">
        <f>((1-resultados!$E$13)^AU388)*((resultados!$E$13)^(1-AU388))</f>
        <v>0.9</v>
      </c>
    </row>
    <row r="389" spans="1:49" s="37" customFormat="1">
      <c r="A389" s="33">
        <v>387</v>
      </c>
      <c r="B389" s="34">
        <v>39954</v>
      </c>
      <c r="C389" s="35">
        <v>4</v>
      </c>
      <c r="D389" s="36">
        <v>15380</v>
      </c>
      <c r="E389" s="32">
        <v>2340</v>
      </c>
      <c r="F389" s="32">
        <v>2140</v>
      </c>
      <c r="G389" s="40">
        <f>(resultados!$B$6*cálculos!D389)+(resultados!$C$6*cálculos!E389)+(resultados!$D$6*cálculos!F389)</f>
        <v>0.98735247176574026</v>
      </c>
      <c r="H389" s="36">
        <f>resultados!B18</f>
        <v>0</v>
      </c>
      <c r="I389" s="32">
        <f>resultados!C18</f>
        <v>0.31821395218180099</v>
      </c>
      <c r="J389" s="31">
        <f>resultados!D18</f>
        <v>0.68178604781819907</v>
      </c>
      <c r="K389" s="36">
        <f t="shared" si="84"/>
        <v>-1.8041726485158449E-2</v>
      </c>
      <c r="L389" s="32">
        <f t="shared" si="85"/>
        <v>-1.2739025777429802E-2</v>
      </c>
      <c r="M389" s="32">
        <f t="shared" si="86"/>
        <v>-6.9848945219508352E-3</v>
      </c>
      <c r="N389" s="40">
        <f t="shared" si="86"/>
        <v>-1.2614789096901545E-2</v>
      </c>
      <c r="O389" s="55">
        <f>AVERAGE(K$4:K389)</f>
        <v>-3.785764073071015E-4</v>
      </c>
      <c r="P389" s="56">
        <f>AVERAGE(L$4:L389)</f>
        <v>3.9177584257389588E-4</v>
      </c>
      <c r="Q389" s="57">
        <f>AVERAGE(M$4:M389)</f>
        <v>-6.0459154047160507E-6</v>
      </c>
      <c r="R389" s="32">
        <f>resultados!B$7+resultados!B$8*cálculos!K388^2+resultados!B$9*cálculos!R388</f>
        <v>5.1842113874469881E-4</v>
      </c>
      <c r="S389" s="32">
        <f>resultados!C$7+resultados!C$8*cálculos!L388^2+resultados!C$9*cálculos!S388</f>
        <v>3.58060268451917E-4</v>
      </c>
      <c r="T389" s="31">
        <f>resultados!D$7+resultados!D$8*cálculos!M388^2+resultados!D$9*cálculos!T388</f>
        <v>1.3598939944310572E-4</v>
      </c>
      <c r="U389" s="36">
        <f t="shared" si="87"/>
        <v>2.276886336084212E-2</v>
      </c>
      <c r="V389" s="32">
        <f t="shared" si="88"/>
        <v>1.8922480504730794E-2</v>
      </c>
      <c r="W389" s="31">
        <f t="shared" si="89"/>
        <v>1.1661449285706546E-2</v>
      </c>
      <c r="X389" s="32">
        <f>-0.5*LN(2*resultados!B$2)-0.5*LN(R389)-0.5*((K389^2)/R389)</f>
        <v>2.5494850710394803</v>
      </c>
      <c r="Y389" s="32">
        <f>-0.5*LN(2*resultados!C$2)-0.5*LN(S389)-0.5*((L389^2)/S389)</f>
        <v>2.821852311495054</v>
      </c>
      <c r="Z389" s="31">
        <f>-0.5*LN(2*resultados!D$2)-0.5*LN(T389)-0.5*((M389^2)/T389)</f>
        <v>3.3531438850357671</v>
      </c>
      <c r="AA389" s="32">
        <f>K389/R389</f>
        <v>-34.801294038365327</v>
      </c>
      <c r="AB389" s="32">
        <f>L389/S389</f>
        <v>-35.577881434618021</v>
      </c>
      <c r="AC389" s="31">
        <f>M389/T389</f>
        <v>-51.363522087419213</v>
      </c>
      <c r="AD389" s="32">
        <f>(1-resultados!$E$3)*(cálculos!AA388*cálculos!AA388)+resultados!$E$3*cálculos!AD388</f>
        <v>3317.0441308615232</v>
      </c>
      <c r="AE389" s="32">
        <f>(1-resultados!$E$3)*(cálculos!AA388*cálculos!AB388)+resultados!$E$3*cálculos!AE388</f>
        <v>2547.1825607604487</v>
      </c>
      <c r="AF389" s="32">
        <f>(1-resultados!$E$3)*(cálculos!AA388*cálculos!AC388)+resultados!$E$3*cálculos!AF388</f>
        <v>2124.2582273144217</v>
      </c>
      <c r="AG389" s="32">
        <f>(1-resultados!$E$3)*(cálculos!AB388*cálculos!AB388)+resultados!$E$3*cálculos!AG388</f>
        <v>5419.639032423046</v>
      </c>
      <c r="AH389" s="32">
        <f>(1-resultados!$E$3)*(cálculos!AB388*cálculos!AC388)+resultados!$E$3*cálculos!AH388</f>
        <v>3515.2056761703438</v>
      </c>
      <c r="AI389" s="31">
        <f>(1-resultados!$E$3)*(cálculos!AC388*cálculos!AC388)+resultados!$E$3*cálculos!AI388</f>
        <v>12641.730573522431</v>
      </c>
      <c r="AJ389" s="32">
        <f t="shared" si="90"/>
        <v>1</v>
      </c>
      <c r="AK389" s="32">
        <f t="shared" si="91"/>
        <v>0.60075759075651003</v>
      </c>
      <c r="AL389" s="32">
        <f t="shared" si="92"/>
        <v>0.32804122053554757</v>
      </c>
      <c r="AM389" s="32">
        <f t="shared" si="93"/>
        <v>1</v>
      </c>
      <c r="AN389" s="32">
        <f t="shared" si="94"/>
        <v>0.4246804753464854</v>
      </c>
      <c r="AO389" s="31">
        <f t="shared" si="95"/>
        <v>1</v>
      </c>
      <c r="AP389" s="9">
        <f>H389*U389*(H389*U389*AJ389+I389*V389*AK389+J389*W389*AL389)</f>
        <v>0</v>
      </c>
      <c r="AQ389" s="9">
        <f>I389*V389*(H389*U389*AK389+I389*V389*AM389+J389*W389*AN389)</f>
        <v>5.6588294612098282E-5</v>
      </c>
      <c r="AR389" s="9">
        <f>J389*W389*(H389*U389*AL389+I389*V389*AN389+J389*W389*AO389)</f>
        <v>8.3543322849050211E-5</v>
      </c>
      <c r="AS389" s="40">
        <f t="shared" si="96"/>
        <v>1.401316174611485E-4</v>
      </c>
      <c r="AT389" s="32">
        <f t="shared" ref="AT389:AT395" si="97">NORMSINV($AU$2)*SQRT(AS389)</f>
        <v>2.7538655017132298E-2</v>
      </c>
      <c r="AU389" s="31">
        <f>IF(N389&lt;-AT388,1,0)</f>
        <v>0</v>
      </c>
      <c r="AV389" s="37">
        <f>(resultados!$E$12^AU389)*(1-resultados!$E$12)^(1-AU389)</f>
        <v>0.97455470737913485</v>
      </c>
      <c r="AW389" s="37">
        <f>((1-resultados!$E$13)^AU389)*((resultados!$E$13)^(1-AU389))</f>
        <v>0.9</v>
      </c>
    </row>
    <row r="390" spans="1:49" s="37" customFormat="1">
      <c r="A390" s="33">
        <v>388</v>
      </c>
      <c r="B390" s="34">
        <v>39955</v>
      </c>
      <c r="C390" s="35">
        <v>5</v>
      </c>
      <c r="D390" s="36">
        <v>15480</v>
      </c>
      <c r="E390" s="32">
        <v>2325</v>
      </c>
      <c r="F390" s="32">
        <v>2150</v>
      </c>
      <c r="G390" s="40">
        <f>(resultados!$B$6*cálculos!D390)+(resultados!$C$6*cálculos!E390)+(resultados!$D$6*cálculos!F390)</f>
        <v>0.98816112125515665</v>
      </c>
      <c r="H390" s="36">
        <f>resultados!B22</f>
        <v>0</v>
      </c>
      <c r="I390" s="32">
        <f>resultados!C22</f>
        <v>0.57275852476561095</v>
      </c>
      <c r="J390" s="31">
        <f>resultados!D22</f>
        <v>0.42724147523438899</v>
      </c>
      <c r="K390" s="36">
        <f t="shared" si="84"/>
        <v>6.4809040840820842E-3</v>
      </c>
      <c r="L390" s="32">
        <f t="shared" si="85"/>
        <v>-6.4308903302903175E-3</v>
      </c>
      <c r="M390" s="32">
        <f t="shared" si="86"/>
        <v>4.662013105811269E-3</v>
      </c>
      <c r="N390" s="40">
        <f t="shared" si="86"/>
        <v>8.1867271117541315E-4</v>
      </c>
      <c r="O390" s="55">
        <f>AVERAGE(K$4:K390)</f>
        <v>-3.6085165151539814E-4</v>
      </c>
      <c r="P390" s="56">
        <f>AVERAGE(L$4:L390)</f>
        <v>3.7414621422024159E-4</v>
      </c>
      <c r="Q390" s="57">
        <f>AVERAGE(M$4:M390)</f>
        <v>6.0162526087619471E-6</v>
      </c>
      <c r="R390" s="32">
        <f>resultados!B$7+resultados!B$8*cálculos!K389^2+resultados!B$9*cálculos!R389</f>
        <v>4.936157246491575E-4</v>
      </c>
      <c r="S390" s="32">
        <f>resultados!C$7+resultados!C$8*cálculos!L389^2+resultados!C$9*cálculos!S389</f>
        <v>3.1694955931588188E-4</v>
      </c>
      <c r="T390" s="31">
        <f>resultados!D$7+resultados!D$8*cálculos!M389^2+resultados!D$9*cálculos!T389</f>
        <v>1.1975516108182061E-4</v>
      </c>
      <c r="U390" s="36">
        <f t="shared" si="87"/>
        <v>2.2217464406388897E-2</v>
      </c>
      <c r="V390" s="32">
        <f t="shared" si="88"/>
        <v>1.7803077242878038E-2</v>
      </c>
      <c r="W390" s="31">
        <f t="shared" si="89"/>
        <v>1.094327012742629E-2</v>
      </c>
      <c r="X390" s="32">
        <f>-0.5*LN(2*resultados!B$2)-0.5*LN(R390)-0.5*((K390^2)/R390)</f>
        <v>2.8453927208635257</v>
      </c>
      <c r="Y390" s="32">
        <f>-0.5*LN(2*resultados!C$2)-0.5*LN(S390)-0.5*((L390^2)/S390)</f>
        <v>3.0442042068420436</v>
      </c>
      <c r="Z390" s="31">
        <f>-0.5*LN(2*resultados!D$2)-0.5*LN(T390)-0.5*((M390^2)/T390)</f>
        <v>3.5053470702852501</v>
      </c>
      <c r="AA390" s="32">
        <f>K390/R390</f>
        <v>13.129452244837731</v>
      </c>
      <c r="AB390" s="32">
        <f>L390/S390</f>
        <v>-20.289948798701722</v>
      </c>
      <c r="AC390" s="31">
        <f>M390/T390</f>
        <v>38.929538098370813</v>
      </c>
      <c r="AD390" s="32">
        <f>(1-resultados!$E$3)*(cálculos!AA389*cálculos!AA389)+resultados!$E$3*cálculos!AD389</f>
        <v>3190.6892870145175</v>
      </c>
      <c r="AE390" s="32">
        <f>(1-resultados!$E$3)*(cálculos!AA389*cálculos!AB389)+resultados!$E$3*cálculos!AE389</f>
        <v>2468.6409858989159</v>
      </c>
      <c r="AF390" s="32">
        <f>(1-resultados!$E$3)*(cálculos!AA389*cálculos!AC389)+resultados!$E$3*cálculos!AF389</f>
        <v>2104.0537557761772</v>
      </c>
      <c r="AG390" s="32">
        <f>(1-resultados!$E$3)*(cálculos!AB389*cálculos!AB389)+resultados!$E$3*cálculos!AG389</f>
        <v>5170.4078293202074</v>
      </c>
      <c r="AH390" s="32">
        <f>(1-resultados!$E$3)*(cálculos!AB389*cálculos!AC389)+resultados!$E$3*cálculos!AH389</f>
        <v>3413.9376535335582</v>
      </c>
      <c r="AI390" s="31">
        <f>(1-resultados!$E$3)*(cálculos!AC389*cálculos!AC389)+resultados!$E$3*cálculos!AI389</f>
        <v>12041.519423184573</v>
      </c>
      <c r="AJ390" s="32">
        <f t="shared" si="90"/>
        <v>1</v>
      </c>
      <c r="AK390" s="32">
        <f t="shared" si="91"/>
        <v>0.60778961857579206</v>
      </c>
      <c r="AL390" s="32">
        <f t="shared" si="92"/>
        <v>0.33944852737862763</v>
      </c>
      <c r="AM390" s="32">
        <f t="shared" si="93"/>
        <v>1</v>
      </c>
      <c r="AN390" s="32">
        <f t="shared" si="94"/>
        <v>0.43266577236798121</v>
      </c>
      <c r="AO390" s="31">
        <f t="shared" si="95"/>
        <v>1</v>
      </c>
      <c r="AP390" s="9">
        <f>H390*U390*(H390*U390*AJ390+I390*V390*AK390+J390*W390*AL390)</f>
        <v>0</v>
      </c>
      <c r="AQ390" s="9">
        <f>I390*V390*(H390*U390*AK390+I390*V390*AM390+J390*W390*AN390)</f>
        <v>1.2460321334391419E-4</v>
      </c>
      <c r="AR390" s="9">
        <f>J390*W390*(H390*U390*AL390+I390*V390*AN390+J390*W390*AO390)</f>
        <v>4.2486714288707717E-5</v>
      </c>
      <c r="AS390" s="40">
        <f t="shared" si="96"/>
        <v>1.6708992763262191E-4</v>
      </c>
      <c r="AT390" s="32">
        <f t="shared" si="97"/>
        <v>3.0071133148590497E-2</v>
      </c>
      <c r="AU390" s="31">
        <f>IF(N390&lt;-AT389,1,0)</f>
        <v>0</v>
      </c>
      <c r="AV390" s="37">
        <f>(resultados!$E$12^AU390)*(1-resultados!$E$12)^(1-AU390)</f>
        <v>0.97455470737913485</v>
      </c>
      <c r="AW390" s="37">
        <f>((1-resultados!$E$13)^AU390)*((resultados!$E$13)^(1-AU390))</f>
        <v>0.9</v>
      </c>
    </row>
    <row r="391" spans="1:49" s="37" customFormat="1">
      <c r="A391" s="33">
        <v>389</v>
      </c>
      <c r="B391" s="34">
        <v>39958</v>
      </c>
      <c r="C391" s="35">
        <v>1</v>
      </c>
      <c r="D391" s="36">
        <v>15480</v>
      </c>
      <c r="E391" s="32">
        <v>2325</v>
      </c>
      <c r="F391" s="32">
        <v>2150</v>
      </c>
      <c r="G391" s="40">
        <f>(resultados!$B$6*cálculos!D391)+(resultados!$C$6*cálculos!E391)+(resultados!$D$6*cálculos!F391)</f>
        <v>0.98816112125515665</v>
      </c>
      <c r="H391" s="36">
        <f>(resultados!B$6*cálculos!D391)/$G391</f>
        <v>0.30320248062911015</v>
      </c>
      <c r="I391" s="32">
        <f>(resultados!C$6*cálculos!E391)/$G391</f>
        <v>0.39460883304429456</v>
      </c>
      <c r="J391" s="31">
        <f>(resultados!D$6*cálculos!F391)/$G391</f>
        <v>0.30218868632659518</v>
      </c>
      <c r="K391" s="36">
        <f t="shared" si="84"/>
        <v>0</v>
      </c>
      <c r="L391" s="32">
        <f t="shared" si="85"/>
        <v>0</v>
      </c>
      <c r="M391" s="32">
        <f t="shared" si="86"/>
        <v>0</v>
      </c>
      <c r="N391" s="40">
        <f t="shared" si="86"/>
        <v>0</v>
      </c>
      <c r="O391" s="55">
        <f>AVERAGE(K$4:K391)</f>
        <v>-3.599216214857193E-4</v>
      </c>
      <c r="P391" s="56">
        <f>AVERAGE(L$4:L391)</f>
        <v>3.7318191985369456E-4</v>
      </c>
      <c r="Q391" s="57">
        <f>AVERAGE(M$4:M391)</f>
        <v>6.0007468030692615E-6</v>
      </c>
      <c r="R391" s="32">
        <f>resultados!B$7+resultados!B$8*cálculos!K390^2+resultados!B$9*cálculos!R390</f>
        <v>3.9934093695158173E-4</v>
      </c>
      <c r="S391" s="32">
        <f>resultados!C$7+resultados!C$8*cálculos!L390^2+resultados!C$9*cálculos!S390</f>
        <v>2.4890515636441491E-4</v>
      </c>
      <c r="T391" s="31">
        <f>resultados!D$7+resultados!D$8*cálculos!M390^2+resultados!D$9*cálculos!T390</f>
        <v>9.9524501856420059E-5</v>
      </c>
      <c r="U391" s="36">
        <f t="shared" si="87"/>
        <v>1.9983516631253414E-2</v>
      </c>
      <c r="V391" s="32">
        <f t="shared" si="88"/>
        <v>1.5776728316238917E-2</v>
      </c>
      <c r="W391" s="31">
        <f t="shared" si="89"/>
        <v>9.9761967631166962E-3</v>
      </c>
      <c r="X391" s="32">
        <f>-0.5*LN(2*resultados!B$2)-0.5*LN(R391)-0.5*((K391^2)/R391)</f>
        <v>2.9939089804743313</v>
      </c>
      <c r="Y391" s="32">
        <f>-0.5*LN(2*resultados!C$2)-0.5*LN(S391)-0.5*((L391^2)/S391)</f>
        <v>3.2302807828926103</v>
      </c>
      <c r="Z391" s="31">
        <f>-0.5*LN(2*resultados!D$2)-0.5*LN(T391)-0.5*((M391^2)/T391)</f>
        <v>3.6886148139458119</v>
      </c>
      <c r="AA391" s="32">
        <f>K391/R391</f>
        <v>0</v>
      </c>
      <c r="AB391" s="32">
        <f>L391/S391</f>
        <v>0</v>
      </c>
      <c r="AC391" s="31">
        <f>M391/T391</f>
        <v>0</v>
      </c>
      <c r="AD391" s="32">
        <f>(1-resultados!$E$3)*(cálculos!AA390*cálculos!AA390)+resultados!$E$3*cálculos!AD390</f>
        <v>3009.5908807686146</v>
      </c>
      <c r="AE391" s="32">
        <f>(1-resultados!$E$3)*(cálculos!AA390*cálculos!AB390)+resultados!$E$3*cálculos!AE390</f>
        <v>2304.5387719168157</v>
      </c>
      <c r="AF391" s="32">
        <f>(1-resultados!$E$3)*(cálculos!AA390*cálculos!AC390)+resultados!$E$3*cálculos!AF390</f>
        <v>2008.4779411121754</v>
      </c>
      <c r="AG391" s="32">
        <f>(1-resultados!$E$3)*(cálculos!AB390*cálculos!AB390)+resultados!$E$3*cálculos!AG390</f>
        <v>4884.8842808962318</v>
      </c>
      <c r="AH391" s="32">
        <f>(1-resultados!$E$3)*(cálculos!AB390*cálculos!AC390)+resultados!$E$3*cálculos!AH390</f>
        <v>3161.7086942351611</v>
      </c>
      <c r="AI391" s="31">
        <f>(1-resultados!$E$3)*(cálculos!AC390*cálculos!AC390)+resultados!$E$3*cálculos!AI390</f>
        <v>11409.958793986649</v>
      </c>
      <c r="AJ391" s="32">
        <f t="shared" si="90"/>
        <v>1</v>
      </c>
      <c r="AK391" s="32">
        <f t="shared" si="91"/>
        <v>0.60103968467200364</v>
      </c>
      <c r="AL391" s="32">
        <f t="shared" si="92"/>
        <v>0.34274513351130825</v>
      </c>
      <c r="AM391" s="32">
        <f t="shared" si="93"/>
        <v>1</v>
      </c>
      <c r="AN391" s="32">
        <f t="shared" si="94"/>
        <v>0.42349927914410762</v>
      </c>
      <c r="AO391" s="31">
        <f t="shared" si="95"/>
        <v>1</v>
      </c>
      <c r="AP391" s="9">
        <f>H391*U391*(H391*U391*AJ391+I391*V391*AK391+J391*W391*AL391)</f>
        <v>6.5644845564906854E-5</v>
      </c>
      <c r="AQ391" s="9">
        <f>I391*V391*(H391*U391*AK391+I391*V391*AM391+J391*W391*AN391)</f>
        <v>6.9379036794048088E-5</v>
      </c>
      <c r="AR391" s="9">
        <f>J391*W391*(H391*U391*AL391+I391*V391*AN391+J391*W391*AO391)</f>
        <v>2.3297423480307083E-5</v>
      </c>
      <c r="AS391" s="40">
        <f t="shared" si="96"/>
        <v>1.5832130583926204E-4</v>
      </c>
      <c r="AT391" s="32">
        <f t="shared" si="97"/>
        <v>2.9271456974136981E-2</v>
      </c>
      <c r="AU391" s="31">
        <f>IF(N391&lt;-AT390,1,0)</f>
        <v>0</v>
      </c>
      <c r="AV391" s="37">
        <f>(resultados!$E$12^AU391)*(1-resultados!$E$12)^(1-AU391)</f>
        <v>0.97455470737913485</v>
      </c>
      <c r="AW391" s="37">
        <f>((1-resultados!$E$13)^AU391)*((resultados!$E$13)^(1-AU391))</f>
        <v>0.9</v>
      </c>
    </row>
    <row r="392" spans="1:49" s="37" customFormat="1">
      <c r="A392" s="33">
        <v>390</v>
      </c>
      <c r="B392" s="34">
        <v>39959</v>
      </c>
      <c r="C392" s="35">
        <v>2</v>
      </c>
      <c r="D392" s="36">
        <v>15780</v>
      </c>
      <c r="E392" s="32">
        <v>2350</v>
      </c>
      <c r="F392" s="32">
        <v>2155</v>
      </c>
      <c r="G392" s="40">
        <f>(resultados!$B$6*cálculos!D392)+(resultados!$C$6*cálculos!E392)+(resultados!$D$6*cálculos!F392)</f>
        <v>0.99885488942990452</v>
      </c>
      <c r="H392" s="36">
        <f>resultados!B26</f>
        <v>0</v>
      </c>
      <c r="I392" s="32">
        <f>resultados!C26</f>
        <v>0.81238965323380996</v>
      </c>
      <c r="J392" s="31">
        <f>resultados!D26</f>
        <v>0.18761034676618998</v>
      </c>
      <c r="K392" s="36">
        <f t="shared" si="84"/>
        <v>1.9194447256147384E-2</v>
      </c>
      <c r="L392" s="32">
        <f t="shared" si="85"/>
        <v>1.0695289116748441E-2</v>
      </c>
      <c r="M392" s="32">
        <f t="shared" si="86"/>
        <v>2.3228814161395661E-3</v>
      </c>
      <c r="N392" s="40">
        <f t="shared" si="86"/>
        <v>1.0763749626439837E-2</v>
      </c>
      <c r="O392" s="55">
        <f>AVERAGE(K$4:K392)</f>
        <v>-3.0965332102907893E-4</v>
      </c>
      <c r="P392" s="56">
        <f>AVERAGE(L$4:L392)</f>
        <v>3.9971689979429804E-4</v>
      </c>
      <c r="Q392" s="57">
        <f>AVERAGE(M$4:M392)</f>
        <v>1.1956738240952287E-5</v>
      </c>
      <c r="R392" s="32">
        <f>resultados!B$7+resultados!B$8*cálculos!K391^2+resultados!B$9*cálculos!R391</f>
        <v>3.1910328349519899E-4</v>
      </c>
      <c r="S392" s="32">
        <f>resultados!C$7+resultados!C$8*cálculos!L391^2+resultados!C$9*cálculos!S391</f>
        <v>1.8987477557578844E-4</v>
      </c>
      <c r="T392" s="31">
        <f>resultados!D$7+resultados!D$8*cálculos!M391^2+resultados!D$9*cálculos!T391</f>
        <v>7.8740245970287197E-5</v>
      </c>
      <c r="U392" s="36">
        <f t="shared" si="87"/>
        <v>1.7863462248265283E-2</v>
      </c>
      <c r="V392" s="32">
        <f t="shared" si="88"/>
        <v>1.37795056361173E-2</v>
      </c>
      <c r="W392" s="31">
        <f t="shared" si="89"/>
        <v>8.8735700803164452E-3</v>
      </c>
      <c r="X392" s="32">
        <f>-0.5*LN(2*resultados!B$2)-0.5*LN(R392)-0.5*((K392^2)/R392)</f>
        <v>2.5287747612960016</v>
      </c>
      <c r="Y392" s="32">
        <f>-0.5*LN(2*resultados!C$2)-0.5*LN(S392)-0.5*((L392^2)/S392)</f>
        <v>3.0644115926536473</v>
      </c>
      <c r="Z392" s="31">
        <f>-0.5*LN(2*resultados!D$2)-0.5*LN(T392)-0.5*((M392^2)/T392)</f>
        <v>3.7714763888469811</v>
      </c>
      <c r="AA392" s="32">
        <f>K392/R392</f>
        <v>60.151205734729366</v>
      </c>
      <c r="AB392" s="32">
        <f>L392/S392</f>
        <v>56.328119858550778</v>
      </c>
      <c r="AC392" s="31">
        <f>M392/T392</f>
        <v>29.500560831574116</v>
      </c>
      <c r="AD392" s="32">
        <f>(1-resultados!$E$3)*(cálculos!AA391*cálculos!AA391)+resultados!$E$3*cálculos!AD391</f>
        <v>2829.0154279224976</v>
      </c>
      <c r="AE392" s="32">
        <f>(1-resultados!$E$3)*(cálculos!AA391*cálculos!AB391)+resultados!$E$3*cálculos!AE391</f>
        <v>2166.2664456018065</v>
      </c>
      <c r="AF392" s="32">
        <f>(1-resultados!$E$3)*(cálculos!AA391*cálculos!AC391)+resultados!$E$3*cálculos!AF391</f>
        <v>1887.9692646454448</v>
      </c>
      <c r="AG392" s="32">
        <f>(1-resultados!$E$3)*(cálculos!AB391*cálculos!AB391)+resultados!$E$3*cálculos!AG391</f>
        <v>4591.7912240424575</v>
      </c>
      <c r="AH392" s="32">
        <f>(1-resultados!$E$3)*(cálculos!AB391*cálculos!AC391)+resultados!$E$3*cálculos!AH391</f>
        <v>2972.0061725810515</v>
      </c>
      <c r="AI392" s="31">
        <f>(1-resultados!$E$3)*(cálculos!AC391*cálculos!AC391)+resultados!$E$3*cálculos!AI391</f>
        <v>10725.361266347449</v>
      </c>
      <c r="AJ392" s="32">
        <f t="shared" si="90"/>
        <v>1</v>
      </c>
      <c r="AK392" s="32">
        <f t="shared" si="91"/>
        <v>0.60103968467200364</v>
      </c>
      <c r="AL392" s="32">
        <f t="shared" si="92"/>
        <v>0.34274513351130825</v>
      </c>
      <c r="AM392" s="32">
        <f t="shared" si="93"/>
        <v>1</v>
      </c>
      <c r="AN392" s="32">
        <f t="shared" si="94"/>
        <v>0.42349927914410768</v>
      </c>
      <c r="AO392" s="31">
        <f t="shared" si="95"/>
        <v>1</v>
      </c>
      <c r="AP392" s="9">
        <f>H392*U392*(H392*U392*AJ392+I392*V392*AK392+J392*W392*AL392)</f>
        <v>0</v>
      </c>
      <c r="AQ392" s="9">
        <f>I392*V392*(H392*U392*AK392+I392*V392*AM392+J392*W392*AN392)</f>
        <v>1.3320531645472075E-4</v>
      </c>
      <c r="AR392" s="9">
        <f>J392*W392*(H392*U392*AL392+I392*V392*AN392+J392*W392*AO392)</f>
        <v>1.0663812444139033E-5</v>
      </c>
      <c r="AS392" s="40">
        <f t="shared" si="96"/>
        <v>1.4386912889885979E-4</v>
      </c>
      <c r="AT392" s="32">
        <f t="shared" si="97"/>
        <v>2.7903486117121238E-2</v>
      </c>
      <c r="AU392" s="31">
        <f>IF(N392&lt;-AT391,1,0)</f>
        <v>0</v>
      </c>
      <c r="AV392" s="37">
        <f>(resultados!$E$12^AU392)*(1-resultados!$E$12)^(1-AU392)</f>
        <v>0.97455470737913485</v>
      </c>
      <c r="AW392" s="37">
        <f>((1-resultados!$E$13)^AU392)*((resultados!$E$13)^(1-AU392))</f>
        <v>0.9</v>
      </c>
    </row>
    <row r="393" spans="1:49" s="37" customFormat="1">
      <c r="A393" s="33">
        <v>391</v>
      </c>
      <c r="B393" s="34">
        <v>39960</v>
      </c>
      <c r="C393" s="35">
        <v>3</v>
      </c>
      <c r="D393" s="36">
        <v>15680</v>
      </c>
      <c r="E393" s="32">
        <v>2345</v>
      </c>
      <c r="F393" s="32">
        <v>2155</v>
      </c>
      <c r="G393" s="40">
        <f>(resultados!$B$6*cálculos!D393)+(resultados!$C$6*cálculos!E393)+(resultados!$D$6*cálculos!F393)</f>
        <v>0.99608083113545676</v>
      </c>
      <c r="H393" s="36">
        <f>resultados!B30</f>
        <v>0</v>
      </c>
      <c r="I393" s="32">
        <f>resultados!C30</f>
        <v>0.77908820390915201</v>
      </c>
      <c r="J393" s="31">
        <f>resultados!D30</f>
        <v>0.22091179609084802</v>
      </c>
      <c r="K393" s="36">
        <f t="shared" si="84"/>
        <v>-6.3573004954662338E-3</v>
      </c>
      <c r="L393" s="32">
        <f t="shared" si="85"/>
        <v>-2.1299262578251543E-3</v>
      </c>
      <c r="M393" s="32">
        <f t="shared" si="86"/>
        <v>0</v>
      </c>
      <c r="N393" s="40">
        <f t="shared" si="86"/>
        <v>-2.7811022218443868E-3</v>
      </c>
      <c r="O393" s="55">
        <f>AVERAGE(K$4:K393)</f>
        <v>-3.2516010865584085E-4</v>
      </c>
      <c r="P393" s="56">
        <f>AVERAGE(L$4:L393)</f>
        <v>3.9323063528758149E-4</v>
      </c>
      <c r="Q393" s="57">
        <f>AVERAGE(M$4:M393)</f>
        <v>1.1926079937770357E-5</v>
      </c>
      <c r="R393" s="32">
        <f>resultados!B$7+resultados!B$8*cálculos!K392^2+resultados!B$9*cálculos!R392</f>
        <v>3.5934836878624796E-4</v>
      </c>
      <c r="S393" s="32">
        <f>resultados!C$7+resultados!C$8*cálculos!L392^2+resultados!C$9*cálculos!S392</f>
        <v>1.8937940947706E-4</v>
      </c>
      <c r="T393" s="31">
        <f>resultados!D$7+resultados!D$8*cálculos!M392^2+resultados!D$9*cálculos!T392</f>
        <v>6.7631591057807546E-5</v>
      </c>
      <c r="U393" s="36">
        <f t="shared" si="87"/>
        <v>1.8956486193022374E-2</v>
      </c>
      <c r="V393" s="32">
        <f t="shared" si="88"/>
        <v>1.3761519155858484E-2</v>
      </c>
      <c r="W393" s="31">
        <f t="shared" si="89"/>
        <v>8.2238428400479274E-3</v>
      </c>
      <c r="X393" s="32">
        <f>-0.5*LN(2*resultados!B$2)-0.5*LN(R393)-0.5*((K393^2)/R393)</f>
        <v>2.990436486013226</v>
      </c>
      <c r="Y393" s="32">
        <f>-0.5*LN(2*resultados!C$2)-0.5*LN(S393)-0.5*((L393^2)/S393)</f>
        <v>3.3549630100273617</v>
      </c>
      <c r="Z393" s="31">
        <f>-0.5*LN(2*resultados!D$2)-0.5*LN(T393)-0.5*((M393^2)/T393)</f>
        <v>3.8817791471636034</v>
      </c>
      <c r="AA393" s="32">
        <f>K393/R393</f>
        <v>-17.691190631917859</v>
      </c>
      <c r="AB393" s="32">
        <f>L393/S393</f>
        <v>-11.246873478519097</v>
      </c>
      <c r="AC393" s="31">
        <f>M393/T393</f>
        <v>0</v>
      </c>
      <c r="AD393" s="32">
        <f>(1-resultados!$E$3)*(cálculos!AA392*cálculos!AA392)+resultados!$E$3*cálculos!AD392</f>
        <v>2876.3645553276524</v>
      </c>
      <c r="AE393" s="32">
        <f>(1-resultados!$E$3)*(cálculos!AA392*cálculos!AB392)+resultados!$E$3*cálculos!AE392</f>
        <v>2239.5827184414293</v>
      </c>
      <c r="AF393" s="32">
        <f>(1-resultados!$E$3)*(cálculos!AA392*cálculos!AC392)+resultados!$E$3*cálculos!AF392</f>
        <v>1881.160766998913</v>
      </c>
      <c r="AG393" s="32">
        <f>(1-resultados!$E$3)*(cálculos!AB392*cálculos!AB392)+resultados!$E$3*cálculos!AG392</f>
        <v>4506.6551758078658</v>
      </c>
      <c r="AH393" s="32">
        <f>(1-resultados!$E$3)*(cálculos!AB392*cálculos!AC392)+resultados!$E$3*cálculos!AH392</f>
        <v>2893.3884698111106</v>
      </c>
      <c r="AI393" s="31">
        <f>(1-resultados!$E$3)*(cálculos!AC392*cálculos!AC392)+resultados!$E$3*cálculos!AI392</f>
        <v>10134.056575729244</v>
      </c>
      <c r="AJ393" s="32">
        <f t="shared" si="90"/>
        <v>1</v>
      </c>
      <c r="AK393" s="32">
        <f t="shared" si="91"/>
        <v>0.62203952155157793</v>
      </c>
      <c r="AL393" s="32">
        <f t="shared" si="92"/>
        <v>0.34842738875652418</v>
      </c>
      <c r="AM393" s="32">
        <f t="shared" si="93"/>
        <v>1</v>
      </c>
      <c r="AN393" s="32">
        <f t="shared" si="94"/>
        <v>0.42814208474401583</v>
      </c>
      <c r="AO393" s="31">
        <f t="shared" si="95"/>
        <v>1</v>
      </c>
      <c r="AP393" s="9">
        <f>H393*U393*(H393*U393*AJ393+I393*V393*AK393+J393*W393*AL393)</f>
        <v>0</v>
      </c>
      <c r="AQ393" s="9">
        <f>I393*V393*(H393*U393*AK393+I393*V393*AM393+J393*W393*AN393)</f>
        <v>1.2328861328939612E-4</v>
      </c>
      <c r="AR393" s="9">
        <f>J393*W393*(H393*U393*AL393+I393*V393*AN393+J393*W393*AO393)</f>
        <v>1.1639955122148682E-5</v>
      </c>
      <c r="AS393" s="40">
        <f t="shared" si="96"/>
        <v>1.3492856841154481E-4</v>
      </c>
      <c r="AT393" s="32">
        <f t="shared" si="97"/>
        <v>2.7022567753205343E-2</v>
      </c>
      <c r="AU393" s="31">
        <f>IF(N393&lt;-AT392,1,0)</f>
        <v>0</v>
      </c>
      <c r="AV393" s="37">
        <f>(resultados!$E$12^AU393)*(1-resultados!$E$12)^(1-AU393)</f>
        <v>0.97455470737913485</v>
      </c>
      <c r="AW393" s="37">
        <f>((1-resultados!$E$13)^AU393)*((resultados!$E$13)^(1-AU393))</f>
        <v>0.9</v>
      </c>
    </row>
    <row r="394" spans="1:49" s="37" customFormat="1">
      <c r="A394" s="33">
        <v>392</v>
      </c>
      <c r="B394" s="34">
        <v>39961</v>
      </c>
      <c r="C394" s="35">
        <v>4</v>
      </c>
      <c r="D394" s="36">
        <v>15560</v>
      </c>
      <c r="E394" s="32">
        <v>2365</v>
      </c>
      <c r="F394" s="32">
        <v>2145</v>
      </c>
      <c r="G394" s="40">
        <f>(resultados!$B$6*cálculos!D394)+(resultados!$C$6*cálculos!E394)+(resultados!$D$6*cálculos!F394)</f>
        <v>0.99572365929532691</v>
      </c>
      <c r="H394" s="36">
        <f>resultados!B34</f>
        <v>0</v>
      </c>
      <c r="I394" s="32">
        <f>resultados!C34</f>
        <v>0.84438349171817817</v>
      </c>
      <c r="J394" s="31">
        <f>resultados!D34</f>
        <v>0.15561650828182189</v>
      </c>
      <c r="K394" s="36">
        <f t="shared" si="84"/>
        <v>-7.6824961720163287E-3</v>
      </c>
      <c r="L394" s="32">
        <f t="shared" si="85"/>
        <v>8.4926200456534318E-3</v>
      </c>
      <c r="M394" s="32">
        <f t="shared" si="86"/>
        <v>-4.6511711757304397E-3</v>
      </c>
      <c r="N394" s="40">
        <f t="shared" si="86"/>
        <v>-3.586414687527812E-4</v>
      </c>
      <c r="O394" s="55">
        <f>AVERAGE(K$4:K394)</f>
        <v>-3.439768249304201E-4</v>
      </c>
      <c r="P394" s="56">
        <f>AVERAGE(L$4:L394)</f>
        <v>4.1394518620923329E-4</v>
      </c>
      <c r="Q394" s="57">
        <f>AVERAGE(M$4:M394)</f>
        <v>0</v>
      </c>
      <c r="R394" s="32">
        <f>resultados!B$7+resultados!B$8*cálculos!K393^2+resultados!B$9*cálculos!R393</f>
        <v>3.0070315255393594E-4</v>
      </c>
      <c r="S394" s="32">
        <f>resultados!C$7+resultados!C$8*cálculos!L393^2+resultados!C$9*cálculos!S393</f>
        <v>1.5197601856662795E-4</v>
      </c>
      <c r="T394" s="31">
        <f>resultados!D$7+resultados!D$8*cálculos!M393^2+resultados!D$9*cálculos!T393</f>
        <v>5.8634955002841871E-5</v>
      </c>
      <c r="U394" s="36">
        <f t="shared" si="87"/>
        <v>1.7340794461440802E-2</v>
      </c>
      <c r="V394" s="32">
        <f t="shared" si="88"/>
        <v>1.2327855392022894E-2</v>
      </c>
      <c r="W394" s="31">
        <f t="shared" si="89"/>
        <v>7.6573464726915593E-3</v>
      </c>
      <c r="X394" s="32">
        <f>-0.5*LN(2*resultados!B$2)-0.5*LN(R394)-0.5*((K394^2)/R394)</f>
        <v>3.0376170660937309</v>
      </c>
      <c r="Y394" s="32">
        <f>-0.5*LN(2*resultados!C$2)-0.5*LN(S394)-0.5*((L394^2)/S394)</f>
        <v>3.2396659820841718</v>
      </c>
      <c r="Z394" s="31">
        <f>-0.5*LN(2*resultados!D$2)-0.5*LN(T394)-0.5*((M394^2)/T394)</f>
        <v>3.7686760082079873</v>
      </c>
      <c r="AA394" s="32">
        <f>K394/R394</f>
        <v>-25.548439072777427</v>
      </c>
      <c r="AB394" s="32">
        <f>L394/S394</f>
        <v>55.881316840328815</v>
      </c>
      <c r="AC394" s="31">
        <f>M394/T394</f>
        <v>-79.324204742802493</v>
      </c>
      <c r="AD394" s="32">
        <f>(1-resultados!$E$3)*(cálculos!AA393*cálculos!AA393)+resultados!$E$3*cálculos!AD393</f>
        <v>2722.5613755664845</v>
      </c>
      <c r="AE394" s="32">
        <f>(1-resultados!$E$3)*(cálculos!AA393*cálculos!AB393)+resultados!$E$3*cálculos!AE393</f>
        <v>2117.145990298236</v>
      </c>
      <c r="AF394" s="32">
        <f>(1-resultados!$E$3)*(cálculos!AA393*cálculos!AC393)+resultados!$E$3*cálculos!AF393</f>
        <v>1768.2911209789781</v>
      </c>
      <c r="AG394" s="32">
        <f>(1-resultados!$E$3)*(cálculos!AB393*cálculos!AB393)+resultados!$E$3*cálculos!AG393</f>
        <v>4243.8453950419025</v>
      </c>
      <c r="AH394" s="32">
        <f>(1-resultados!$E$3)*(cálculos!AB393*cálculos!AC393)+resultados!$E$3*cálculos!AH393</f>
        <v>2719.7851616224439</v>
      </c>
      <c r="AI394" s="31">
        <f>(1-resultados!$E$3)*(cálculos!AC393*cálculos!AC393)+resultados!$E$3*cálculos!AI393</f>
        <v>9526.0131811854899</v>
      </c>
      <c r="AJ394" s="32">
        <f t="shared" si="90"/>
        <v>1</v>
      </c>
      <c r="AK394" s="32">
        <f t="shared" si="91"/>
        <v>0.62284816580299784</v>
      </c>
      <c r="AL394" s="32">
        <f t="shared" si="92"/>
        <v>0.34722368168879864</v>
      </c>
      <c r="AM394" s="32">
        <f t="shared" si="93"/>
        <v>1</v>
      </c>
      <c r="AN394" s="32">
        <f t="shared" si="94"/>
        <v>0.42775907701454169</v>
      </c>
      <c r="AO394" s="31">
        <f t="shared" si="95"/>
        <v>1</v>
      </c>
      <c r="AP394" s="9">
        <f>H394*U394*(H394*U394*AJ394+I394*V394*AK394+J394*W394*AL394)</f>
        <v>0</v>
      </c>
      <c r="AQ394" s="9">
        <f>I394*V394*(H394*U394*AK394+I394*V394*AM394+J394*W394*AN394)</f>
        <v>1.1366230790331496E-4</v>
      </c>
      <c r="AR394" s="9">
        <f>J394*W394*(H394*U394*AL394+I394*V394*AN394+J394*W394*AO394)</f>
        <v>6.7258503940862514E-6</v>
      </c>
      <c r="AS394" s="40">
        <f t="shared" si="96"/>
        <v>1.203881582974012E-4</v>
      </c>
      <c r="AT394" s="32">
        <f t="shared" si="97"/>
        <v>2.5525046590644911E-2</v>
      </c>
      <c r="AU394" s="31">
        <f>IF(N394&lt;-AT393,1,0)</f>
        <v>0</v>
      </c>
      <c r="AV394" s="37">
        <f>(resultados!$E$12^AU394)*(1-resultados!$E$12)^(1-AU394)</f>
        <v>0.97455470737913485</v>
      </c>
      <c r="AW394" s="37">
        <f>((1-resultados!$E$13)^AU394)*((resultados!$E$13)^(1-AU394))</f>
        <v>0.9</v>
      </c>
    </row>
    <row r="395" spans="1:49" s="70" customFormat="1">
      <c r="A395" s="64">
        <v>393</v>
      </c>
      <c r="B395" s="65">
        <v>39962</v>
      </c>
      <c r="C395" s="66">
        <v>5</v>
      </c>
      <c r="D395" s="67">
        <v>15500</v>
      </c>
      <c r="E395" s="68">
        <v>2385</v>
      </c>
      <c r="F395" s="68">
        <v>2160</v>
      </c>
      <c r="G395" s="58">
        <f>(resultados!$B$6*cálculos!D395)+(resultados!$C$6*cálculos!E395)+(resultados!$D$6*cálculos!F395)</f>
        <v>1</v>
      </c>
      <c r="H395" s="67">
        <f>resultados!B38</f>
        <v>0</v>
      </c>
      <c r="I395" s="68">
        <f>resultados!C38</f>
        <v>0.89050896763246146</v>
      </c>
      <c r="J395" s="69">
        <f>resultados!D38</f>
        <v>0.10949103236753865</v>
      </c>
      <c r="K395" s="67">
        <f t="shared" si="84"/>
        <v>-3.8634948250440004E-3</v>
      </c>
      <c r="L395" s="68">
        <f t="shared" si="85"/>
        <v>8.4211023964089193E-3</v>
      </c>
      <c r="M395" s="68">
        <f t="shared" si="86"/>
        <v>6.968669316092857E-3</v>
      </c>
      <c r="N395" s="58">
        <f t="shared" si="86"/>
        <v>4.2855104007512882E-3</v>
      </c>
      <c r="O395" s="59">
        <f>AVERAGE(K$4:K395)</f>
        <v>-3.5295518717560782E-4</v>
      </c>
      <c r="P395" s="60">
        <f>AVERAGE(L$4:L395)</f>
        <v>4.3437160766382433E-4</v>
      </c>
      <c r="Q395" s="61">
        <f>AVERAGE(M$4:M395)</f>
        <v>1.7777217643094024E-5</v>
      </c>
      <c r="R395" s="68">
        <f>resultados!B$7+resultados!B$8*cálculos!K394^2+resultados!B$9*cálculos!R394</f>
        <v>2.6280256998598085E-4</v>
      </c>
      <c r="S395" s="68">
        <f>resultados!C$7+resultados!C$8*cálculos!L394^2+resultados!C$9*cálculos!S394</f>
        <v>1.5001096559197851E-4</v>
      </c>
      <c r="T395" s="69">
        <f>resultados!D$7+resultados!D$8*cálculos!M394^2+resultados!D$9*cálculos!T394</f>
        <v>6.0957014460338444E-5</v>
      </c>
      <c r="U395" s="67">
        <f t="shared" si="87"/>
        <v>1.6211186569340966E-2</v>
      </c>
      <c r="V395" s="68">
        <f t="shared" si="88"/>
        <v>1.2247896374152523E-2</v>
      </c>
      <c r="W395" s="69">
        <f t="shared" si="89"/>
        <v>7.8074973237484014E-3</v>
      </c>
      <c r="X395" s="68">
        <f>-0.5*LN(2*resultados!B$2)-0.5*LN(R395)-0.5*((K395^2)/R395)</f>
        <v>3.1747163424510059</v>
      </c>
      <c r="Y395" s="68">
        <f>-0.5*LN(2*resultados!C$2)-0.5*LN(S395)-0.5*((L395^2)/S395)</f>
        <v>3.2470966088056947</v>
      </c>
      <c r="Z395" s="69">
        <f>-0.5*LN(2*resultados!D$2)-0.5*LN(T395)-0.5*((M395^2)/T395)</f>
        <v>3.5353995149832134</v>
      </c>
      <c r="AA395" s="68">
        <f>K395/R395</f>
        <v>-14.701130301922458</v>
      </c>
      <c r="AB395" s="68">
        <f>L395/S395</f>
        <v>56.1365788372688</v>
      </c>
      <c r="AC395" s="69">
        <f>M395/T395</f>
        <v>114.32104045428615</v>
      </c>
      <c r="AD395" s="68">
        <f>(1-resultados!$E$3)*(cálculos!AA394*cálculos!AA394)+resultados!$E$3*cálculos!AD394</f>
        <v>2598.3710573758203</v>
      </c>
      <c r="AE395" s="68">
        <f>(1-resultados!$E$3)*(cálculos!AA394*cálculos!AB394)+resultados!$E$3*cálculos!AE394</f>
        <v>1904.456405764239</v>
      </c>
      <c r="AF395" s="68">
        <f>(1-resultados!$E$3)*(cálculos!AA394*cálculos!AC394)+resultados!$E$3*cálculos!AF394</f>
        <v>1783.7902304323202</v>
      </c>
      <c r="AG395" s="68">
        <f>(1-resultados!$E$3)*(cálculos!AB394*cálculos!AB394)+resultados!$E$3*cálculos!AG394</f>
        <v>4176.5779656479417</v>
      </c>
      <c r="AH395" s="68">
        <f>(1-resultados!$E$3)*(cálculos!AB394*cálculos!AC394)+resultados!$E$3*cálculos!AH394</f>
        <v>2290.6335908247174</v>
      </c>
      <c r="AI395" s="69">
        <f>(1-resultados!$E$3)*(cálculos!AC394*cálculos!AC394)+resultados!$E$3*cálculos!AI394</f>
        <v>9331.9921577990426</v>
      </c>
      <c r="AJ395" s="68">
        <f t="shared" si="90"/>
        <v>1</v>
      </c>
      <c r="AK395" s="68">
        <f t="shared" si="91"/>
        <v>0.57810956412641323</v>
      </c>
      <c r="AL395" s="68">
        <f t="shared" si="92"/>
        <v>0.36224801420191816</v>
      </c>
      <c r="AM395" s="68">
        <f t="shared" si="93"/>
        <v>1</v>
      </c>
      <c r="AN395" s="68">
        <f t="shared" si="94"/>
        <v>0.36690881519534591</v>
      </c>
      <c r="AO395" s="69">
        <f t="shared" si="95"/>
        <v>1</v>
      </c>
      <c r="AP395" s="62">
        <f>H395*U395*(H395*U395*AJ395+I395*V395*AK395+J395*W395*AL395)</f>
        <v>0</v>
      </c>
      <c r="AQ395" s="62">
        <f>I395*V395*(H395*U395*AK395+I395*V395*AM395+J395*W395*AN395)</f>
        <v>1.2238059171619929E-4</v>
      </c>
      <c r="AR395" s="62">
        <f>J395*W395*(H395*U395*AL395+I395*V395*AN395+J395*W395*AO395)</f>
        <v>4.1517328518166866E-6</v>
      </c>
      <c r="AS395" s="58">
        <f t="shared" si="96"/>
        <v>1.2653232456801596E-4</v>
      </c>
      <c r="AT395" s="68">
        <f t="shared" si="97"/>
        <v>2.616829346132463E-2</v>
      </c>
      <c r="AU395" s="69">
        <f>IF(N395&lt;-AT394,1,0)</f>
        <v>0</v>
      </c>
      <c r="AV395" s="70">
        <f>(resultados!$E$12^AU395)*(1-resultados!$E$12)^(1-AU395)</f>
        <v>0.97455470737913485</v>
      </c>
      <c r="AW395" s="70">
        <f>((1-resultados!$E$13)^AU395)*((resultados!$E$13)^(1-AU395))</f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9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5" sqref="L5"/>
    </sheetView>
  </sheetViews>
  <sheetFormatPr baseColWidth="10" defaultRowHeight="15"/>
  <cols>
    <col min="2" max="2" width="12.28515625" customWidth="1"/>
    <col min="5" max="5" width="11.42578125" customWidth="1"/>
    <col min="6" max="6" width="12" bestFit="1" customWidth="1"/>
  </cols>
  <sheetData>
    <row r="1" spans="1:6">
      <c r="B1" s="12" t="s">
        <v>1</v>
      </c>
      <c r="C1" s="12" t="s">
        <v>2</v>
      </c>
      <c r="D1" s="12" t="s">
        <v>3</v>
      </c>
      <c r="E1" s="12" t="s">
        <v>30</v>
      </c>
      <c r="F1" s="12" t="s">
        <v>52</v>
      </c>
    </row>
    <row r="2" spans="1:6">
      <c r="A2" s="13" t="s">
        <v>9</v>
      </c>
      <c r="B2" s="14">
        <f>PI()</f>
        <v>3.1415926535897931</v>
      </c>
      <c r="C2" s="14">
        <f>PI()</f>
        <v>3.1415926535897931</v>
      </c>
      <c r="D2" s="15">
        <f>PI()</f>
        <v>3.1415926535897931</v>
      </c>
    </row>
    <row r="3" spans="1:6">
      <c r="A3" t="s">
        <v>14</v>
      </c>
      <c r="E3">
        <v>0.94</v>
      </c>
    </row>
    <row r="4" spans="1:6">
      <c r="A4" s="4" t="s">
        <v>22</v>
      </c>
      <c r="B4" s="4">
        <v>0.3</v>
      </c>
      <c r="C4" s="4">
        <v>0.4</v>
      </c>
      <c r="D4" s="4">
        <v>0.3</v>
      </c>
    </row>
    <row r="5" spans="1:6">
      <c r="A5" s="4" t="s">
        <v>23</v>
      </c>
      <c r="B5" s="4">
        <v>15500</v>
      </c>
      <c r="C5" s="4">
        <v>2385</v>
      </c>
      <c r="D5" s="4">
        <v>2160</v>
      </c>
    </row>
    <row r="6" spans="1:6">
      <c r="A6" s="26" t="s">
        <v>42</v>
      </c>
      <c r="B6" s="26">
        <f>(B4/B5)</f>
        <v>1.9354838709677417E-5</v>
      </c>
      <c r="C6" s="26">
        <f>(C4/C5)</f>
        <v>1.6771488469601679E-4</v>
      </c>
      <c r="D6" s="26">
        <f>(D4/D5)</f>
        <v>1.3888888888888889E-4</v>
      </c>
    </row>
    <row r="7" spans="1:6">
      <c r="A7" s="11" t="s">
        <v>6</v>
      </c>
      <c r="B7" s="11">
        <v>2.6999999999999999E-5</v>
      </c>
      <c r="C7" s="11">
        <v>2.5000000000000001E-5</v>
      </c>
      <c r="D7" s="11">
        <v>1.5999999999999999E-5</v>
      </c>
    </row>
    <row r="8" spans="1:6">
      <c r="A8" s="9" t="s">
        <v>7</v>
      </c>
      <c r="B8" s="9">
        <v>0.268536359</v>
      </c>
      <c r="C8" s="9">
        <v>0.33750000000000002</v>
      </c>
      <c r="D8" s="9">
        <v>0.3695</v>
      </c>
    </row>
    <row r="9" spans="1:6">
      <c r="A9" s="9" t="s">
        <v>8</v>
      </c>
      <c r="B9" s="9">
        <v>0.73146341000000004</v>
      </c>
      <c r="C9" s="9">
        <v>0.66239999999999999</v>
      </c>
      <c r="D9" s="9">
        <v>0.63039999999999996</v>
      </c>
    </row>
    <row r="10" spans="1:6">
      <c r="A10" s="10" t="s">
        <v>11</v>
      </c>
      <c r="B10" s="10">
        <f>SUM(cálculos!X3:X395)</f>
        <v>985.30861977772611</v>
      </c>
      <c r="C10" s="10">
        <f>SUM(cálculos!Y3:Y395)</f>
        <v>1017.7623978962032</v>
      </c>
      <c r="D10" s="10">
        <f>SUM(cálculos!Z3:Z395)</f>
        <v>1157.6004064665401</v>
      </c>
    </row>
    <row r="11" spans="1:6">
      <c r="A11" s="43" t="s">
        <v>38</v>
      </c>
      <c r="B11" s="43"/>
      <c r="C11" s="43"/>
      <c r="D11" s="43"/>
    </row>
    <row r="12" spans="1:6">
      <c r="A12" s="47" t="s">
        <v>37</v>
      </c>
      <c r="E12" s="37">
        <f>SUM(cálculos!AU4:AU395)/cálculos!A395</f>
        <v>2.5445292620865138E-2</v>
      </c>
      <c r="F12" s="45">
        <f>PRODUCT(cálculos!AV4:AV395)</f>
        <v>6.0263161103383817E-21</v>
      </c>
    </row>
    <row r="13" spans="1:6">
      <c r="A13" s="48" t="s">
        <v>7</v>
      </c>
      <c r="E13" s="46">
        <v>0.9</v>
      </c>
      <c r="F13" s="45">
        <f>PRODUCT(cálculos!AW4:AW395)</f>
        <v>3.3161838949736596E-28</v>
      </c>
    </row>
    <row r="14" spans="1:6">
      <c r="A14" s="47" t="s">
        <v>41</v>
      </c>
      <c r="E14" s="37">
        <f>-2*LN(F13/F12)</f>
        <v>33.430833710853825</v>
      </c>
      <c r="F14" s="44">
        <f>1-CHIDIST(E14,1)</f>
        <v>0.99999999261560879</v>
      </c>
    </row>
    <row r="15" spans="1:6">
      <c r="A15" s="14" t="s">
        <v>43</v>
      </c>
      <c r="B15" s="14"/>
      <c r="C15" s="14"/>
      <c r="D15" s="14"/>
      <c r="E15" s="14"/>
      <c r="F15" s="77"/>
    </row>
    <row r="16" spans="1:6">
      <c r="A16" s="47" t="s">
        <v>45</v>
      </c>
      <c r="B16" s="1">
        <f>AVERAGE(cálculos!K$4:K$389)</f>
        <v>-3.785764073071015E-4</v>
      </c>
      <c r="C16" s="1">
        <f>AVERAGE(cálculos!L$4:L$389)</f>
        <v>3.9177584257389588E-4</v>
      </c>
      <c r="D16" s="1">
        <f>AVERAGE(cálculos!M$4:M$389)</f>
        <v>-6.0459154047160507E-6</v>
      </c>
      <c r="E16" s="5">
        <f>$B$18*B16+$C$18*C16+$D$18*D16</f>
        <v>1.2054651846556996E-4</v>
      </c>
      <c r="F16" s="75"/>
    </row>
    <row r="17" spans="1:6">
      <c r="A17" s="47" t="s">
        <v>53</v>
      </c>
      <c r="B17" s="1">
        <f>cálculos!K389</f>
        <v>-1.8041726485158449E-2</v>
      </c>
      <c r="C17" s="1">
        <f>cálculos!L389</f>
        <v>-1.2739025777429802E-2</v>
      </c>
      <c r="D17" s="1">
        <f>cálculos!M389</f>
        <v>-6.9848945219508352E-3</v>
      </c>
      <c r="E17" s="5">
        <f>$B$18*B17+$C$18*C17+$D$18*D17</f>
        <v>-8.8159393701296267E-3</v>
      </c>
      <c r="F17" s="75">
        <f>colcap!$C$333</f>
        <v>8.6309957292307615E-4</v>
      </c>
    </row>
    <row r="18" spans="1:6">
      <c r="A18" s="47" t="s">
        <v>44</v>
      </c>
      <c r="B18" s="1">
        <v>0</v>
      </c>
      <c r="C18" s="1">
        <v>0.31821395218180099</v>
      </c>
      <c r="D18" s="1">
        <v>0.68178604781819907</v>
      </c>
      <c r="E18" s="1">
        <f>SUM(B18:D18)</f>
        <v>1</v>
      </c>
      <c r="F18" s="75"/>
    </row>
    <row r="19" spans="1:6">
      <c r="A19" s="76" t="s">
        <v>46</v>
      </c>
      <c r="B19" s="63"/>
      <c r="C19" s="63"/>
      <c r="D19" s="63"/>
      <c r="E19" s="63">
        <f>cálculos!AT389</f>
        <v>2.7538655017132298E-2</v>
      </c>
      <c r="F19" s="63">
        <f>colcap!G332</f>
        <v>2.7537715656461081E-2</v>
      </c>
    </row>
    <row r="20" spans="1:6">
      <c r="A20" s="47" t="s">
        <v>45</v>
      </c>
      <c r="B20" s="1">
        <f>AVERAGE(cálculos!K$4:K$390)</f>
        <v>-3.6085165151539814E-4</v>
      </c>
      <c r="C20" s="1">
        <f>AVERAGE(cálculos!L$4:L$390)</f>
        <v>3.7414621422024159E-4</v>
      </c>
      <c r="D20" s="1">
        <f>AVERAGE(cálculos!M$4:M$390)</f>
        <v>6.0162526087619471E-6</v>
      </c>
      <c r="E20" s="5">
        <f>$B$22*B20+$C$22*C20+$D$22*D20</f>
        <v>2.1686582634337402E-4</v>
      </c>
      <c r="F20" s="75"/>
    </row>
    <row r="21" spans="1:6">
      <c r="A21" s="47" t="s">
        <v>53</v>
      </c>
      <c r="B21" s="1">
        <f>cálculos!K390</f>
        <v>6.4809040840820842E-3</v>
      </c>
      <c r="C21" s="1">
        <f>cálculos!L390</f>
        <v>-6.4308903302903175E-3</v>
      </c>
      <c r="D21" s="1">
        <f>cálculos!M390</f>
        <v>4.662013105811269E-3</v>
      </c>
      <c r="E21" s="5">
        <f>$B$22*B21+$C$22*C21+$D$22*D21</f>
        <v>-1.6915419016176525E-3</v>
      </c>
      <c r="F21" s="75">
        <f>colcap!C$334</f>
        <v>7.9018219786224364E-3</v>
      </c>
    </row>
    <row r="22" spans="1:6">
      <c r="A22" s="47" t="s">
        <v>44</v>
      </c>
      <c r="B22" s="1">
        <v>0</v>
      </c>
      <c r="C22" s="1">
        <v>0.57275852476561095</v>
      </c>
      <c r="D22" s="1">
        <v>0.42724147523438899</v>
      </c>
      <c r="E22" s="1">
        <f>SUM(B22:D22)</f>
        <v>1</v>
      </c>
      <c r="F22" s="1"/>
    </row>
    <row r="23" spans="1:6">
      <c r="A23" s="76" t="s">
        <v>46</v>
      </c>
      <c r="B23" s="63"/>
      <c r="C23" s="63"/>
      <c r="D23" s="63"/>
      <c r="E23" s="63">
        <f>cálculos!AT390</f>
        <v>3.0071133148590497E-2</v>
      </c>
      <c r="F23" s="63">
        <f>colcap!G333</f>
        <v>3.0071374527934548E-2</v>
      </c>
    </row>
    <row r="24" spans="1:6">
      <c r="A24" s="47" t="s">
        <v>45</v>
      </c>
      <c r="B24" s="1">
        <f>AVERAGE(cálculos!K$4:K$391)</f>
        <v>-3.599216214857193E-4</v>
      </c>
      <c r="C24" s="1">
        <f>AVERAGE(cálculos!L4:L391)</f>
        <v>3.7318191985369456E-4</v>
      </c>
      <c r="D24" s="1">
        <f>AVERAGE(cálculos!M4:M391)</f>
        <v>6.0007468030692615E-6</v>
      </c>
      <c r="E24" s="5">
        <f>$B$26*B24+$C$26*C24+$D$26*D24</f>
        <v>3.0429493265165034E-4</v>
      </c>
      <c r="F24" s="1"/>
    </row>
    <row r="25" spans="1:6">
      <c r="A25" s="47" t="s">
        <v>53</v>
      </c>
      <c r="B25" s="1">
        <f>cálculos!K393</f>
        <v>-6.3573004954662338E-3</v>
      </c>
      <c r="C25" s="1">
        <f>cálculos!L392</f>
        <v>1.0695289116748441E-2</v>
      </c>
      <c r="D25" s="1">
        <f>cálculos!M392</f>
        <v>2.3228814161395661E-3</v>
      </c>
      <c r="E25" s="5">
        <f>$B$26*B25+$C$26*C25+$D$26*D25</f>
        <v>9.1245388047692891E-3</v>
      </c>
      <c r="F25" s="75">
        <f>colcap!$C$335</f>
        <v>-3.8838445603177618E-3</v>
      </c>
    </row>
    <row r="26" spans="1:6">
      <c r="A26" s="47" t="s">
        <v>44</v>
      </c>
      <c r="B26" s="1">
        <v>0</v>
      </c>
      <c r="C26" s="1">
        <v>0.81238965323380996</v>
      </c>
      <c r="D26" s="1">
        <v>0.18761034676618998</v>
      </c>
      <c r="E26" s="1">
        <f>SUM(B26:D26)</f>
        <v>1</v>
      </c>
      <c r="F26" s="1"/>
    </row>
    <row r="27" spans="1:6">
      <c r="A27" s="76" t="s">
        <v>46</v>
      </c>
      <c r="B27" s="63"/>
      <c r="C27" s="63"/>
      <c r="D27" s="63"/>
      <c r="E27" s="63">
        <f>cálculos!AT392</f>
        <v>2.7903486117121238E-2</v>
      </c>
      <c r="F27" s="63">
        <f>colcap!$G$334</f>
        <v>2.790315947133035E-2</v>
      </c>
    </row>
    <row r="28" spans="1:6">
      <c r="A28" s="47" t="s">
        <v>45</v>
      </c>
      <c r="B28" s="1">
        <f>AVERAGE(cálculos!K4:K392)</f>
        <v>-3.0965332102907893E-4</v>
      </c>
      <c r="C28" s="1">
        <f>AVERAGE(cálculos!L4:L392)</f>
        <v>3.9971689979429804E-4</v>
      </c>
      <c r="D28" s="1">
        <f>AVERAGE(cálculos!M4:M392)</f>
        <v>1.1956738240952287E-5</v>
      </c>
      <c r="E28" s="5">
        <f>$B$30*B28+$C$30*C28+$D$30*D28</f>
        <v>3.1405610605307106E-4</v>
      </c>
      <c r="F28" s="1"/>
    </row>
    <row r="29" spans="1:6">
      <c r="A29" s="47" t="s">
        <v>53</v>
      </c>
      <c r="B29" s="1">
        <f>cálculos!K394</f>
        <v>-7.6824961720163287E-3</v>
      </c>
      <c r="C29" s="1">
        <f>cálculos!L393</f>
        <v>-2.1299262578251543E-3</v>
      </c>
      <c r="D29" s="1">
        <f>cálculos!M393</f>
        <v>0</v>
      </c>
      <c r="E29" s="5">
        <f>$B$30*B29+$C$30*C29+$D$30*D29</f>
        <v>-1.6594004226679409E-3</v>
      </c>
      <c r="F29" s="75">
        <f>colcap!$C$336</f>
        <v>1.1352710143687439E-2</v>
      </c>
    </row>
    <row r="30" spans="1:6">
      <c r="A30" s="47" t="s">
        <v>44</v>
      </c>
      <c r="B30" s="1">
        <v>0</v>
      </c>
      <c r="C30" s="1">
        <v>0.77908820390915201</v>
      </c>
      <c r="D30" s="1">
        <v>0.22091179609084802</v>
      </c>
      <c r="E30" s="1">
        <f>SUM(B30:D30)</f>
        <v>1</v>
      </c>
      <c r="F30" s="1"/>
    </row>
    <row r="31" spans="1:6">
      <c r="A31" s="76" t="s">
        <v>46</v>
      </c>
      <c r="B31" s="63"/>
      <c r="C31" s="63"/>
      <c r="D31" s="63"/>
      <c r="E31" s="63">
        <f>cálculos!AT393</f>
        <v>2.7022567753205343E-2</v>
      </c>
      <c r="F31" s="63">
        <f>colcap!$G$335</f>
        <v>2.7023125004249086E-2</v>
      </c>
    </row>
    <row r="32" spans="1:6">
      <c r="A32" s="47" t="s">
        <v>45</v>
      </c>
      <c r="B32" s="1">
        <f>AVERAGE(cálculos!K4:K393)</f>
        <v>-3.2516010865584085E-4</v>
      </c>
      <c r="C32" s="1">
        <f>AVERAGE(cálculos!L4:L393)</f>
        <v>3.9323063528758149E-4</v>
      </c>
      <c r="D32" s="1">
        <f>AVERAGE(cálculos!M4:M393)</f>
        <v>1.1926079937770357E-5</v>
      </c>
      <c r="E32" s="5">
        <f>$B$34*B32+$C$34*C32+$D$34*D32</f>
        <v>3.3389335179209121E-4</v>
      </c>
      <c r="F32" s="1"/>
    </row>
    <row r="33" spans="1:6">
      <c r="A33" s="47" t="s">
        <v>53</v>
      </c>
      <c r="B33" s="1">
        <f>cálculos!K395</f>
        <v>-3.8634948250440004E-3</v>
      </c>
      <c r="C33" s="1">
        <f>cálculos!L394</f>
        <v>8.4926200456534318E-3</v>
      </c>
      <c r="D33" s="1">
        <f>cálculos!M394</f>
        <v>-4.6511711757304397E-3</v>
      </c>
      <c r="E33" s="5">
        <f>$B$34*B33+$C$34*C33+$D$34*D33</f>
        <v>6.4472291501964114E-3</v>
      </c>
      <c r="F33" s="75">
        <f>colcap!$C$337</f>
        <v>7.2777834144392983E-3</v>
      </c>
    </row>
    <row r="34" spans="1:6">
      <c r="A34" s="47" t="s">
        <v>44</v>
      </c>
      <c r="B34" s="1">
        <v>0</v>
      </c>
      <c r="C34" s="1">
        <v>0.84438349171817817</v>
      </c>
      <c r="D34" s="1">
        <v>0.15561650828182189</v>
      </c>
      <c r="E34" s="1">
        <f>SUM(B34:D34)</f>
        <v>1</v>
      </c>
      <c r="F34" s="1"/>
    </row>
    <row r="35" spans="1:6">
      <c r="A35" s="76" t="s">
        <v>46</v>
      </c>
      <c r="B35" s="63"/>
      <c r="C35" s="63"/>
      <c r="D35" s="63"/>
      <c r="E35" s="63">
        <f>cálculos!AT394</f>
        <v>2.5525046590644911E-2</v>
      </c>
      <c r="F35" s="63">
        <f>colcap!$G$336</f>
        <v>2.552436197021099E-2</v>
      </c>
    </row>
    <row r="36" spans="1:6">
      <c r="A36" s="47" t="s">
        <v>45</v>
      </c>
      <c r="B36" s="1">
        <f>AVERAGE(cálculos!K4:K394)</f>
        <v>-3.439768249304201E-4</v>
      </c>
      <c r="C36" s="1">
        <f>AVERAGE(cálculos!L4:L394)</f>
        <v>4.1394518620923329E-4</v>
      </c>
      <c r="D36" s="1">
        <f>AVERAGE(cálculos!M4:M394)</f>
        <v>0</v>
      </c>
      <c r="E36" s="5">
        <f>$B$38*B36+$C$38*C36+$D$38*D36</f>
        <v>3.6862190042761134E-4</v>
      </c>
      <c r="F36" s="1"/>
    </row>
    <row r="37" spans="1:6">
      <c r="A37" s="47" t="s">
        <v>53</v>
      </c>
      <c r="B37" s="1"/>
      <c r="C37" s="1"/>
      <c r="D37" s="1"/>
      <c r="E37" s="5">
        <f>$B$38*B37+$C$38*C37+$D$38*D37</f>
        <v>0</v>
      </c>
      <c r="F37" s="75">
        <f>colcap!$C$338</f>
        <v>0</v>
      </c>
    </row>
    <row r="38" spans="1:6">
      <c r="A38" s="47" t="s">
        <v>44</v>
      </c>
      <c r="B38" s="1">
        <v>0</v>
      </c>
      <c r="C38" s="1">
        <v>0.89050896763246146</v>
      </c>
      <c r="D38" s="1">
        <v>0.10949103236753865</v>
      </c>
      <c r="E38" s="1">
        <f>SUM(B38:D38)</f>
        <v>1</v>
      </c>
      <c r="F38" s="1"/>
    </row>
    <row r="39" spans="1:6">
      <c r="A39" s="76" t="s">
        <v>46</v>
      </c>
      <c r="B39" s="63"/>
      <c r="C39" s="63"/>
      <c r="D39" s="63"/>
      <c r="E39" s="63">
        <f>cálculos!AT395</f>
        <v>2.616829346132463E-2</v>
      </c>
      <c r="F39" s="63">
        <f>colcap!$G$337</f>
        <v>2.6169080508843527E-2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colcap</vt:lpstr>
      <vt:lpstr>cálculos</vt:lpstr>
      <vt:lpstr>resultados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Camilo Vargas</cp:lastModifiedBy>
  <dcterms:created xsi:type="dcterms:W3CDTF">2009-07-17T17:47:03Z</dcterms:created>
  <dcterms:modified xsi:type="dcterms:W3CDTF">2009-07-27T03:28:52Z</dcterms:modified>
</cp:coreProperties>
</file>