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tgrant\Box\Files Moved From Desktop\Monarch Projects\Movement Simulation Model\Model Test Data\Teresa Blader roadside data\"/>
    </mc:Choice>
  </mc:AlternateContent>
  <xr:revisionPtr revIDLastSave="0" documentId="13_ncr:1_{3048F0B6-FBAD-42BE-939D-580322DFEE1D}" xr6:coauthVersionLast="36" xr6:coauthVersionMax="36" xr10:uidLastSave="{00000000-0000-0000-0000-000000000000}"/>
  <bookViews>
    <workbookView xWindow="0" yWindow="0" windowWidth="15360" windowHeight="9285" activeTab="2" xr2:uid="{00000000-000D-0000-FFFF-FFFF00000000}"/>
  </bookViews>
  <sheets>
    <sheet name="Teresa_data" sheetId="1" r:id="rId1"/>
    <sheet name="Calibration Bar Charts" sheetId="2" r:id="rId2"/>
    <sheet name="Rough Milkweed Density to probE" sheetId="3" r:id="rId3"/>
  </sheets>
  <definedNames>
    <definedName name="_xlnm.Database">Teresa_data!$A$1:$U$133</definedName>
  </definedNames>
  <calcPr calcId="179021"/>
</workbook>
</file>

<file path=xl/calcChain.xml><?xml version="1.0" encoding="utf-8"?>
<calcChain xmlns="http://schemas.openxmlformats.org/spreadsheetml/2006/main">
  <c r="E6" i="3" l="1"/>
  <c r="E5" i="3"/>
  <c r="E22" i="2" l="1"/>
  <c r="E23" i="2"/>
  <c r="E21" i="2"/>
  <c r="E139" i="1" l="1"/>
  <c r="E140" i="1" s="1"/>
  <c r="E136" i="1"/>
  <c r="E135" i="1"/>
  <c r="E137" i="1" l="1"/>
  <c r="E142" i="1"/>
  <c r="AA25" i="1"/>
  <c r="AF25" i="1" s="1"/>
  <c r="AA24" i="1"/>
  <c r="AF24" i="1" s="1"/>
  <c r="W10" i="1" l="1"/>
  <c r="AD36" i="1" l="1"/>
  <c r="F4" i="2"/>
  <c r="F5" i="2"/>
  <c r="F6" i="2"/>
  <c r="F7" i="2"/>
  <c r="G4" i="2"/>
  <c r="G5" i="2"/>
  <c r="G6" i="2"/>
  <c r="G7" i="2"/>
  <c r="G8" i="2"/>
  <c r="F8" i="2"/>
  <c r="AC25" i="1"/>
  <c r="AD35" i="1"/>
  <c r="AD34" i="1"/>
  <c r="AD33" i="1"/>
  <c r="AB28" i="1"/>
  <c r="AA28" i="1"/>
  <c r="AF28" i="1" s="1"/>
  <c r="AB27" i="1"/>
  <c r="AA27" i="1"/>
  <c r="AF27" i="1" s="1"/>
  <c r="AB26" i="1"/>
  <c r="AB25" i="1"/>
  <c r="AB24" i="1"/>
  <c r="AA26" i="1"/>
  <c r="AF26" i="1" s="1"/>
  <c r="AA20" i="1"/>
  <c r="AB20" i="1" s="1"/>
  <c r="AC20" i="1" s="1"/>
  <c r="Z17" i="1"/>
  <c r="Z1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23" i="1"/>
  <c r="W24" i="1"/>
  <c r="W25" i="1"/>
  <c r="AB7" i="1" s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1" i="1"/>
  <c r="W12" i="1"/>
  <c r="W13" i="1"/>
  <c r="W14" i="1"/>
  <c r="W15" i="1"/>
  <c r="W16" i="1"/>
  <c r="W17" i="1"/>
  <c r="W18" i="1"/>
  <c r="W19" i="1"/>
  <c r="W20" i="1"/>
  <c r="W21" i="1"/>
  <c r="W22" i="1"/>
  <c r="W5" i="1"/>
  <c r="W6" i="1"/>
  <c r="W7" i="1"/>
  <c r="W8" i="1"/>
  <c r="W9" i="1"/>
  <c r="W2" i="1"/>
  <c r="AB4" i="1" s="1"/>
  <c r="W3" i="1"/>
  <c r="W4" i="1"/>
  <c r="AB8" i="1" l="1"/>
  <c r="AB5" i="1"/>
  <c r="AB6" i="1"/>
  <c r="AC27" i="1"/>
  <c r="AC26" i="1"/>
  <c r="AC28" i="1"/>
</calcChain>
</file>

<file path=xl/sharedStrings.xml><?xml version="1.0" encoding="utf-8"?>
<sst xmlns="http://schemas.openxmlformats.org/spreadsheetml/2006/main" count="393" uniqueCount="76">
  <si>
    <t>Count_</t>
  </si>
  <si>
    <t>Avg_Height</t>
  </si>
  <si>
    <t>Avg_Northi</t>
  </si>
  <si>
    <t>Avg_Eastin</t>
  </si>
  <si>
    <t>Sum_N_Eggs</t>
  </si>
  <si>
    <t>Avg_N_Eggs</t>
  </si>
  <si>
    <t>Sum_N_1st</t>
  </si>
  <si>
    <t>Avg_N_1st</t>
  </si>
  <si>
    <t>Sum_N_2nd</t>
  </si>
  <si>
    <t>Avg_N_2nd</t>
  </si>
  <si>
    <t>Sum_N_3rd</t>
  </si>
  <si>
    <t>Avg_N_3rd</t>
  </si>
  <si>
    <t>Sum_N_4th</t>
  </si>
  <si>
    <t>Avg_N_4th</t>
  </si>
  <si>
    <t>Sum_N_5th</t>
  </si>
  <si>
    <t>Avg_N_5th</t>
  </si>
  <si>
    <t>Sum_N_EggL</t>
  </si>
  <si>
    <t>Avg_N_EggL</t>
  </si>
  <si>
    <t>Sum_N_Larv</t>
  </si>
  <si>
    <t>Avg_N_Larv</t>
  </si>
  <si>
    <t>Road</t>
  </si>
  <si>
    <t>1</t>
  </si>
  <si>
    <t>2</t>
  </si>
  <si>
    <t>3</t>
  </si>
  <si>
    <t>4</t>
  </si>
  <si>
    <t>To crosswalk with Hartzler data, assume 3 milkweed per sq m</t>
  </si>
  <si>
    <t>Milkweed Density (sq m)</t>
  </si>
  <si>
    <t>MWROW0</t>
  </si>
  <si>
    <t>MWROW1-5</t>
  </si>
  <si>
    <t>MWROW5-20</t>
  </si>
  <si>
    <t>MWROW20-60</t>
  </si>
  <si>
    <t>MWROW60-100+</t>
  </si>
  <si>
    <t>proportion of each types</t>
  </si>
  <si>
    <t>132 cells</t>
  </si>
  <si>
    <t>Remember the nomenclature means milkweed stems per cell</t>
  </si>
  <si>
    <t>i.e., MWROW1-5 means 1 to 5 stems per 50x50m cell</t>
  </si>
  <si>
    <t>generally a lot more milkweed in these ROWs</t>
  </si>
  <si>
    <t>CLASS_NAME</t>
  </si>
  <si>
    <t>probEggs</t>
  </si>
  <si>
    <t>x</t>
  </si>
  <si>
    <t>Missing from final GIS dataset</t>
  </si>
  <si>
    <t>m^2</t>
  </si>
  <si>
    <t>ha</t>
  </si>
  <si>
    <t>sq mile</t>
  </si>
  <si>
    <t>monarch agents</t>
  </si>
  <si>
    <t>Misc calcs</t>
  </si>
  <si>
    <t>mean</t>
  </si>
  <si>
    <t>SD</t>
  </si>
  <si>
    <t>Mean</t>
  </si>
  <si>
    <t>MWROW60-100</t>
  </si>
  <si>
    <t>Real mean and SD eggs for each category</t>
  </si>
  <si>
    <t>Simulated Eggs for each category</t>
  </si>
  <si>
    <t>ProbEggs necessary to match</t>
  </si>
  <si>
    <t>Mult Factor</t>
  </si>
  <si>
    <t>Run 9</t>
  </si>
  <si>
    <t>Lower error bar</t>
  </si>
  <si>
    <t>Upper error bar</t>
  </si>
  <si>
    <t>Empirical</t>
  </si>
  <si>
    <t xml:space="preserve">Simulated   </t>
  </si>
  <si>
    <t>Newly Calibrated</t>
  </si>
  <si>
    <t>Real Density for x-axis</t>
  </si>
  <si>
    <t>per ha</t>
  </si>
  <si>
    <t>Eggs per ha</t>
  </si>
  <si>
    <t>1-20</t>
  </si>
  <si>
    <t>20-80</t>
  </si>
  <si>
    <t>80-240</t>
  </si>
  <si>
    <t>240-400+</t>
  </si>
  <si>
    <t>total eggs</t>
  </si>
  <si>
    <t>total ha</t>
  </si>
  <si>
    <t>overall egg density</t>
  </si>
  <si>
    <t>total milkweed</t>
  </si>
  <si>
    <t>overall mw density</t>
  </si>
  <si>
    <t>Difference Factor for paper</t>
  </si>
  <si>
    <t>eggs/stem</t>
  </si>
  <si>
    <t>ProbEggs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</si>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</sst>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5" fontId="16" fillId="0" borderId="0" xfId="0" applyNumberFormat="1" applyFont="1"/>
    <xf numFmtId="4" fontId="0" fillId="0" borderId="0" xfId="0" applyNumberFormat="1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Teresa_data!$E$1</c:f>
              <c:strCache>
                <c:ptCount val="1"/>
                <c:pt idx="0">
                  <c:v>Sum_N_Eggs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732895888013998"/>
                  <c:y val="-0.15921843102945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Teresa_data!$A$2:$A$133</c:f>
              <c:numCache>
                <c:formatCode>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41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49</c:v>
                </c:pt>
                <c:pt idx="40">
                  <c:v>54</c:v>
                </c:pt>
                <c:pt idx="41">
                  <c:v>57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65</c:v>
                </c:pt>
                <c:pt idx="51">
                  <c:v>68</c:v>
                </c:pt>
                <c:pt idx="52">
                  <c:v>68</c:v>
                </c:pt>
                <c:pt idx="53">
                  <c:v>71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93</c:v>
                </c:pt>
                <c:pt idx="70">
                  <c:v>93</c:v>
                </c:pt>
                <c:pt idx="71">
                  <c:v>94</c:v>
                </c:pt>
                <c:pt idx="72">
                  <c:v>96</c:v>
                </c:pt>
                <c:pt idx="73">
                  <c:v>96</c:v>
                </c:pt>
                <c:pt idx="74">
                  <c:v>99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114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119</c:v>
                </c:pt>
                <c:pt idx="89">
                  <c:v>121</c:v>
                </c:pt>
                <c:pt idx="90">
                  <c:v>121</c:v>
                </c:pt>
                <c:pt idx="91">
                  <c:v>122</c:v>
                </c:pt>
                <c:pt idx="92">
                  <c:v>127</c:v>
                </c:pt>
                <c:pt idx="93">
                  <c:v>128</c:v>
                </c:pt>
                <c:pt idx="94">
                  <c:v>134</c:v>
                </c:pt>
                <c:pt idx="95">
                  <c:v>135</c:v>
                </c:pt>
                <c:pt idx="96">
                  <c:v>135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151</c:v>
                </c:pt>
                <c:pt idx="105">
                  <c:v>153</c:v>
                </c:pt>
                <c:pt idx="106">
                  <c:v>155</c:v>
                </c:pt>
                <c:pt idx="107">
                  <c:v>157</c:v>
                </c:pt>
                <c:pt idx="108">
                  <c:v>161</c:v>
                </c:pt>
                <c:pt idx="109">
                  <c:v>172</c:v>
                </c:pt>
                <c:pt idx="110">
                  <c:v>183</c:v>
                </c:pt>
                <c:pt idx="111">
                  <c:v>186</c:v>
                </c:pt>
                <c:pt idx="112">
                  <c:v>188</c:v>
                </c:pt>
                <c:pt idx="113">
                  <c:v>189</c:v>
                </c:pt>
                <c:pt idx="114">
                  <c:v>196</c:v>
                </c:pt>
                <c:pt idx="115">
                  <c:v>202</c:v>
                </c:pt>
                <c:pt idx="116">
                  <c:v>203</c:v>
                </c:pt>
                <c:pt idx="117">
                  <c:v>221</c:v>
                </c:pt>
                <c:pt idx="118">
                  <c:v>231</c:v>
                </c:pt>
                <c:pt idx="119">
                  <c:v>235</c:v>
                </c:pt>
                <c:pt idx="120">
                  <c:v>238</c:v>
                </c:pt>
                <c:pt idx="121">
                  <c:v>250</c:v>
                </c:pt>
                <c:pt idx="122">
                  <c:v>276</c:v>
                </c:pt>
                <c:pt idx="123">
                  <c:v>297</c:v>
                </c:pt>
                <c:pt idx="124">
                  <c:v>307</c:v>
                </c:pt>
                <c:pt idx="125">
                  <c:v>309</c:v>
                </c:pt>
                <c:pt idx="126">
                  <c:v>329</c:v>
                </c:pt>
                <c:pt idx="127">
                  <c:v>381</c:v>
                </c:pt>
                <c:pt idx="128">
                  <c:v>385</c:v>
                </c:pt>
                <c:pt idx="129">
                  <c:v>393</c:v>
                </c:pt>
                <c:pt idx="130">
                  <c:v>415</c:v>
                </c:pt>
                <c:pt idx="131">
                  <c:v>614</c:v>
                </c:pt>
              </c:numCache>
            </c:numRef>
          </c:xVal>
          <c:yVal>
            <c:numRef>
              <c:f>Teresa_data!$E$2:$E$133</c:f>
              <c:numCache>
                <c:formatCode>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21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14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29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11</c:v>
                </c:pt>
                <c:pt idx="37">
                  <c:v>9</c:v>
                </c:pt>
                <c:pt idx="38">
                  <c:v>2</c:v>
                </c:pt>
                <c:pt idx="39">
                  <c:v>27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13</c:v>
                </c:pt>
                <c:pt idx="44">
                  <c:v>7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19</c:v>
                </c:pt>
                <c:pt idx="49">
                  <c:v>10</c:v>
                </c:pt>
                <c:pt idx="50">
                  <c:v>6</c:v>
                </c:pt>
                <c:pt idx="51">
                  <c:v>23</c:v>
                </c:pt>
                <c:pt idx="52">
                  <c:v>12</c:v>
                </c:pt>
                <c:pt idx="53">
                  <c:v>1</c:v>
                </c:pt>
                <c:pt idx="54">
                  <c:v>12</c:v>
                </c:pt>
                <c:pt idx="55">
                  <c:v>12</c:v>
                </c:pt>
                <c:pt idx="56">
                  <c:v>22</c:v>
                </c:pt>
                <c:pt idx="57">
                  <c:v>3</c:v>
                </c:pt>
                <c:pt idx="58">
                  <c:v>24</c:v>
                </c:pt>
                <c:pt idx="59">
                  <c:v>16</c:v>
                </c:pt>
                <c:pt idx="60">
                  <c:v>1</c:v>
                </c:pt>
                <c:pt idx="61">
                  <c:v>7</c:v>
                </c:pt>
                <c:pt idx="62">
                  <c:v>4</c:v>
                </c:pt>
                <c:pt idx="63">
                  <c:v>20</c:v>
                </c:pt>
                <c:pt idx="64">
                  <c:v>29</c:v>
                </c:pt>
                <c:pt idx="65">
                  <c:v>17</c:v>
                </c:pt>
                <c:pt idx="66">
                  <c:v>15</c:v>
                </c:pt>
                <c:pt idx="67">
                  <c:v>17</c:v>
                </c:pt>
                <c:pt idx="68">
                  <c:v>16</c:v>
                </c:pt>
                <c:pt idx="69">
                  <c:v>0</c:v>
                </c:pt>
                <c:pt idx="70">
                  <c:v>14</c:v>
                </c:pt>
                <c:pt idx="71">
                  <c:v>6</c:v>
                </c:pt>
                <c:pt idx="72">
                  <c:v>0</c:v>
                </c:pt>
                <c:pt idx="73">
                  <c:v>4</c:v>
                </c:pt>
                <c:pt idx="74">
                  <c:v>24</c:v>
                </c:pt>
                <c:pt idx="75">
                  <c:v>9</c:v>
                </c:pt>
                <c:pt idx="76">
                  <c:v>16</c:v>
                </c:pt>
                <c:pt idx="77">
                  <c:v>19</c:v>
                </c:pt>
                <c:pt idx="78">
                  <c:v>17</c:v>
                </c:pt>
                <c:pt idx="79">
                  <c:v>4</c:v>
                </c:pt>
                <c:pt idx="80">
                  <c:v>4</c:v>
                </c:pt>
                <c:pt idx="81">
                  <c:v>16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16</c:v>
                </c:pt>
                <c:pt idx="86">
                  <c:v>15</c:v>
                </c:pt>
                <c:pt idx="87">
                  <c:v>30</c:v>
                </c:pt>
                <c:pt idx="88">
                  <c:v>8</c:v>
                </c:pt>
                <c:pt idx="89">
                  <c:v>1</c:v>
                </c:pt>
                <c:pt idx="90">
                  <c:v>15</c:v>
                </c:pt>
                <c:pt idx="91">
                  <c:v>16</c:v>
                </c:pt>
                <c:pt idx="92">
                  <c:v>23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15</c:v>
                </c:pt>
                <c:pt idx="98">
                  <c:v>14</c:v>
                </c:pt>
                <c:pt idx="99">
                  <c:v>1</c:v>
                </c:pt>
                <c:pt idx="100">
                  <c:v>32</c:v>
                </c:pt>
                <c:pt idx="101">
                  <c:v>3</c:v>
                </c:pt>
                <c:pt idx="102">
                  <c:v>18</c:v>
                </c:pt>
                <c:pt idx="103">
                  <c:v>8</c:v>
                </c:pt>
                <c:pt idx="104">
                  <c:v>15</c:v>
                </c:pt>
                <c:pt idx="105">
                  <c:v>55</c:v>
                </c:pt>
                <c:pt idx="106">
                  <c:v>10</c:v>
                </c:pt>
                <c:pt idx="107">
                  <c:v>18</c:v>
                </c:pt>
                <c:pt idx="108">
                  <c:v>11</c:v>
                </c:pt>
                <c:pt idx="109">
                  <c:v>40</c:v>
                </c:pt>
                <c:pt idx="110">
                  <c:v>48</c:v>
                </c:pt>
                <c:pt idx="111">
                  <c:v>21</c:v>
                </c:pt>
                <c:pt idx="112">
                  <c:v>21</c:v>
                </c:pt>
                <c:pt idx="113">
                  <c:v>40</c:v>
                </c:pt>
                <c:pt idx="114">
                  <c:v>15</c:v>
                </c:pt>
                <c:pt idx="115">
                  <c:v>6</c:v>
                </c:pt>
                <c:pt idx="116">
                  <c:v>13</c:v>
                </c:pt>
                <c:pt idx="117">
                  <c:v>64</c:v>
                </c:pt>
                <c:pt idx="118">
                  <c:v>11</c:v>
                </c:pt>
                <c:pt idx="119">
                  <c:v>11</c:v>
                </c:pt>
                <c:pt idx="120">
                  <c:v>31</c:v>
                </c:pt>
                <c:pt idx="121">
                  <c:v>25</c:v>
                </c:pt>
                <c:pt idx="122">
                  <c:v>55</c:v>
                </c:pt>
                <c:pt idx="123">
                  <c:v>9</c:v>
                </c:pt>
                <c:pt idx="124">
                  <c:v>9</c:v>
                </c:pt>
                <c:pt idx="125">
                  <c:v>50</c:v>
                </c:pt>
                <c:pt idx="126">
                  <c:v>42</c:v>
                </c:pt>
                <c:pt idx="127">
                  <c:v>23</c:v>
                </c:pt>
                <c:pt idx="128">
                  <c:v>42</c:v>
                </c:pt>
                <c:pt idx="129">
                  <c:v>17</c:v>
                </c:pt>
                <c:pt idx="130">
                  <c:v>7</c:v>
                </c:pt>
                <c:pt idx="13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2-47EC-80E4-F828B5FE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7117392"/>
        <c:axId val="-827124464"/>
      </c:scatterChart>
      <c:valAx>
        <c:axId val="-8271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Milkweed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24464"/>
        <c:crosses val="autoZero"/>
        <c:crossBetween val="midCat"/>
      </c:valAx>
      <c:valAx>
        <c:axId val="-827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Eggs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ProbEggs</a:t>
            </a:r>
          </a:p>
        </c:rich>
      </c:tx>
      <c:layout>
        <c:manualLayout>
          <c:xMode val="edge"/>
          <c:yMode val="edge"/>
          <c:x val="0.38115390886760397"/>
          <c:y val="2.5906735751295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Teresa_data!$Z$22</c:f>
              <c:strCache>
                <c:ptCount val="1"/>
                <c:pt idx="0">
                  <c:v>Real mean and SD eggs for each category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Teresa_data!$Z$24:$Z$28</c:f>
              <c:strCache>
                <c:ptCount val="5"/>
                <c:pt idx="0">
                  <c:v>MWROW0</c:v>
                </c:pt>
                <c:pt idx="1">
                  <c:v>MWROW1-5</c:v>
                </c:pt>
                <c:pt idx="2">
                  <c:v>MWROW5-20</c:v>
                </c:pt>
                <c:pt idx="3">
                  <c:v>MWROW20-60</c:v>
                </c:pt>
                <c:pt idx="4">
                  <c:v>MWROW60-100+</c:v>
                </c:pt>
              </c:strCache>
            </c:strRef>
          </c:xVal>
          <c:yVal>
            <c:numRef>
              <c:f>Teresa_data!$AC$24:$AC$28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2.8571428571428571E-3</c:v>
                </c:pt>
                <c:pt idx="2">
                  <c:v>1.9583333327893519E-2</c:v>
                </c:pt>
                <c:pt idx="3">
                  <c:v>3.5676265276109717E-2</c:v>
                </c:pt>
                <c:pt idx="4">
                  <c:v>6.3381085185707217E-2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648-829C-42FC2E420AFE}"/>
            </c:ext>
          </c:extLst>
        </c:ser>
        <c:ser>
          <c:idx val="1"/>
          <c:order val="1"/>
          <c:tx>
            <c:strRef>
              <c:f>Teresa_data!$Z$30</c:f>
              <c:strCache>
                <c:ptCount val="1"/>
                <c:pt idx="0">
                  <c:v>Simulated Eggs for each category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Teresa_data!$Z$32:$Z$36</c:f>
              <c:strCache>
                <c:ptCount val="5"/>
                <c:pt idx="0">
                  <c:v>MWROW0</c:v>
                </c:pt>
                <c:pt idx="1">
                  <c:v>MWROW1-5</c:v>
                </c:pt>
                <c:pt idx="2">
                  <c:v>MWROW5-20</c:v>
                </c:pt>
                <c:pt idx="3">
                  <c:v>MWROW20-60</c:v>
                </c:pt>
                <c:pt idx="4">
                  <c:v>MWROW60-100</c:v>
                </c:pt>
              </c:strCache>
            </c:strRef>
          </c:xVal>
          <c:yVal>
            <c:numRef>
              <c:f>Teresa_data!$AC$32:$AC$36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F-4648-829C-42FC2E42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7115760"/>
        <c:axId val="-827123920"/>
      </c:scatterChart>
      <c:valAx>
        <c:axId val="-8271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23920"/>
        <c:crosses val="autoZero"/>
        <c:crossBetween val="midCat"/>
      </c:valAx>
      <c:valAx>
        <c:axId val="-8271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1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Eggs per 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'Calibration Bar Charts'!$A$3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'Calibration Bar Charts'!$C$4:$C$8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0.44721359549995793</c:v>
                  </c:pt>
                  <c:pt idx="2">
                    <c:v>5.8528975949020543</c:v>
                  </c:pt>
                  <c:pt idx="3">
                    <c:v>7.9107338562820795</c:v>
                  </c:pt>
                  <c:pt idx="4">
                    <c:v>17.955728323605108</c:v>
                  </c:pt>
                </c:numCache>
              </c:numRef>
            </c:plus>
            <c:minus>
              <c:numRef>
                <c:f>'Calibration Bar Charts'!$F$4:$F$8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-0.24721359549995792</c:v>
                  </c:pt>
                  <c:pt idx="2">
                    <c:v>-2.2375129795174389</c:v>
                  </c:pt>
                  <c:pt idx="3">
                    <c:v>-1.7440671896154125</c:v>
                  </c:pt>
                  <c:pt idx="4">
                    <c:v>-0.54193522015683016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'Calibration Bar Charts'!$A$4:$A$8</c:f>
              <c:strCache>
                <c:ptCount val="5"/>
                <c:pt idx="0">
                  <c:v>MWROW0</c:v>
                </c:pt>
                <c:pt idx="1">
                  <c:v>MWROW1-5</c:v>
                </c:pt>
                <c:pt idx="2">
                  <c:v>MWROW5-20</c:v>
                </c:pt>
                <c:pt idx="3">
                  <c:v>MWROW20-60</c:v>
                </c:pt>
                <c:pt idx="4">
                  <c:v>MWROW60-100+</c:v>
                </c:pt>
              </c:strCache>
            </c:strRef>
          </c:cat>
          <c:val>
            <c:numRef>
              <c:f>'Calibration Bar Charts'!$B$4:$B$8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3.6153846153846154</c:v>
                </c:pt>
                <c:pt idx="3">
                  <c:v>6.166666666666667</c:v>
                </c:pt>
                <c:pt idx="4">
                  <c:v>17.413793103448278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A-4430-8B98-A046013749AE}"/>
            </c:ext>
          </c:extLst>
        </c:ser>
        <c:ser>
          <c:idx val="1"/>
          <c:order val="1"/>
          <c:tx>
            <c:strRef>
              <c:f>'Calibration Bar Charts'!$A$11</c:f>
              <c:strCache>
                <c:ptCount val="1"/>
                <c:pt idx="0">
                  <c:v>Simulated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'Calibration Bar Charts'!$C$12:$C$16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2.5166114780000002</c:v>
                  </c:pt>
                  <c:pt idx="2">
                    <c:v>8.4246281209999996</c:v>
                  </c:pt>
                  <c:pt idx="3">
                    <c:v>6.7395503159999999</c:v>
                  </c:pt>
                  <c:pt idx="4">
                    <c:v>11.861971759999999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'Calibration Bar Charts'!$B$12:$B$16</c:f>
              <c:numCache>
                <c:formatCode>General</c:formatCode>
                <c:ptCount val="5"/>
                <c:pt idx="0">
                  <c:v>0</c:v>
                </c:pt>
                <c:pt idx="1">
                  <c:v>3.5</c:v>
                </c:pt>
                <c:pt idx="2">
                  <c:v>13.84615385</c:v>
                </c:pt>
                <c:pt idx="3">
                  <c:v>14.69230769</c:v>
                </c:pt>
                <c:pt idx="4">
                  <c:v>24.727272729999999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A-4430-8B98-A0460137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7120112"/>
        <c:axId val="-827117936"/>
      </c:barChart>
      <c:catAx>
        <c:axId val="-827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17936"/>
        <c:crosses val="autoZero"/>
        <c:auto val="1"/>
        <c:lblAlgn val="ctr"/>
        <c:lblOffset val="100"/>
        <c:noMultiLvlLbl val="0"/>
      </c:catAx>
      <c:valAx>
        <c:axId val="-8271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71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46719160104989"/>
          <c:y val="0.21837890055409737"/>
          <c:w val="0.22142169728783903"/>
          <c:h val="0.23495479731700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Eggs per Roadside 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'Calibration Bar Charts'!$A$3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'Calibration Bar Charts'!$C$4:$C$8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0.44721359549995793</c:v>
                  </c:pt>
                  <c:pt idx="2">
                    <c:v>5.8528975949020543</c:v>
                  </c:pt>
                  <c:pt idx="3">
                    <c:v>7.9107338562820795</c:v>
                  </c:pt>
                  <c:pt idx="4">
                    <c:v>17.955728323605108</c:v>
                  </c:pt>
                </c:numCache>
              </c:numRef>
            </c:plus>
            <c:minus>
              <c:numRef>
                <c:f>'Calibration Bar Charts'!$F$4:$F$8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-0.24721359549995792</c:v>
                  </c:pt>
                  <c:pt idx="2">
                    <c:v>-2.2375129795174389</c:v>
                  </c:pt>
                  <c:pt idx="3">
                    <c:v>-1.7440671896154125</c:v>
                  </c:pt>
                  <c:pt idx="4">
                    <c:v>-0.54193522015683016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'Calibration Bar Charts'!$B$26:$B$30</c:f>
              <c:strCache>
                <c:ptCount val="5"/>
                <c:pt idx="0">
                  <c:v>0</c:v>
                </c:pt>
                <c:pt idx="1">
                  <c:v>1-20</c:v>
                </c:pt>
                <c:pt idx="2">
                  <c:v>20-80</c:v>
                </c:pt>
                <c:pt idx="3">
                  <c:v>80-240</c:v>
                </c:pt>
                <c:pt idx="4">
                  <c:v>240-400+</c:v>
                </c:pt>
              </c:strCache>
            </c:strRef>
          </c:cat>
          <c:val>
            <c:numRef>
              <c:f>'Calibration Bar Charts'!$B$4:$B$8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3.6153846153846154</c:v>
                </c:pt>
                <c:pt idx="3">
                  <c:v>6.166666666666667</c:v>
                </c:pt>
                <c:pt idx="4">
                  <c:v>17.413793103448278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B06-9CE8-5E6C7C107D12}"/>
            </c:ext>
          </c:extLst>
        </c:ser>
        <c:ser>
          <c:idx val="2"/>
          <c:order val="1"/>
          <c:tx>
            <c:v>Pre-Calibration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'Calibration Bar Charts'!$C$12:$C$16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2.5166114780000002</c:v>
                  </c:pt>
                  <c:pt idx="2">
                    <c:v>8.4246281209999996</c:v>
                  </c:pt>
                  <c:pt idx="3">
                    <c:v>6.7395503159999999</c:v>
                  </c:pt>
                  <c:pt idx="4">
                    <c:v>11.861971759999999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'Calibration Bar Charts'!$B$12:$B$16</c:f>
              <c:numCache>
                <c:formatCode>General</c:formatCode>
                <c:ptCount val="5"/>
                <c:pt idx="0">
                  <c:v>0</c:v>
                </c:pt>
                <c:pt idx="1">
                  <c:v>3.5</c:v>
                </c:pt>
                <c:pt idx="2">
                  <c:v>13.84615385</c:v>
                </c:pt>
                <c:pt idx="3">
                  <c:v>14.69230769</c:v>
                </c:pt>
                <c:pt idx="4">
                  <c:v>24.727272729999999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B06-9CE8-5E6C7C107D12}"/>
            </c:ext>
          </c:extLst>
        </c:ser>
        <c:ser>
          <c:idx val="1"/>
          <c:order val="2"/>
          <c:tx>
            <c:v>Post-Calibration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'Calibration Bar Charts'!$C$19:$C$23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2.0754980866510802</c:v>
                  </c:pt>
                  <c:pt idx="3">
                    <c:v>4.7250559622245598</c:v>
                  </c:pt>
                  <c:pt idx="4">
                    <c:v>16.2282407972349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'Calibration Bar Charts'!$B$26:$B$30</c:f>
              <c:strCache>
                <c:ptCount val="5"/>
                <c:pt idx="0">
                  <c:v>0</c:v>
                </c:pt>
                <c:pt idx="1">
                  <c:v>1-20</c:v>
                </c:pt>
                <c:pt idx="2">
                  <c:v>20-80</c:v>
                </c:pt>
                <c:pt idx="3">
                  <c:v>80-240</c:v>
                </c:pt>
                <c:pt idx="4">
                  <c:v>240-400+</c:v>
                </c:pt>
              </c:strCache>
            </c:strRef>
          </c:cat>
          <c:val>
            <c:numRef>
              <c:f>'Calibration Bar Charts'!$B$19:$B$23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1.84615384615385</c:v>
                </c:pt>
                <c:pt idx="3">
                  <c:v>4.6153846153846096</c:v>
                </c:pt>
                <c:pt idx="4">
                  <c:v>25.522727272727298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F-4B06-9CE8-5E6C7C107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7122832"/>
        <c:axId val="-827122288"/>
      </c:barChart>
      <c:catAx>
        <c:axId val="-8271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Milkweed Density (stems/ha)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27122288"/>
        <c:crosses val="autoZero"/>
        <c:auto val="1"/>
        <c:lblAlgn val="ctr"/>
        <c:lblOffset val="100"/>
        <c:noMultiLvlLbl val="0"/>
      </c:catAx>
      <c:valAx>
        <c:axId val="-8271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Eggs per Patch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827122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561178348856537"/>
          <c:y val="0.15018762303149608"/>
          <c:w val="0.35454265281324915"/>
          <c:h val="0.363726043033683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'Rough Milkweed Density to probE'!$E$1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'Rough Milkweed Density to probE'!$D$2:$D$6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3.0000000000000001E-3</c:v>
                </c:pt>
                <c:pt idx="2">
                  <c:v>0.02</c:v>
                </c:pt>
                <c:pt idx="3">
                  <c:v>3.5999999999999997E-2</c:v>
                </c:pt>
                <c:pt idx="4">
                  <c:v>6.3E-2</c:v>
                </c:pt>
              </c:numCache>
            </c:numRef>
          </c:xVal>
          <c:yVal>
            <c:numRef>
              <c:f>'Rough Milkweed Density to probE'!$E$2:$E$6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160</c:v>
                </c:pt>
                <c:pt idx="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D3F-83E3-765EF64A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74000"/>
        <c:axId val="570895744"/>
      </c:scatterChart>
      <c:valAx>
        <c:axId val="6806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95744"/>
        <c:crosses val="autoZero"/>
        <c:crossBetween val="midCat"/>
      </c:valAx>
      <c:valAx>
        <c:axId val="57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297180</xdr:colOff>
      <xdr:row>1</xdr:row>
      <xdr:rowOff>160020</xdr:rowOff>
    </xdr:from>
    <xdr:to>
      <xdr:col>36</xdr:col>
      <xdr:colOff>121920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365760</xdr:colOff>
      <xdr:row>19</xdr:row>
      <xdr:rowOff>91440</xdr:rowOff>
    </xdr:from>
    <xdr:to>
      <xdr:col>40</xdr:col>
      <xdr:colOff>601980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179070</xdr:rowOff>
    </xdr:from>
    <xdr:to>
      <xdr:col>15</xdr:col>
      <xdr:colOff>342900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18</xdr:row>
      <xdr:rowOff>83820</xdr:rowOff>
    </xdr:from>
    <xdr:to>
      <xdr:col>21</xdr:col>
      <xdr:colOff>0</xdr:colOff>
      <xdr:row>50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109537</xdr:rowOff>
    </xdr:from>
    <xdr:to>
      <xdr:col>13</xdr:col>
      <xdr:colOff>542925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98593-95CA-42AB-9973-7ECAE066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85546875" style="1" bestFit="1" customWidth="1"/>
    <col min="2" max="2" width="11.5703125" style="2" bestFit="1" customWidth="1"/>
    <col min="3" max="3" width="16.7109375" style="2" customWidth="1"/>
    <col min="4" max="4" width="15.7109375" style="2" customWidth="1"/>
    <col min="5" max="5" width="11.28515625" style="1" bestFit="1" customWidth="1"/>
    <col min="6" max="6" width="10.42578125" style="2" customWidth="1"/>
    <col min="7" max="7" width="0.140625" style="1" customWidth="1"/>
    <col min="8" max="8" width="10.5703125" style="2" customWidth="1"/>
    <col min="9" max="9" width="10.7109375" style="1" customWidth="1"/>
    <col min="10" max="10" width="10.5703125" style="2" customWidth="1"/>
    <col min="11" max="11" width="10" style="1" customWidth="1"/>
    <col min="12" max="12" width="10.5703125" style="2" customWidth="1"/>
    <col min="13" max="13" width="10.42578125" style="1" customWidth="1"/>
    <col min="14" max="14" width="10.5703125" style="2" customWidth="1"/>
    <col min="15" max="15" width="10.42578125" style="1" customWidth="1"/>
    <col min="16" max="16" width="10.5703125" style="2" customWidth="1"/>
    <col min="17" max="17" width="11.42578125" style="1" customWidth="1"/>
    <col min="18" max="18" width="10.85546875" style="2" customWidth="1"/>
    <col min="19" max="19" width="11.28515625" style="1" customWidth="1"/>
    <col min="20" max="20" width="10.7109375" style="2" customWidth="1"/>
    <col min="21" max="21" width="5.28515625" style="1" customWidth="1"/>
    <col min="22" max="22" width="5.28515625" customWidth="1"/>
    <col min="23" max="23" width="20.85546875" style="3" bestFit="1" customWidth="1"/>
    <col min="24" max="24" width="15.42578125" bestFit="1" customWidth="1"/>
    <col min="25" max="25" width="8.85546875" style="3"/>
    <col min="26" max="26" width="15" customWidth="1"/>
  </cols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W1" s="3" t="s">
        <v>26</v>
      </c>
      <c r="X1" t="s">
        <v>37</v>
      </c>
      <c r="Y1" s="4" t="s">
        <v>40</v>
      </c>
      <c r="Z1" t="s">
        <v>25</v>
      </c>
    </row>
    <row r="2" spans="1:29" x14ac:dyDescent="0.25">
      <c r="A2" s="1">
        <v>0</v>
      </c>
      <c r="B2" s="2">
        <v>0</v>
      </c>
      <c r="C2" s="2">
        <v>0</v>
      </c>
      <c r="D2" s="2">
        <v>0</v>
      </c>
      <c r="E2" s="1">
        <v>0</v>
      </c>
      <c r="F2" s="2">
        <v>0</v>
      </c>
      <c r="G2" s="1">
        <v>0</v>
      </c>
      <c r="H2" s="2">
        <v>0</v>
      </c>
      <c r="I2" s="1">
        <v>0</v>
      </c>
      <c r="J2" s="2">
        <v>0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S2" s="1">
        <v>0</v>
      </c>
      <c r="T2" s="2">
        <v>0</v>
      </c>
      <c r="U2" s="1" t="s">
        <v>21</v>
      </c>
      <c r="W2" s="3">
        <f t="shared" ref="W2:W33" si="0">A2/3</f>
        <v>0</v>
      </c>
      <c r="X2" t="s">
        <v>27</v>
      </c>
    </row>
    <row r="3" spans="1:29" x14ac:dyDescent="0.25">
      <c r="A3" s="1">
        <v>0</v>
      </c>
      <c r="B3" s="2">
        <v>0</v>
      </c>
      <c r="C3" s="2">
        <v>0</v>
      </c>
      <c r="D3" s="2">
        <v>0</v>
      </c>
      <c r="E3" s="1">
        <v>0</v>
      </c>
      <c r="F3" s="2">
        <v>0</v>
      </c>
      <c r="G3" s="1">
        <v>0</v>
      </c>
      <c r="H3" s="2">
        <v>0</v>
      </c>
      <c r="I3" s="1">
        <v>0</v>
      </c>
      <c r="J3" s="2">
        <v>0</v>
      </c>
      <c r="K3" s="1">
        <v>0</v>
      </c>
      <c r="L3" s="2">
        <v>0</v>
      </c>
      <c r="M3" s="1">
        <v>0</v>
      </c>
      <c r="N3" s="2">
        <v>0</v>
      </c>
      <c r="O3" s="1">
        <v>0</v>
      </c>
      <c r="P3" s="2">
        <v>0</v>
      </c>
      <c r="Q3" s="1">
        <v>0</v>
      </c>
      <c r="R3" s="2">
        <v>0</v>
      </c>
      <c r="S3" s="1">
        <v>0</v>
      </c>
      <c r="T3" s="2">
        <v>0</v>
      </c>
      <c r="U3" s="1" t="s">
        <v>21</v>
      </c>
      <c r="W3" s="3">
        <f t="shared" si="0"/>
        <v>0</v>
      </c>
      <c r="X3" t="s">
        <v>27</v>
      </c>
      <c r="Z3" t="s">
        <v>32</v>
      </c>
    </row>
    <row r="4" spans="1:29" x14ac:dyDescent="0.25">
      <c r="A4" s="1">
        <v>0</v>
      </c>
      <c r="B4" s="2">
        <v>0</v>
      </c>
      <c r="C4" s="2">
        <v>0</v>
      </c>
      <c r="D4" s="2">
        <v>0</v>
      </c>
      <c r="E4" s="1">
        <v>0</v>
      </c>
      <c r="F4" s="2">
        <v>0</v>
      </c>
      <c r="G4" s="1">
        <v>0</v>
      </c>
      <c r="H4" s="2">
        <v>0</v>
      </c>
      <c r="I4" s="1">
        <v>0</v>
      </c>
      <c r="J4" s="2">
        <v>0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0</v>
      </c>
      <c r="S4" s="1">
        <v>0</v>
      </c>
      <c r="T4" s="2">
        <v>0</v>
      </c>
      <c r="U4" s="1" t="s">
        <v>24</v>
      </c>
      <c r="W4" s="3">
        <f t="shared" si="0"/>
        <v>0</v>
      </c>
      <c r="X4" t="s">
        <v>27</v>
      </c>
      <c r="Z4" t="s">
        <v>27</v>
      </c>
      <c r="AB4">
        <f>COUNT(W2:W4)/132</f>
        <v>2.2727272727272728E-2</v>
      </c>
      <c r="AC4" t="s">
        <v>33</v>
      </c>
    </row>
    <row r="5" spans="1:29" x14ac:dyDescent="0.25">
      <c r="A5" s="1">
        <v>2</v>
      </c>
      <c r="B5" s="2">
        <v>64.5</v>
      </c>
      <c r="C5" s="2">
        <v>4645865.8195000002</v>
      </c>
      <c r="D5" s="2">
        <v>438937.36499999999</v>
      </c>
      <c r="E5" s="1">
        <v>0</v>
      </c>
      <c r="F5" s="2">
        <v>0</v>
      </c>
      <c r="G5" s="1">
        <v>0</v>
      </c>
      <c r="H5" s="2">
        <v>0</v>
      </c>
      <c r="I5" s="1">
        <v>0</v>
      </c>
      <c r="J5" s="2">
        <v>0</v>
      </c>
      <c r="K5" s="1">
        <v>0</v>
      </c>
      <c r="L5" s="2">
        <v>0</v>
      </c>
      <c r="M5" s="1">
        <v>0</v>
      </c>
      <c r="N5" s="2">
        <v>0</v>
      </c>
      <c r="O5" s="1">
        <v>0</v>
      </c>
      <c r="P5" s="2">
        <v>0</v>
      </c>
      <c r="Q5" s="1">
        <v>0</v>
      </c>
      <c r="R5" s="2">
        <v>0</v>
      </c>
      <c r="S5" s="1">
        <v>0</v>
      </c>
      <c r="T5" s="2">
        <v>0</v>
      </c>
      <c r="U5" s="1" t="s">
        <v>21</v>
      </c>
      <c r="W5" s="3">
        <f t="shared" si="0"/>
        <v>0.66666666666666663</v>
      </c>
      <c r="X5" t="s">
        <v>28</v>
      </c>
      <c r="Z5" t="s">
        <v>28</v>
      </c>
      <c r="AB5">
        <f>COUNT(W5:W9)/132</f>
        <v>3.787878787878788E-2</v>
      </c>
    </row>
    <row r="6" spans="1:29" x14ac:dyDescent="0.25">
      <c r="A6" s="1">
        <v>2</v>
      </c>
      <c r="B6" s="2">
        <v>70.5</v>
      </c>
      <c r="C6" s="2">
        <v>4646075.9445000002</v>
      </c>
      <c r="D6" s="2">
        <v>446920.05849999998</v>
      </c>
      <c r="E6" s="1">
        <v>0</v>
      </c>
      <c r="F6" s="2">
        <v>0</v>
      </c>
      <c r="G6" s="1">
        <v>0</v>
      </c>
      <c r="H6" s="2">
        <v>0</v>
      </c>
      <c r="I6" s="1">
        <v>0</v>
      </c>
      <c r="J6" s="2">
        <v>0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0</v>
      </c>
      <c r="S6" s="1">
        <v>0</v>
      </c>
      <c r="T6" s="2">
        <v>0</v>
      </c>
      <c r="U6" s="1" t="s">
        <v>22</v>
      </c>
      <c r="W6" s="3">
        <f t="shared" si="0"/>
        <v>0.66666666666666663</v>
      </c>
      <c r="X6" t="s">
        <v>28</v>
      </c>
      <c r="Z6" t="s">
        <v>29</v>
      </c>
      <c r="AB6">
        <f>COUNT(W10:W22)/132</f>
        <v>9.8484848484848481E-2</v>
      </c>
    </row>
    <row r="7" spans="1:29" x14ac:dyDescent="0.25">
      <c r="A7" s="1">
        <v>5</v>
      </c>
      <c r="B7" s="2">
        <v>48</v>
      </c>
      <c r="C7" s="2">
        <v>4646141.0360000003</v>
      </c>
      <c r="D7" s="2">
        <v>438939.65399999998</v>
      </c>
      <c r="E7" s="1">
        <v>1</v>
      </c>
      <c r="F7" s="2">
        <v>0.2</v>
      </c>
      <c r="G7" s="1">
        <v>0</v>
      </c>
      <c r="H7" s="2">
        <v>0</v>
      </c>
      <c r="I7" s="1">
        <v>0</v>
      </c>
      <c r="J7" s="2">
        <v>0</v>
      </c>
      <c r="K7" s="1">
        <v>0</v>
      </c>
      <c r="L7" s="2">
        <v>0</v>
      </c>
      <c r="M7" s="1">
        <v>0</v>
      </c>
      <c r="N7" s="2">
        <v>0</v>
      </c>
      <c r="O7" s="1">
        <v>0</v>
      </c>
      <c r="P7" s="2">
        <v>0</v>
      </c>
      <c r="Q7" s="1">
        <v>1</v>
      </c>
      <c r="R7" s="2">
        <v>0.2</v>
      </c>
      <c r="S7" s="1">
        <v>0</v>
      </c>
      <c r="T7" s="2">
        <v>0</v>
      </c>
      <c r="U7" s="1" t="s">
        <v>21</v>
      </c>
      <c r="W7" s="3">
        <f t="shared" si="0"/>
        <v>1.6666666666666667</v>
      </c>
      <c r="X7" t="s">
        <v>28</v>
      </c>
      <c r="Y7" s="3" t="s">
        <v>39</v>
      </c>
      <c r="Z7" t="s">
        <v>30</v>
      </c>
      <c r="AB7">
        <f>COUNT(W23:W46)/132</f>
        <v>0.18181818181818182</v>
      </c>
    </row>
    <row r="8" spans="1:29" x14ac:dyDescent="0.25">
      <c r="A8" s="1">
        <v>5</v>
      </c>
      <c r="B8" s="2">
        <v>53.4</v>
      </c>
      <c r="C8" s="2">
        <v>4646082.5794000002</v>
      </c>
      <c r="D8" s="2">
        <v>438936.72159999999</v>
      </c>
      <c r="E8" s="1">
        <v>0</v>
      </c>
      <c r="F8" s="2">
        <v>0</v>
      </c>
      <c r="G8" s="1">
        <v>0</v>
      </c>
      <c r="H8" s="2">
        <v>0</v>
      </c>
      <c r="I8" s="1">
        <v>0</v>
      </c>
      <c r="J8" s="2">
        <v>0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0</v>
      </c>
      <c r="S8" s="1">
        <v>0</v>
      </c>
      <c r="T8" s="2">
        <v>0</v>
      </c>
      <c r="U8" s="1" t="s">
        <v>21</v>
      </c>
      <c r="W8" s="3">
        <f t="shared" si="0"/>
        <v>1.6666666666666667</v>
      </c>
      <c r="X8" t="s">
        <v>28</v>
      </c>
      <c r="Z8" t="s">
        <v>31</v>
      </c>
      <c r="AB8">
        <f>COUNT(W47:W133)/132</f>
        <v>0.65909090909090906</v>
      </c>
    </row>
    <row r="9" spans="1:29" x14ac:dyDescent="0.25">
      <c r="A9" s="1">
        <v>5</v>
      </c>
      <c r="B9" s="2">
        <v>42.2</v>
      </c>
      <c r="C9" s="2">
        <v>4644916.9638</v>
      </c>
      <c r="D9" s="2">
        <v>438915.99080000003</v>
      </c>
      <c r="E9" s="1">
        <v>0</v>
      </c>
      <c r="F9" s="2">
        <v>0</v>
      </c>
      <c r="G9" s="1">
        <v>0</v>
      </c>
      <c r="H9" s="2">
        <v>0</v>
      </c>
      <c r="I9" s="1">
        <v>0</v>
      </c>
      <c r="J9" s="2">
        <v>0</v>
      </c>
      <c r="K9" s="1">
        <v>0</v>
      </c>
      <c r="L9" s="2">
        <v>0</v>
      </c>
      <c r="M9" s="1">
        <v>0</v>
      </c>
      <c r="N9" s="2">
        <v>0</v>
      </c>
      <c r="O9" s="1">
        <v>0</v>
      </c>
      <c r="P9" s="2">
        <v>0</v>
      </c>
      <c r="Q9" s="1">
        <v>0</v>
      </c>
      <c r="R9" s="2">
        <v>0</v>
      </c>
      <c r="S9" s="1">
        <v>0</v>
      </c>
      <c r="T9" s="2">
        <v>0</v>
      </c>
      <c r="U9" s="1" t="s">
        <v>21</v>
      </c>
      <c r="W9" s="3">
        <f t="shared" si="0"/>
        <v>1.6666666666666667</v>
      </c>
      <c r="X9" t="s">
        <v>28</v>
      </c>
    </row>
    <row r="10" spans="1:29" x14ac:dyDescent="0.25">
      <c r="A10" s="1">
        <v>6</v>
      </c>
      <c r="B10" s="2">
        <v>63.833333330000002</v>
      </c>
      <c r="C10" s="2">
        <v>4646035.2168333298</v>
      </c>
      <c r="D10" s="2">
        <v>438937.01633333002</v>
      </c>
      <c r="E10" s="1">
        <v>0</v>
      </c>
      <c r="F10" s="2">
        <v>0</v>
      </c>
      <c r="G10" s="1">
        <v>0</v>
      </c>
      <c r="H10" s="2">
        <v>0</v>
      </c>
      <c r="I10" s="1">
        <v>0</v>
      </c>
      <c r="J10" s="2">
        <v>0</v>
      </c>
      <c r="K10" s="1">
        <v>0</v>
      </c>
      <c r="L10" s="2">
        <v>0</v>
      </c>
      <c r="M10" s="1">
        <v>0</v>
      </c>
      <c r="N10" s="2">
        <v>0</v>
      </c>
      <c r="O10" s="1">
        <v>1</v>
      </c>
      <c r="P10" s="2">
        <v>0.16666666999999999</v>
      </c>
      <c r="Q10" s="1">
        <v>1</v>
      </c>
      <c r="R10" s="2">
        <v>0.16666666999999999</v>
      </c>
      <c r="S10" s="1">
        <v>1</v>
      </c>
      <c r="T10" s="2">
        <v>0.16666666999999999</v>
      </c>
      <c r="U10" s="1" t="s">
        <v>21</v>
      </c>
      <c r="W10" s="3">
        <f>A10/3</f>
        <v>2</v>
      </c>
      <c r="X10" t="s">
        <v>29</v>
      </c>
      <c r="Z10" t="s">
        <v>34</v>
      </c>
    </row>
    <row r="11" spans="1:29" x14ac:dyDescent="0.25">
      <c r="A11" s="1">
        <v>7</v>
      </c>
      <c r="B11" s="2">
        <v>47.142857139999997</v>
      </c>
      <c r="C11" s="2">
        <v>4645923.9045714298</v>
      </c>
      <c r="D11" s="2">
        <v>438936.86157143</v>
      </c>
      <c r="E11" s="1">
        <v>0</v>
      </c>
      <c r="F11" s="2">
        <v>0</v>
      </c>
      <c r="G11" s="1">
        <v>0</v>
      </c>
      <c r="H11" s="2">
        <v>0</v>
      </c>
      <c r="I11" s="1">
        <v>0</v>
      </c>
      <c r="J11" s="2">
        <v>0</v>
      </c>
      <c r="K11" s="1">
        <v>0</v>
      </c>
      <c r="L11" s="2">
        <v>0</v>
      </c>
      <c r="M11" s="1">
        <v>0</v>
      </c>
      <c r="N11" s="2">
        <v>0</v>
      </c>
      <c r="O11" s="1">
        <v>0</v>
      </c>
      <c r="P11" s="2">
        <v>0</v>
      </c>
      <c r="Q11" s="1">
        <v>0</v>
      </c>
      <c r="R11" s="2">
        <v>0</v>
      </c>
      <c r="S11" s="1">
        <v>0</v>
      </c>
      <c r="T11" s="2">
        <v>0</v>
      </c>
      <c r="U11" s="1" t="s">
        <v>21</v>
      </c>
      <c r="W11" s="3">
        <f t="shared" si="0"/>
        <v>2.3333333333333335</v>
      </c>
      <c r="X11" t="s">
        <v>29</v>
      </c>
      <c r="Z11" t="s">
        <v>35</v>
      </c>
    </row>
    <row r="12" spans="1:29" x14ac:dyDescent="0.25">
      <c r="A12" s="1">
        <v>7</v>
      </c>
      <c r="B12" s="2">
        <v>59.714285709999999</v>
      </c>
      <c r="C12" s="2">
        <v>4645830.8062857101</v>
      </c>
      <c r="D12" s="2">
        <v>438935.46171429002</v>
      </c>
      <c r="E12" s="1">
        <v>0</v>
      </c>
      <c r="F12" s="2">
        <v>0</v>
      </c>
      <c r="G12" s="1">
        <v>0</v>
      </c>
      <c r="H12" s="2">
        <v>0</v>
      </c>
      <c r="I12" s="1">
        <v>0</v>
      </c>
      <c r="J12" s="2">
        <v>0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2">
        <v>0</v>
      </c>
      <c r="S12" s="1">
        <v>0</v>
      </c>
      <c r="T12" s="2">
        <v>0</v>
      </c>
      <c r="U12" s="1" t="s">
        <v>21</v>
      </c>
      <c r="W12" s="3">
        <f t="shared" si="0"/>
        <v>2.3333333333333335</v>
      </c>
      <c r="X12" t="s">
        <v>29</v>
      </c>
    </row>
    <row r="13" spans="1:29" x14ac:dyDescent="0.25">
      <c r="A13" s="1">
        <v>7</v>
      </c>
      <c r="B13" s="2">
        <v>58.285714290000001</v>
      </c>
      <c r="C13" s="2">
        <v>4644655.0835714303</v>
      </c>
      <c r="D13" s="2">
        <v>438930.75871428999</v>
      </c>
      <c r="E13" s="1">
        <v>1</v>
      </c>
      <c r="F13" s="2">
        <v>0.14285713999999999</v>
      </c>
      <c r="G13" s="1">
        <v>0</v>
      </c>
      <c r="H13" s="2">
        <v>0</v>
      </c>
      <c r="I13" s="1">
        <v>0</v>
      </c>
      <c r="J13" s="2">
        <v>0</v>
      </c>
      <c r="K13" s="1">
        <v>0</v>
      </c>
      <c r="L13" s="2">
        <v>0</v>
      </c>
      <c r="M13" s="1">
        <v>0</v>
      </c>
      <c r="N13" s="2">
        <v>0</v>
      </c>
      <c r="O13" s="1">
        <v>0</v>
      </c>
      <c r="P13" s="2">
        <v>0</v>
      </c>
      <c r="Q13" s="1">
        <v>1</v>
      </c>
      <c r="R13" s="2">
        <v>0.14285713999999999</v>
      </c>
      <c r="S13" s="1">
        <v>0</v>
      </c>
      <c r="T13" s="2">
        <v>0</v>
      </c>
      <c r="U13" s="1" t="s">
        <v>21</v>
      </c>
      <c r="W13" s="3">
        <f t="shared" si="0"/>
        <v>2.3333333333333335</v>
      </c>
      <c r="X13" t="s">
        <v>29</v>
      </c>
      <c r="Z13" t="s">
        <v>36</v>
      </c>
    </row>
    <row r="14" spans="1:29" x14ac:dyDescent="0.25">
      <c r="A14" s="1">
        <v>9</v>
      </c>
      <c r="B14" s="2">
        <v>66</v>
      </c>
      <c r="C14" s="2">
        <v>4646089.0065555498</v>
      </c>
      <c r="D14" s="2">
        <v>445611.76866667002</v>
      </c>
      <c r="E14" s="1">
        <v>7</v>
      </c>
      <c r="F14" s="2">
        <v>0.77777777999999997</v>
      </c>
      <c r="G14" s="1">
        <v>0</v>
      </c>
      <c r="H14" s="2">
        <v>0</v>
      </c>
      <c r="I14" s="1">
        <v>0</v>
      </c>
      <c r="J14" s="2">
        <v>0</v>
      </c>
      <c r="K14" s="1">
        <v>0</v>
      </c>
      <c r="L14" s="2">
        <v>0</v>
      </c>
      <c r="M14" s="1">
        <v>0</v>
      </c>
      <c r="N14" s="2">
        <v>0</v>
      </c>
      <c r="O14" s="1">
        <v>0</v>
      </c>
      <c r="P14" s="2">
        <v>0</v>
      </c>
      <c r="Q14" s="1">
        <v>7</v>
      </c>
      <c r="R14" s="2">
        <v>0.77777777999999997</v>
      </c>
      <c r="S14" s="1">
        <v>0</v>
      </c>
      <c r="T14" s="2">
        <v>0</v>
      </c>
      <c r="U14" s="1" t="s">
        <v>22</v>
      </c>
      <c r="W14" s="3">
        <f t="shared" si="0"/>
        <v>3</v>
      </c>
      <c r="X14" t="s">
        <v>29</v>
      </c>
    </row>
    <row r="15" spans="1:29" x14ac:dyDescent="0.25">
      <c r="A15" s="1">
        <v>10</v>
      </c>
      <c r="B15" s="2">
        <v>53.2</v>
      </c>
      <c r="C15" s="2">
        <v>4653927.1136999996</v>
      </c>
      <c r="D15" s="2">
        <v>435173.24489999999</v>
      </c>
      <c r="E15" s="1">
        <v>6</v>
      </c>
      <c r="F15" s="2">
        <v>0.6</v>
      </c>
      <c r="G15" s="1">
        <v>0</v>
      </c>
      <c r="H15" s="2">
        <v>0</v>
      </c>
      <c r="I15" s="1">
        <v>0</v>
      </c>
      <c r="J15" s="2">
        <v>0</v>
      </c>
      <c r="K15" s="1">
        <v>0</v>
      </c>
      <c r="L15" s="2">
        <v>0</v>
      </c>
      <c r="M15" s="1">
        <v>0</v>
      </c>
      <c r="N15" s="2">
        <v>0</v>
      </c>
      <c r="O15" s="1">
        <v>0</v>
      </c>
      <c r="P15" s="2">
        <v>0</v>
      </c>
      <c r="Q15" s="1">
        <v>6</v>
      </c>
      <c r="R15" s="2">
        <v>0.6</v>
      </c>
      <c r="S15" s="1">
        <v>0</v>
      </c>
      <c r="T15" s="2">
        <v>0</v>
      </c>
      <c r="U15" s="1" t="s">
        <v>23</v>
      </c>
      <c r="W15" s="3">
        <f t="shared" si="0"/>
        <v>3.3333333333333335</v>
      </c>
      <c r="X15" t="s">
        <v>29</v>
      </c>
      <c r="Z15" t="s">
        <v>45</v>
      </c>
    </row>
    <row r="16" spans="1:29" x14ac:dyDescent="0.25">
      <c r="A16" s="1">
        <v>11</v>
      </c>
      <c r="B16" s="2">
        <v>42.272727269999997</v>
      </c>
      <c r="C16" s="2">
        <v>4646076.4689090904</v>
      </c>
      <c r="D16" s="2">
        <v>446852.22745454998</v>
      </c>
      <c r="E16" s="1">
        <v>0</v>
      </c>
      <c r="F16" s="2">
        <v>0</v>
      </c>
      <c r="G16" s="1">
        <v>0</v>
      </c>
      <c r="H16" s="2">
        <v>0</v>
      </c>
      <c r="I16" s="1">
        <v>0</v>
      </c>
      <c r="J16" s="2">
        <v>0</v>
      </c>
      <c r="K16" s="1">
        <v>0</v>
      </c>
      <c r="L16" s="2">
        <v>0</v>
      </c>
      <c r="M16" s="1">
        <v>0</v>
      </c>
      <c r="N16" s="2">
        <v>0</v>
      </c>
      <c r="O16" s="1">
        <v>0</v>
      </c>
      <c r="P16" s="2">
        <v>0</v>
      </c>
      <c r="Q16" s="1">
        <v>0</v>
      </c>
      <c r="R16" s="2">
        <v>0</v>
      </c>
      <c r="S16" s="1">
        <v>0</v>
      </c>
      <c r="T16" s="2">
        <v>0</v>
      </c>
      <c r="U16" s="1" t="s">
        <v>22</v>
      </c>
      <c r="W16" s="3">
        <f t="shared" si="0"/>
        <v>3.6666666666666665</v>
      </c>
      <c r="X16" t="s">
        <v>29</v>
      </c>
      <c r="Z16">
        <f>93.8245 - 93.607</f>
        <v>0.21750000000000114</v>
      </c>
    </row>
    <row r="17" spans="1:32" x14ac:dyDescent="0.25">
      <c r="A17" s="1">
        <v>15</v>
      </c>
      <c r="B17" s="2">
        <v>41.266666669999999</v>
      </c>
      <c r="C17" s="2">
        <v>4646075.8048</v>
      </c>
      <c r="D17" s="2">
        <v>447006.65700000001</v>
      </c>
      <c r="E17" s="1">
        <v>0</v>
      </c>
      <c r="F17" s="2">
        <v>0</v>
      </c>
      <c r="G17" s="1">
        <v>0</v>
      </c>
      <c r="H17" s="2">
        <v>0</v>
      </c>
      <c r="I17" s="1">
        <v>0</v>
      </c>
      <c r="J17" s="2">
        <v>0</v>
      </c>
      <c r="K17" s="1">
        <v>0</v>
      </c>
      <c r="L17" s="2">
        <v>0</v>
      </c>
      <c r="M17" s="1">
        <v>0</v>
      </c>
      <c r="N17" s="2">
        <v>0</v>
      </c>
      <c r="O17" s="1">
        <v>0</v>
      </c>
      <c r="P17" s="2">
        <v>0</v>
      </c>
      <c r="Q17" s="1">
        <v>0</v>
      </c>
      <c r="R17" s="2">
        <v>0</v>
      </c>
      <c r="S17" s="1">
        <v>0</v>
      </c>
      <c r="T17" s="2">
        <v>0</v>
      </c>
      <c r="U17" s="1" t="s">
        <v>22</v>
      </c>
      <c r="W17" s="3">
        <f t="shared" si="0"/>
        <v>5</v>
      </c>
      <c r="X17" t="s">
        <v>29</v>
      </c>
      <c r="Z17">
        <f>42.1412-41.9312</f>
        <v>0.21000000000000085</v>
      </c>
    </row>
    <row r="18" spans="1:32" x14ac:dyDescent="0.25">
      <c r="A18" s="1">
        <v>16</v>
      </c>
      <c r="B18" s="2">
        <v>60.75</v>
      </c>
      <c r="C18" s="2">
        <v>4644963.9910000004</v>
      </c>
      <c r="D18" s="2">
        <v>438933.00912499998</v>
      </c>
      <c r="E18" s="1">
        <v>0</v>
      </c>
      <c r="F18" s="2">
        <v>0</v>
      </c>
      <c r="G18" s="1">
        <v>0</v>
      </c>
      <c r="H18" s="2">
        <v>0</v>
      </c>
      <c r="I18" s="1">
        <v>0</v>
      </c>
      <c r="J18" s="2">
        <v>0</v>
      </c>
      <c r="K18" s="1">
        <v>0</v>
      </c>
      <c r="L18" s="2">
        <v>0</v>
      </c>
      <c r="M18" s="1">
        <v>0</v>
      </c>
      <c r="N18" s="2">
        <v>0</v>
      </c>
      <c r="O18" s="1">
        <v>0</v>
      </c>
      <c r="P18" s="2">
        <v>0</v>
      </c>
      <c r="Q18" s="1">
        <v>0</v>
      </c>
      <c r="R18" s="2">
        <v>0</v>
      </c>
      <c r="S18" s="1">
        <v>0</v>
      </c>
      <c r="T18" s="2">
        <v>0</v>
      </c>
      <c r="U18" s="1" t="s">
        <v>21</v>
      </c>
      <c r="W18" s="3">
        <f t="shared" si="0"/>
        <v>5.333333333333333</v>
      </c>
      <c r="X18" t="s">
        <v>29</v>
      </c>
    </row>
    <row r="19" spans="1:32" x14ac:dyDescent="0.25">
      <c r="A19" s="1">
        <v>18</v>
      </c>
      <c r="B19" s="2">
        <v>71.888888890000004</v>
      </c>
      <c r="C19" s="2">
        <v>4646087.2881111102</v>
      </c>
      <c r="D19" s="2">
        <v>445573.44099999999</v>
      </c>
      <c r="E19" s="1">
        <v>5</v>
      </c>
      <c r="F19" s="2">
        <v>0.27777777999999997</v>
      </c>
      <c r="G19" s="1">
        <v>0</v>
      </c>
      <c r="H19" s="2">
        <v>0</v>
      </c>
      <c r="I19" s="1">
        <v>0</v>
      </c>
      <c r="J19" s="2">
        <v>0</v>
      </c>
      <c r="K19" s="1">
        <v>0</v>
      </c>
      <c r="L19" s="2">
        <v>0</v>
      </c>
      <c r="M19" s="1">
        <v>0</v>
      </c>
      <c r="N19" s="2">
        <v>0</v>
      </c>
      <c r="O19" s="1">
        <v>2</v>
      </c>
      <c r="P19" s="2">
        <v>0.11111111</v>
      </c>
      <c r="Q19" s="1">
        <v>7</v>
      </c>
      <c r="R19" s="2">
        <v>0.38888888999999999</v>
      </c>
      <c r="S19" s="1">
        <v>2</v>
      </c>
      <c r="T19" s="2">
        <v>0.11111111</v>
      </c>
      <c r="U19" s="1" t="s">
        <v>22</v>
      </c>
      <c r="W19" s="3">
        <f t="shared" si="0"/>
        <v>6</v>
      </c>
      <c r="X19" t="s">
        <v>29</v>
      </c>
      <c r="Z19" t="s">
        <v>41</v>
      </c>
      <c r="AA19" t="s">
        <v>42</v>
      </c>
      <c r="AB19" t="s">
        <v>43</v>
      </c>
      <c r="AC19" t="s">
        <v>44</v>
      </c>
    </row>
    <row r="20" spans="1:32" x14ac:dyDescent="0.25">
      <c r="A20" s="1">
        <v>19</v>
      </c>
      <c r="B20" s="2">
        <v>38.947368419999997</v>
      </c>
      <c r="C20" s="2">
        <v>4646077.6508947397</v>
      </c>
      <c r="D20" s="2">
        <v>446466.97994737001</v>
      </c>
      <c r="E20" s="1">
        <v>21</v>
      </c>
      <c r="F20" s="2">
        <v>1.10526316</v>
      </c>
      <c r="G20" s="1">
        <v>0</v>
      </c>
      <c r="H20" s="2">
        <v>0</v>
      </c>
      <c r="I20" s="1">
        <v>0</v>
      </c>
      <c r="J20" s="2">
        <v>0</v>
      </c>
      <c r="K20" s="1">
        <v>0</v>
      </c>
      <c r="L20" s="2">
        <v>0</v>
      </c>
      <c r="M20" s="1">
        <v>0</v>
      </c>
      <c r="N20" s="2">
        <v>0</v>
      </c>
      <c r="O20" s="1">
        <v>0</v>
      </c>
      <c r="P20" s="2">
        <v>0</v>
      </c>
      <c r="Q20" s="1">
        <v>21</v>
      </c>
      <c r="R20" s="2">
        <v>1.10526316</v>
      </c>
      <c r="S20" s="1">
        <v>0</v>
      </c>
      <c r="T20" s="2">
        <v>0</v>
      </c>
      <c r="U20" s="1" t="s">
        <v>22</v>
      </c>
      <c r="W20" s="3">
        <f t="shared" si="0"/>
        <v>6.333333333333333</v>
      </c>
      <c r="X20" t="s">
        <v>29</v>
      </c>
      <c r="Z20">
        <v>427933726.18400002</v>
      </c>
      <c r="AA20">
        <f>CONVERT(Z20,"m^2","ha")</f>
        <v>42793.372618400004</v>
      </c>
      <c r="AB20">
        <f>CONVERT(AA20,"ha","mi^2")</f>
        <v>165.2261353927544</v>
      </c>
      <c r="AC20">
        <f>AB20*17</f>
        <v>2808.8443016768247</v>
      </c>
    </row>
    <row r="21" spans="1:32" x14ac:dyDescent="0.25">
      <c r="A21" s="1">
        <v>19</v>
      </c>
      <c r="B21" s="2">
        <v>52.684210530000001</v>
      </c>
      <c r="C21" s="2">
        <v>4653934.00484211</v>
      </c>
      <c r="D21" s="2">
        <v>435120.76731579</v>
      </c>
      <c r="E21" s="1">
        <v>2</v>
      </c>
      <c r="F21" s="2">
        <v>0.10526315999999999</v>
      </c>
      <c r="G21" s="1">
        <v>0</v>
      </c>
      <c r="H21" s="2">
        <v>0</v>
      </c>
      <c r="I21" s="1">
        <v>0</v>
      </c>
      <c r="J21" s="2">
        <v>0</v>
      </c>
      <c r="K21" s="1">
        <v>0</v>
      </c>
      <c r="L21" s="2">
        <v>0</v>
      </c>
      <c r="M21" s="1">
        <v>0</v>
      </c>
      <c r="N21" s="2">
        <v>0</v>
      </c>
      <c r="O21" s="1">
        <v>0</v>
      </c>
      <c r="P21" s="2">
        <v>0</v>
      </c>
      <c r="Q21" s="1">
        <v>2</v>
      </c>
      <c r="R21" s="2">
        <v>0.10526315999999999</v>
      </c>
      <c r="S21" s="1">
        <v>0</v>
      </c>
      <c r="T21" s="2">
        <v>0</v>
      </c>
      <c r="U21" s="1" t="s">
        <v>23</v>
      </c>
      <c r="W21" s="3">
        <f t="shared" si="0"/>
        <v>6.333333333333333</v>
      </c>
      <c r="X21" t="s">
        <v>29</v>
      </c>
    </row>
    <row r="22" spans="1:32" x14ac:dyDescent="0.25">
      <c r="A22" s="1">
        <v>20</v>
      </c>
      <c r="B22" s="2">
        <v>82.4</v>
      </c>
      <c r="C22" s="2">
        <v>4646084.8000999996</v>
      </c>
      <c r="D22" s="2">
        <v>445662.21354999999</v>
      </c>
      <c r="E22" s="1">
        <v>5</v>
      </c>
      <c r="F22" s="2">
        <v>0.25</v>
      </c>
      <c r="G22" s="1">
        <v>0</v>
      </c>
      <c r="H22" s="2">
        <v>0</v>
      </c>
      <c r="I22" s="1">
        <v>0</v>
      </c>
      <c r="J22" s="2">
        <v>0</v>
      </c>
      <c r="K22" s="1">
        <v>2</v>
      </c>
      <c r="L22" s="2">
        <v>0.1</v>
      </c>
      <c r="M22" s="1">
        <v>0</v>
      </c>
      <c r="N22" s="2">
        <v>0</v>
      </c>
      <c r="O22" s="1">
        <v>0</v>
      </c>
      <c r="P22" s="2">
        <v>0</v>
      </c>
      <c r="Q22" s="1">
        <v>7</v>
      </c>
      <c r="R22" s="2">
        <v>0.35</v>
      </c>
      <c r="S22" s="1">
        <v>2</v>
      </c>
      <c r="T22" s="2">
        <v>0.1</v>
      </c>
      <c r="U22" s="1" t="s">
        <v>22</v>
      </c>
      <c r="W22" s="3">
        <f t="shared" si="0"/>
        <v>6.666666666666667</v>
      </c>
      <c r="X22" t="s">
        <v>29</v>
      </c>
      <c r="Z22" t="s">
        <v>50</v>
      </c>
    </row>
    <row r="23" spans="1:32" x14ac:dyDescent="0.25">
      <c r="A23" s="1">
        <v>21</v>
      </c>
      <c r="B23" s="2">
        <v>70.428571430000005</v>
      </c>
      <c r="C23" s="2">
        <v>4644621.69752381</v>
      </c>
      <c r="D23" s="2">
        <v>438920.26642856997</v>
      </c>
      <c r="E23" s="1">
        <v>0</v>
      </c>
      <c r="F23" s="2">
        <v>0</v>
      </c>
      <c r="G23" s="1">
        <v>0</v>
      </c>
      <c r="H23" s="2">
        <v>0</v>
      </c>
      <c r="I23" s="1">
        <v>0</v>
      </c>
      <c r="J23" s="2">
        <v>0</v>
      </c>
      <c r="K23" s="1">
        <v>0</v>
      </c>
      <c r="L23" s="2">
        <v>0</v>
      </c>
      <c r="M23" s="1">
        <v>0</v>
      </c>
      <c r="N23" s="2">
        <v>0</v>
      </c>
      <c r="O23" s="1">
        <v>0</v>
      </c>
      <c r="P23" s="2">
        <v>0</v>
      </c>
      <c r="Q23" s="1">
        <v>0</v>
      </c>
      <c r="R23" s="2">
        <v>0</v>
      </c>
      <c r="S23" s="1">
        <v>0</v>
      </c>
      <c r="T23" s="2">
        <v>0</v>
      </c>
      <c r="U23" s="1" t="s">
        <v>21</v>
      </c>
      <c r="W23" s="3">
        <f t="shared" si="0"/>
        <v>7</v>
      </c>
      <c r="X23" t="s">
        <v>30</v>
      </c>
      <c r="AA23" t="s">
        <v>46</v>
      </c>
      <c r="AB23" t="s">
        <v>47</v>
      </c>
      <c r="AC23" t="s">
        <v>52</v>
      </c>
      <c r="AF23" t="s">
        <v>62</v>
      </c>
    </row>
    <row r="24" spans="1:32" x14ac:dyDescent="0.25">
      <c r="A24" s="1">
        <v>21</v>
      </c>
      <c r="B24" s="2">
        <v>39.142857139999997</v>
      </c>
      <c r="C24" s="2">
        <v>4646077.8450952396</v>
      </c>
      <c r="D24" s="2">
        <v>446566.76609524002</v>
      </c>
      <c r="E24" s="1">
        <v>14</v>
      </c>
      <c r="F24" s="2">
        <v>0.66666667000000002</v>
      </c>
      <c r="G24" s="1">
        <v>0</v>
      </c>
      <c r="H24" s="2">
        <v>0</v>
      </c>
      <c r="I24" s="1">
        <v>0</v>
      </c>
      <c r="J24" s="2">
        <v>0</v>
      </c>
      <c r="K24" s="1">
        <v>0</v>
      </c>
      <c r="L24" s="2">
        <v>0</v>
      </c>
      <c r="M24" s="1">
        <v>0</v>
      </c>
      <c r="N24" s="2">
        <v>0</v>
      </c>
      <c r="O24" s="1">
        <v>0</v>
      </c>
      <c r="P24" s="2">
        <v>0</v>
      </c>
      <c r="Q24" s="1">
        <v>14</v>
      </c>
      <c r="R24" s="2">
        <v>0.66666667000000002</v>
      </c>
      <c r="S24" s="1">
        <v>0</v>
      </c>
      <c r="T24" s="2">
        <v>0</v>
      </c>
      <c r="U24" s="1" t="s">
        <v>22</v>
      </c>
      <c r="W24" s="3">
        <f t="shared" si="0"/>
        <v>7</v>
      </c>
      <c r="X24" t="s">
        <v>30</v>
      </c>
      <c r="Z24" t="s">
        <v>27</v>
      </c>
      <c r="AA24" s="1">
        <f>AVERAGE(E2:E4)</f>
        <v>0</v>
      </c>
      <c r="AB24">
        <f>_xlfn.STDEV.S(E2:E4)</f>
        <v>0</v>
      </c>
      <c r="AC24" s="6">
        <v>0</v>
      </c>
      <c r="AD24">
        <v>0</v>
      </c>
      <c r="AF24">
        <f>AA24*4</f>
        <v>0</v>
      </c>
    </row>
    <row r="25" spans="1:32" x14ac:dyDescent="0.25">
      <c r="A25" s="1">
        <v>23</v>
      </c>
      <c r="B25" s="2">
        <v>58.695652170000002</v>
      </c>
      <c r="C25" s="2">
        <v>4645428.1984782601</v>
      </c>
      <c r="D25" s="2">
        <v>438935.34634783003</v>
      </c>
      <c r="E25" s="1">
        <v>0</v>
      </c>
      <c r="F25" s="2">
        <v>0</v>
      </c>
      <c r="G25" s="1">
        <v>1</v>
      </c>
      <c r="H25" s="2">
        <v>4.3478259999999998E-2</v>
      </c>
      <c r="I25" s="1">
        <v>0</v>
      </c>
      <c r="J25" s="2">
        <v>0</v>
      </c>
      <c r="K25" s="1">
        <v>0</v>
      </c>
      <c r="L25" s="2">
        <v>0</v>
      </c>
      <c r="M25" s="1">
        <v>1</v>
      </c>
      <c r="N25" s="2">
        <v>4.3478259999999998E-2</v>
      </c>
      <c r="O25" s="1">
        <v>0</v>
      </c>
      <c r="P25" s="2">
        <v>0</v>
      </c>
      <c r="Q25" s="1">
        <v>2</v>
      </c>
      <c r="R25" s="2">
        <v>8.6956519999999995E-2</v>
      </c>
      <c r="S25" s="1">
        <v>2</v>
      </c>
      <c r="T25" s="2">
        <v>8.6956519999999995E-2</v>
      </c>
      <c r="U25" s="1" t="s">
        <v>21</v>
      </c>
      <c r="W25" s="3">
        <f t="shared" si="0"/>
        <v>7.666666666666667</v>
      </c>
      <c r="X25" t="s">
        <v>30</v>
      </c>
      <c r="Z25" t="s">
        <v>28</v>
      </c>
      <c r="AA25" s="1">
        <f>AVERAGE(E5:E9)</f>
        <v>0.2</v>
      </c>
      <c r="AB25">
        <f>_xlfn.STDEV.S(E5:E9)</f>
        <v>0.44721359549995793</v>
      </c>
      <c r="AC25" s="7">
        <f>AA25/AD25</f>
        <v>2.8571428571428571E-3</v>
      </c>
      <c r="AD25">
        <v>70</v>
      </c>
      <c r="AF25">
        <f t="shared" ref="AF25:AF28" si="1">AA25*4</f>
        <v>0.8</v>
      </c>
    </row>
    <row r="26" spans="1:32" x14ac:dyDescent="0.25">
      <c r="A26" s="1">
        <v>23</v>
      </c>
      <c r="B26" s="2">
        <v>91.043478260000001</v>
      </c>
      <c r="C26" s="2">
        <v>4645332.0803912999</v>
      </c>
      <c r="D26" s="2">
        <v>438934.93765217002</v>
      </c>
      <c r="E26" s="1">
        <v>2</v>
      </c>
      <c r="F26" s="2">
        <v>8.6956519999999995E-2</v>
      </c>
      <c r="G26" s="1">
        <v>1</v>
      </c>
      <c r="H26" s="2">
        <v>4.3478259999999998E-2</v>
      </c>
      <c r="I26" s="1">
        <v>0</v>
      </c>
      <c r="J26" s="2">
        <v>0</v>
      </c>
      <c r="K26" s="1">
        <v>0</v>
      </c>
      <c r="L26" s="2">
        <v>0</v>
      </c>
      <c r="M26" s="1">
        <v>0</v>
      </c>
      <c r="N26" s="2">
        <v>0</v>
      </c>
      <c r="O26" s="1">
        <v>1</v>
      </c>
      <c r="P26" s="2">
        <v>4.3478259999999998E-2</v>
      </c>
      <c r="Q26" s="1">
        <v>4</v>
      </c>
      <c r="R26" s="2">
        <v>0.17391303999999999</v>
      </c>
      <c r="S26" s="1">
        <v>2</v>
      </c>
      <c r="T26" s="2">
        <v>8.6956519999999995E-2</v>
      </c>
      <c r="U26" s="1" t="s">
        <v>21</v>
      </c>
      <c r="W26" s="3">
        <f t="shared" si="0"/>
        <v>7.666666666666667</v>
      </c>
      <c r="X26" t="s">
        <v>30</v>
      </c>
      <c r="Z26" t="s">
        <v>29</v>
      </c>
      <c r="AA26" s="5">
        <f>AVERAGE(E10:E22)</f>
        <v>3.6153846153846154</v>
      </c>
      <c r="AB26">
        <f>_xlfn.STDEV.S(E10:E22)</f>
        <v>5.8528975949020543</v>
      </c>
      <c r="AC26" s="7">
        <f t="shared" ref="AC26:AC27" si="2">AA26/AD26</f>
        <v>1.9583333327893519E-2</v>
      </c>
      <c r="AD26">
        <v>184.61538466666667</v>
      </c>
      <c r="AF26">
        <f t="shared" si="1"/>
        <v>14.461538461538462</v>
      </c>
    </row>
    <row r="27" spans="1:32" x14ac:dyDescent="0.25">
      <c r="A27" s="1">
        <v>26</v>
      </c>
      <c r="B27" s="2">
        <v>65.07692308</v>
      </c>
      <c r="C27" s="2">
        <v>4646091.5366538502</v>
      </c>
      <c r="D27" s="2">
        <v>445468.3725</v>
      </c>
      <c r="E27" s="1">
        <v>3</v>
      </c>
      <c r="F27" s="2">
        <v>0.11538461999999999</v>
      </c>
      <c r="G27" s="1">
        <v>0</v>
      </c>
      <c r="H27" s="2">
        <v>0</v>
      </c>
      <c r="I27" s="1">
        <v>0</v>
      </c>
      <c r="J27" s="2">
        <v>0</v>
      </c>
      <c r="K27" s="1">
        <v>0</v>
      </c>
      <c r="L27" s="2">
        <v>0</v>
      </c>
      <c r="M27" s="1">
        <v>0</v>
      </c>
      <c r="N27" s="2">
        <v>0</v>
      </c>
      <c r="O27" s="1">
        <v>0</v>
      </c>
      <c r="P27" s="2">
        <v>0</v>
      </c>
      <c r="Q27" s="1">
        <v>3</v>
      </c>
      <c r="R27" s="2">
        <v>0.11538461999999999</v>
      </c>
      <c r="S27" s="1">
        <v>0</v>
      </c>
      <c r="T27" s="2">
        <v>0</v>
      </c>
      <c r="U27" s="1" t="s">
        <v>22</v>
      </c>
      <c r="W27" s="3">
        <f t="shared" si="0"/>
        <v>8.6666666666666661</v>
      </c>
      <c r="X27" t="s">
        <v>30</v>
      </c>
      <c r="Z27" t="s">
        <v>30</v>
      </c>
      <c r="AA27" s="5">
        <f>AVERAGE(E23:E46)</f>
        <v>6.166666666666667</v>
      </c>
      <c r="AB27">
        <f>_xlfn.STDEV.S(E23:E46)</f>
        <v>7.9107338562820795</v>
      </c>
      <c r="AC27" s="7">
        <f t="shared" si="2"/>
        <v>3.5676265276109717E-2</v>
      </c>
      <c r="AD27">
        <v>172.85067870588233</v>
      </c>
      <c r="AF27">
        <f t="shared" si="1"/>
        <v>24.666666666666668</v>
      </c>
    </row>
    <row r="28" spans="1:32" x14ac:dyDescent="0.25">
      <c r="A28" s="1">
        <v>27</v>
      </c>
      <c r="B28" s="2">
        <v>45.851851850000003</v>
      </c>
      <c r="C28" s="2">
        <v>4646077.7374814805</v>
      </c>
      <c r="D28" s="2">
        <v>446771.96885185002</v>
      </c>
      <c r="E28" s="1">
        <v>5</v>
      </c>
      <c r="F28" s="2">
        <v>0.18518519</v>
      </c>
      <c r="G28" s="1">
        <v>0</v>
      </c>
      <c r="H28" s="2">
        <v>0</v>
      </c>
      <c r="I28" s="1">
        <v>1</v>
      </c>
      <c r="J28" s="2">
        <v>3.703704E-2</v>
      </c>
      <c r="K28" s="1">
        <v>0</v>
      </c>
      <c r="L28" s="2">
        <v>0</v>
      </c>
      <c r="M28" s="1">
        <v>0</v>
      </c>
      <c r="N28" s="2">
        <v>0</v>
      </c>
      <c r="O28" s="1">
        <v>0</v>
      </c>
      <c r="P28" s="2">
        <v>0</v>
      </c>
      <c r="Q28" s="1">
        <v>6</v>
      </c>
      <c r="R28" s="2">
        <v>0.22222222</v>
      </c>
      <c r="S28" s="1">
        <v>1</v>
      </c>
      <c r="T28" s="2">
        <v>3.703704E-2</v>
      </c>
      <c r="U28" s="1" t="s">
        <v>22</v>
      </c>
      <c r="W28" s="3">
        <f t="shared" si="0"/>
        <v>9</v>
      </c>
      <c r="X28" t="s">
        <v>30</v>
      </c>
      <c r="Z28" t="s">
        <v>31</v>
      </c>
      <c r="AA28" s="5">
        <f>AVERAGE(E47:E133)</f>
        <v>17.413793103448278</v>
      </c>
      <c r="AB28">
        <f>_xlfn.STDEV.S(E47:E133)</f>
        <v>17.955728323605108</v>
      </c>
      <c r="AC28" s="7">
        <f>AA28/AD28</f>
        <v>6.3381085185707217E-2</v>
      </c>
      <c r="AD28">
        <v>274.74747477777777</v>
      </c>
      <c r="AF28">
        <f t="shared" si="1"/>
        <v>69.65517241379311</v>
      </c>
    </row>
    <row r="29" spans="1:32" x14ac:dyDescent="0.25">
      <c r="A29" s="1">
        <v>28</v>
      </c>
      <c r="B29" s="2">
        <v>63.357142860000003</v>
      </c>
      <c r="C29" s="2">
        <v>4644716.4408571403</v>
      </c>
      <c r="D29" s="2">
        <v>438920.17992857</v>
      </c>
      <c r="E29" s="1">
        <v>0</v>
      </c>
      <c r="F29" s="2">
        <v>0</v>
      </c>
      <c r="G29" s="1">
        <v>1</v>
      </c>
      <c r="H29" s="2">
        <v>3.5714290000000003E-2</v>
      </c>
      <c r="I29" s="1">
        <v>0</v>
      </c>
      <c r="J29" s="2">
        <v>0</v>
      </c>
      <c r="K29" s="1">
        <v>0</v>
      </c>
      <c r="L29" s="2">
        <v>0</v>
      </c>
      <c r="M29" s="1">
        <v>0</v>
      </c>
      <c r="N29" s="2">
        <v>0</v>
      </c>
      <c r="O29" s="1">
        <v>0</v>
      </c>
      <c r="P29" s="2">
        <v>0</v>
      </c>
      <c r="Q29" s="1">
        <v>1</v>
      </c>
      <c r="R29" s="2">
        <v>3.5714290000000003E-2</v>
      </c>
      <c r="S29" s="1">
        <v>1</v>
      </c>
      <c r="T29" s="2">
        <v>3.5714290000000003E-2</v>
      </c>
      <c r="U29" s="1" t="s">
        <v>21</v>
      </c>
      <c r="W29" s="3">
        <f t="shared" si="0"/>
        <v>9.3333333333333339</v>
      </c>
      <c r="X29" t="s">
        <v>30</v>
      </c>
    </row>
    <row r="30" spans="1:32" x14ac:dyDescent="0.25">
      <c r="A30" s="1">
        <v>28</v>
      </c>
      <c r="B30" s="2">
        <v>57.107142860000003</v>
      </c>
      <c r="C30" s="2">
        <v>4646079.8952500001</v>
      </c>
      <c r="D30" s="2">
        <v>446508.76057142997</v>
      </c>
      <c r="E30" s="1">
        <v>29</v>
      </c>
      <c r="F30" s="2">
        <v>1.03571429</v>
      </c>
      <c r="G30" s="1">
        <v>1</v>
      </c>
      <c r="H30" s="2">
        <v>3.5714290000000003E-2</v>
      </c>
      <c r="I30" s="1">
        <v>0</v>
      </c>
      <c r="J30" s="2">
        <v>0</v>
      </c>
      <c r="K30" s="1">
        <v>0</v>
      </c>
      <c r="L30" s="2">
        <v>0</v>
      </c>
      <c r="M30" s="1">
        <v>0</v>
      </c>
      <c r="N30" s="2">
        <v>0</v>
      </c>
      <c r="O30" s="1">
        <v>0</v>
      </c>
      <c r="P30" s="2">
        <v>0</v>
      </c>
      <c r="Q30" s="1">
        <v>30</v>
      </c>
      <c r="R30" s="2">
        <v>1.0714285699999999</v>
      </c>
      <c r="S30" s="1">
        <v>1</v>
      </c>
      <c r="T30" s="2">
        <v>3.5714290000000003E-2</v>
      </c>
      <c r="U30" s="1" t="s">
        <v>22</v>
      </c>
      <c r="W30" s="3">
        <f t="shared" si="0"/>
        <v>9.3333333333333339</v>
      </c>
      <c r="X30" t="s">
        <v>30</v>
      </c>
      <c r="Z30" t="s">
        <v>51</v>
      </c>
    </row>
    <row r="31" spans="1:32" x14ac:dyDescent="0.25">
      <c r="A31" s="1">
        <v>29</v>
      </c>
      <c r="B31" s="2">
        <v>67.448275859999995</v>
      </c>
      <c r="C31" s="2">
        <v>4653935.4582413798</v>
      </c>
      <c r="D31" s="2">
        <v>434630.59355172003</v>
      </c>
      <c r="E31" s="1">
        <v>2</v>
      </c>
      <c r="F31" s="2">
        <v>6.8965520000000002E-2</v>
      </c>
      <c r="G31" s="1">
        <v>0</v>
      </c>
      <c r="H31" s="2">
        <v>0</v>
      </c>
      <c r="I31" s="1">
        <v>0</v>
      </c>
      <c r="J31" s="2">
        <v>0</v>
      </c>
      <c r="K31" s="1">
        <v>0</v>
      </c>
      <c r="L31" s="2">
        <v>0</v>
      </c>
      <c r="M31" s="1">
        <v>0</v>
      </c>
      <c r="N31" s="2">
        <v>0</v>
      </c>
      <c r="O31" s="1">
        <v>0</v>
      </c>
      <c r="P31" s="2">
        <v>0</v>
      </c>
      <c r="Q31" s="1">
        <v>2</v>
      </c>
      <c r="R31" s="2">
        <v>6.8965520000000002E-2</v>
      </c>
      <c r="S31" s="1">
        <v>0</v>
      </c>
      <c r="T31" s="2">
        <v>0</v>
      </c>
      <c r="U31" s="1" t="s">
        <v>23</v>
      </c>
      <c r="W31" s="3">
        <f t="shared" si="0"/>
        <v>9.6666666666666661</v>
      </c>
      <c r="X31" t="s">
        <v>30</v>
      </c>
      <c r="AA31" t="s">
        <v>48</v>
      </c>
      <c r="AB31" t="s">
        <v>47</v>
      </c>
      <c r="AC31" t="s">
        <v>38</v>
      </c>
      <c r="AD31" t="s">
        <v>53</v>
      </c>
    </row>
    <row r="32" spans="1:32" x14ac:dyDescent="0.25">
      <c r="A32" s="1">
        <v>30</v>
      </c>
      <c r="B32" s="2">
        <v>48.866666670000001</v>
      </c>
      <c r="C32" s="2">
        <v>4644865.2154999999</v>
      </c>
      <c r="D32" s="2">
        <v>438923.81456666999</v>
      </c>
      <c r="E32" s="1">
        <v>1</v>
      </c>
      <c r="F32" s="2">
        <v>3.3333330000000001E-2</v>
      </c>
      <c r="G32" s="1">
        <v>0</v>
      </c>
      <c r="H32" s="2">
        <v>0</v>
      </c>
      <c r="I32" s="1">
        <v>0</v>
      </c>
      <c r="J32" s="2">
        <v>0</v>
      </c>
      <c r="K32" s="1">
        <v>0</v>
      </c>
      <c r="L32" s="2">
        <v>0</v>
      </c>
      <c r="M32" s="1">
        <v>0</v>
      </c>
      <c r="N32" s="2">
        <v>0</v>
      </c>
      <c r="O32" s="1">
        <v>0</v>
      </c>
      <c r="P32" s="2">
        <v>0</v>
      </c>
      <c r="Q32" s="1">
        <v>1</v>
      </c>
      <c r="R32" s="2">
        <v>3.3333330000000001E-2</v>
      </c>
      <c r="S32" s="1">
        <v>0</v>
      </c>
      <c r="T32" s="2">
        <v>0</v>
      </c>
      <c r="U32" s="1" t="s">
        <v>21</v>
      </c>
      <c r="W32" s="3">
        <f t="shared" si="0"/>
        <v>10</v>
      </c>
      <c r="X32" t="s">
        <v>30</v>
      </c>
      <c r="Z32" t="s">
        <v>27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s="1">
        <v>30</v>
      </c>
      <c r="B33" s="2">
        <v>51.3</v>
      </c>
      <c r="C33" s="2">
        <v>4646083.1945666699</v>
      </c>
      <c r="D33" s="2">
        <v>445832.92090000003</v>
      </c>
      <c r="E33" s="1">
        <v>5</v>
      </c>
      <c r="F33" s="2">
        <v>0.16666666999999999</v>
      </c>
      <c r="G33" s="1">
        <v>1</v>
      </c>
      <c r="H33" s="2">
        <v>3.3333330000000001E-2</v>
      </c>
      <c r="I33" s="1">
        <v>1</v>
      </c>
      <c r="J33" s="2">
        <v>3.3333330000000001E-2</v>
      </c>
      <c r="K33" s="1">
        <v>0</v>
      </c>
      <c r="L33" s="2">
        <v>0</v>
      </c>
      <c r="M33" s="1">
        <v>0</v>
      </c>
      <c r="N33" s="2">
        <v>0</v>
      </c>
      <c r="O33" s="1">
        <v>0</v>
      </c>
      <c r="P33" s="2">
        <v>0</v>
      </c>
      <c r="Q33" s="1">
        <v>7</v>
      </c>
      <c r="R33" s="2">
        <v>0.23333333000000001</v>
      </c>
      <c r="S33" s="1">
        <v>2</v>
      </c>
      <c r="T33" s="2">
        <v>6.6666669999999997E-2</v>
      </c>
      <c r="U33" s="1" t="s">
        <v>22</v>
      </c>
      <c r="W33" s="3">
        <f t="shared" si="0"/>
        <v>10</v>
      </c>
      <c r="X33" t="s">
        <v>30</v>
      </c>
      <c r="Z33" t="s">
        <v>28</v>
      </c>
      <c r="AA33">
        <v>3.5</v>
      </c>
      <c r="AB33">
        <v>2.5166114780000002</v>
      </c>
      <c r="AC33">
        <v>0.05</v>
      </c>
      <c r="AD33">
        <f>3.5/0.05</f>
        <v>70</v>
      </c>
    </row>
    <row r="34" spans="1:30" x14ac:dyDescent="0.25">
      <c r="A34" s="1">
        <v>31</v>
      </c>
      <c r="B34" s="2">
        <v>51.548387099999999</v>
      </c>
      <c r="C34" s="2">
        <v>4646077.2776451604</v>
      </c>
      <c r="D34" s="2">
        <v>446719.28067742003</v>
      </c>
      <c r="E34" s="1">
        <v>3</v>
      </c>
      <c r="F34" s="2">
        <v>9.6774189999999996E-2</v>
      </c>
      <c r="G34" s="1">
        <v>0</v>
      </c>
      <c r="H34" s="2">
        <v>0</v>
      </c>
      <c r="I34" s="1">
        <v>0</v>
      </c>
      <c r="J34" s="2">
        <v>0</v>
      </c>
      <c r="K34" s="1">
        <v>0</v>
      </c>
      <c r="L34" s="2">
        <v>0</v>
      </c>
      <c r="M34" s="1">
        <v>0</v>
      </c>
      <c r="N34" s="2">
        <v>0</v>
      </c>
      <c r="O34" s="1">
        <v>1</v>
      </c>
      <c r="P34" s="2">
        <v>3.2258059999999998E-2</v>
      </c>
      <c r="Q34" s="1">
        <v>4</v>
      </c>
      <c r="R34" s="2">
        <v>0.12903226000000001</v>
      </c>
      <c r="S34" s="1">
        <v>1</v>
      </c>
      <c r="T34" s="2">
        <v>3.2258059999999998E-2</v>
      </c>
      <c r="U34" s="1" t="s">
        <v>22</v>
      </c>
      <c r="W34" s="3">
        <f t="shared" ref="W34:W65" si="3">A34/3</f>
        <v>10.333333333333334</v>
      </c>
      <c r="X34" t="s">
        <v>30</v>
      </c>
      <c r="Z34" t="s">
        <v>29</v>
      </c>
      <c r="AA34">
        <v>13.84615385</v>
      </c>
      <c r="AB34">
        <v>8.4246281209999996</v>
      </c>
      <c r="AC34">
        <v>7.4999999999999997E-2</v>
      </c>
      <c r="AD34">
        <f>AA34/AC34</f>
        <v>184.61538466666667</v>
      </c>
    </row>
    <row r="35" spans="1:30" x14ac:dyDescent="0.25">
      <c r="A35" s="1">
        <v>32</v>
      </c>
      <c r="B35" s="2">
        <v>43.65625</v>
      </c>
      <c r="C35" s="2">
        <v>4645560.5774999997</v>
      </c>
      <c r="D35" s="2">
        <v>438936.46696875</v>
      </c>
      <c r="E35" s="1">
        <v>2</v>
      </c>
      <c r="F35" s="2">
        <v>6.25E-2</v>
      </c>
      <c r="G35" s="1">
        <v>0</v>
      </c>
      <c r="H35" s="2">
        <v>0</v>
      </c>
      <c r="I35" s="1">
        <v>0</v>
      </c>
      <c r="J35" s="2">
        <v>0</v>
      </c>
      <c r="K35" s="1">
        <v>0</v>
      </c>
      <c r="L35" s="2">
        <v>0</v>
      </c>
      <c r="M35" s="1">
        <v>0</v>
      </c>
      <c r="N35" s="2">
        <v>0</v>
      </c>
      <c r="O35" s="1">
        <v>0</v>
      </c>
      <c r="P35" s="2">
        <v>0</v>
      </c>
      <c r="Q35" s="1">
        <v>2</v>
      </c>
      <c r="R35" s="2">
        <v>6.25E-2</v>
      </c>
      <c r="S35" s="1">
        <v>0</v>
      </c>
      <c r="T35" s="2">
        <v>0</v>
      </c>
      <c r="U35" s="1" t="s">
        <v>21</v>
      </c>
      <c r="W35" s="3">
        <f t="shared" si="3"/>
        <v>10.666666666666666</v>
      </c>
      <c r="X35" t="s">
        <v>30</v>
      </c>
      <c r="Z35" t="s">
        <v>30</v>
      </c>
      <c r="AA35">
        <v>14.69230769</v>
      </c>
      <c r="AB35">
        <v>6.7395503159999999</v>
      </c>
      <c r="AC35">
        <v>8.5000000000000006E-2</v>
      </c>
      <c r="AD35">
        <f t="shared" ref="AD35" si="4">AA35/AC35</f>
        <v>172.85067870588233</v>
      </c>
    </row>
    <row r="36" spans="1:30" x14ac:dyDescent="0.25">
      <c r="A36" s="1">
        <v>34</v>
      </c>
      <c r="B36" s="2">
        <v>47</v>
      </c>
      <c r="C36" s="2">
        <v>4645720.8054411802</v>
      </c>
      <c r="D36" s="2">
        <v>438938.48352940998</v>
      </c>
      <c r="E36" s="1">
        <v>0</v>
      </c>
      <c r="F36" s="2">
        <v>0</v>
      </c>
      <c r="G36" s="1">
        <v>0</v>
      </c>
      <c r="H36" s="2">
        <v>0</v>
      </c>
      <c r="I36" s="1">
        <v>0</v>
      </c>
      <c r="J36" s="2">
        <v>0</v>
      </c>
      <c r="K36" s="1">
        <v>0</v>
      </c>
      <c r="L36" s="2">
        <v>0</v>
      </c>
      <c r="M36" s="1">
        <v>0</v>
      </c>
      <c r="N36" s="2">
        <v>0</v>
      </c>
      <c r="O36" s="1">
        <v>1</v>
      </c>
      <c r="P36" s="2">
        <v>2.9411759999999999E-2</v>
      </c>
      <c r="Q36" s="1">
        <v>1</v>
      </c>
      <c r="R36" s="2">
        <v>2.9411759999999999E-2</v>
      </c>
      <c r="S36" s="1">
        <v>1</v>
      </c>
      <c r="T36" s="2">
        <v>2.9411759999999999E-2</v>
      </c>
      <c r="U36" s="1" t="s">
        <v>21</v>
      </c>
      <c r="W36" s="3">
        <f t="shared" si="3"/>
        <v>11.333333333333334</v>
      </c>
      <c r="X36" t="s">
        <v>30</v>
      </c>
      <c r="Z36" t="s">
        <v>49</v>
      </c>
      <c r="AA36">
        <v>24.727272729999999</v>
      </c>
      <c r="AB36">
        <v>11.861971759999999</v>
      </c>
      <c r="AC36">
        <v>0.09</v>
      </c>
      <c r="AD36">
        <f>AA36/AC36</f>
        <v>274.74747477777777</v>
      </c>
    </row>
    <row r="37" spans="1:30" x14ac:dyDescent="0.25">
      <c r="A37" s="1">
        <v>41</v>
      </c>
      <c r="B37" s="2">
        <v>57.097560979999997</v>
      </c>
      <c r="C37" s="2">
        <v>4645671.58587805</v>
      </c>
      <c r="D37" s="2">
        <v>438930.69695121999</v>
      </c>
      <c r="E37" s="1">
        <v>4</v>
      </c>
      <c r="F37" s="2">
        <v>9.7560980000000005E-2</v>
      </c>
      <c r="G37" s="1">
        <v>0</v>
      </c>
      <c r="H37" s="2">
        <v>0</v>
      </c>
      <c r="I37" s="1">
        <v>2</v>
      </c>
      <c r="J37" s="2">
        <v>4.8780490000000003E-2</v>
      </c>
      <c r="K37" s="1">
        <v>0</v>
      </c>
      <c r="L37" s="2">
        <v>0</v>
      </c>
      <c r="M37" s="1">
        <v>0</v>
      </c>
      <c r="N37" s="2">
        <v>0</v>
      </c>
      <c r="O37" s="1">
        <v>0</v>
      </c>
      <c r="P37" s="2">
        <v>0</v>
      </c>
      <c r="Q37" s="1">
        <v>6</v>
      </c>
      <c r="R37" s="2">
        <v>0.14634146000000001</v>
      </c>
      <c r="S37" s="1">
        <v>2</v>
      </c>
      <c r="T37" s="2">
        <v>4.8780490000000003E-2</v>
      </c>
      <c r="U37" s="1" t="s">
        <v>21</v>
      </c>
      <c r="W37" s="3">
        <f t="shared" si="3"/>
        <v>13.666666666666666</v>
      </c>
      <c r="X37" t="s">
        <v>30</v>
      </c>
    </row>
    <row r="38" spans="1:30" x14ac:dyDescent="0.25">
      <c r="A38" s="1">
        <v>45</v>
      </c>
      <c r="B38" s="2">
        <v>75.2</v>
      </c>
      <c r="C38" s="2">
        <v>4646080.8613777803</v>
      </c>
      <c r="D38" s="2">
        <v>446666.10975556</v>
      </c>
      <c r="E38" s="1">
        <v>11</v>
      </c>
      <c r="F38" s="2">
        <v>0.24444444000000001</v>
      </c>
      <c r="G38" s="1">
        <v>1</v>
      </c>
      <c r="H38" s="2">
        <v>2.2222220000000001E-2</v>
      </c>
      <c r="I38" s="1">
        <v>0</v>
      </c>
      <c r="J38" s="2">
        <v>0</v>
      </c>
      <c r="K38" s="1">
        <v>0</v>
      </c>
      <c r="L38" s="2">
        <v>0</v>
      </c>
      <c r="M38" s="1">
        <v>0</v>
      </c>
      <c r="N38" s="2">
        <v>0</v>
      </c>
      <c r="O38" s="1">
        <v>0</v>
      </c>
      <c r="P38" s="2">
        <v>0</v>
      </c>
      <c r="Q38" s="1">
        <v>12</v>
      </c>
      <c r="R38" s="2">
        <v>0.26666666999999999</v>
      </c>
      <c r="S38" s="1">
        <v>1</v>
      </c>
      <c r="T38" s="2">
        <v>2.2222220000000001E-2</v>
      </c>
      <c r="U38" s="1" t="s">
        <v>22</v>
      </c>
      <c r="W38" s="3">
        <f t="shared" si="3"/>
        <v>15</v>
      </c>
      <c r="X38" t="s">
        <v>30</v>
      </c>
      <c r="Z38" t="s">
        <v>54</v>
      </c>
      <c r="AA38" t="s">
        <v>48</v>
      </c>
      <c r="AB38" t="s">
        <v>47</v>
      </c>
    </row>
    <row r="39" spans="1:30" x14ac:dyDescent="0.25">
      <c r="A39" s="1">
        <v>46</v>
      </c>
      <c r="B39" s="2">
        <v>45.130434780000002</v>
      </c>
      <c r="C39" s="2">
        <v>4646077.716</v>
      </c>
      <c r="D39" s="2">
        <v>446813.38976087002</v>
      </c>
      <c r="E39" s="1">
        <v>9</v>
      </c>
      <c r="F39" s="2">
        <v>0.19565216999999999</v>
      </c>
      <c r="G39" s="1">
        <v>0</v>
      </c>
      <c r="H39" s="2">
        <v>0</v>
      </c>
      <c r="I39" s="1">
        <v>0</v>
      </c>
      <c r="J39" s="2">
        <v>0</v>
      </c>
      <c r="K39" s="1">
        <v>0</v>
      </c>
      <c r="L39" s="2">
        <v>0</v>
      </c>
      <c r="M39" s="1">
        <v>0</v>
      </c>
      <c r="N39" s="2">
        <v>0</v>
      </c>
      <c r="O39" s="1">
        <v>0</v>
      </c>
      <c r="P39" s="2">
        <v>0</v>
      </c>
      <c r="Q39" s="1">
        <v>9</v>
      </c>
      <c r="R39" s="2">
        <v>0.19565216999999999</v>
      </c>
      <c r="S39" s="1">
        <v>0</v>
      </c>
      <c r="T39" s="2">
        <v>0</v>
      </c>
      <c r="U39" s="1" t="s">
        <v>22</v>
      </c>
      <c r="W39" s="3">
        <f t="shared" si="3"/>
        <v>15.333333333333334</v>
      </c>
      <c r="X39" t="s">
        <v>30</v>
      </c>
      <c r="Z39" t="s">
        <v>27</v>
      </c>
      <c r="AA39">
        <v>0</v>
      </c>
      <c r="AB39">
        <v>0</v>
      </c>
    </row>
    <row r="40" spans="1:30" x14ac:dyDescent="0.25">
      <c r="A40" s="1">
        <v>48</v>
      </c>
      <c r="B40" s="2">
        <v>58.458333330000002</v>
      </c>
      <c r="C40" s="2">
        <v>4646076.2769374996</v>
      </c>
      <c r="D40" s="2">
        <v>446964.21429167001</v>
      </c>
      <c r="E40" s="1">
        <v>2</v>
      </c>
      <c r="F40" s="2">
        <v>4.1666670000000003E-2</v>
      </c>
      <c r="G40" s="1">
        <v>0</v>
      </c>
      <c r="H40" s="2">
        <v>0</v>
      </c>
      <c r="I40" s="1">
        <v>0</v>
      </c>
      <c r="J40" s="2">
        <v>0</v>
      </c>
      <c r="K40" s="1">
        <v>0</v>
      </c>
      <c r="L40" s="2">
        <v>0</v>
      </c>
      <c r="M40" s="1">
        <v>0</v>
      </c>
      <c r="N40" s="2">
        <v>0</v>
      </c>
      <c r="O40" s="1">
        <v>0</v>
      </c>
      <c r="P40" s="2">
        <v>0</v>
      </c>
      <c r="Q40" s="1">
        <v>2</v>
      </c>
      <c r="R40" s="2">
        <v>4.1666670000000003E-2</v>
      </c>
      <c r="S40" s="1">
        <v>0</v>
      </c>
      <c r="T40" s="2">
        <v>0</v>
      </c>
      <c r="U40" s="1" t="s">
        <v>22</v>
      </c>
      <c r="W40" s="3">
        <f t="shared" si="3"/>
        <v>16</v>
      </c>
      <c r="X40" t="s">
        <v>30</v>
      </c>
      <c r="Z40" t="s">
        <v>28</v>
      </c>
      <c r="AA40">
        <v>0</v>
      </c>
      <c r="AB40">
        <v>0</v>
      </c>
    </row>
    <row r="41" spans="1:30" x14ac:dyDescent="0.25">
      <c r="A41" s="1">
        <v>49</v>
      </c>
      <c r="B41" s="2">
        <v>70.959183670000002</v>
      </c>
      <c r="C41" s="2">
        <v>4646082.8234081604</v>
      </c>
      <c r="D41" s="2">
        <v>446365.62177551002</v>
      </c>
      <c r="E41" s="1">
        <v>27</v>
      </c>
      <c r="F41" s="2">
        <v>0.55102041000000002</v>
      </c>
      <c r="G41" s="1">
        <v>0</v>
      </c>
      <c r="H41" s="2">
        <v>0</v>
      </c>
      <c r="I41" s="1">
        <v>0</v>
      </c>
      <c r="J41" s="2">
        <v>0</v>
      </c>
      <c r="K41" s="1">
        <v>0</v>
      </c>
      <c r="L41" s="2">
        <v>0</v>
      </c>
      <c r="M41" s="1">
        <v>0</v>
      </c>
      <c r="N41" s="2">
        <v>0</v>
      </c>
      <c r="O41" s="1">
        <v>0</v>
      </c>
      <c r="P41" s="2">
        <v>0</v>
      </c>
      <c r="Q41" s="1">
        <v>27</v>
      </c>
      <c r="R41" s="2">
        <v>0.55102041000000002</v>
      </c>
      <c r="S41" s="1">
        <v>0</v>
      </c>
      <c r="T41" s="2">
        <v>0</v>
      </c>
      <c r="U41" s="1" t="s">
        <v>22</v>
      </c>
      <c r="W41" s="3">
        <f t="shared" si="3"/>
        <v>16.333333333333332</v>
      </c>
      <c r="X41" t="s">
        <v>30</v>
      </c>
      <c r="Z41" t="s">
        <v>29</v>
      </c>
      <c r="AA41">
        <v>1.84615384615385</v>
      </c>
      <c r="AB41">
        <v>2.0754980866510802</v>
      </c>
    </row>
    <row r="42" spans="1:30" x14ac:dyDescent="0.25">
      <c r="A42" s="1">
        <v>54</v>
      </c>
      <c r="B42" s="2">
        <v>52.870370370000003</v>
      </c>
      <c r="C42" s="2">
        <v>4645508.7633518502</v>
      </c>
      <c r="D42" s="2">
        <v>438936.11992592999</v>
      </c>
      <c r="E42" s="1">
        <v>0</v>
      </c>
      <c r="F42" s="2">
        <v>0</v>
      </c>
      <c r="G42" s="1">
        <v>0</v>
      </c>
      <c r="H42" s="2">
        <v>0</v>
      </c>
      <c r="I42" s="1">
        <v>0</v>
      </c>
      <c r="J42" s="2">
        <v>0</v>
      </c>
      <c r="K42" s="1">
        <v>0</v>
      </c>
      <c r="L42" s="2">
        <v>0</v>
      </c>
      <c r="M42" s="1">
        <v>0</v>
      </c>
      <c r="N42" s="2">
        <v>0</v>
      </c>
      <c r="O42" s="1">
        <v>1</v>
      </c>
      <c r="P42" s="2">
        <v>1.851852E-2</v>
      </c>
      <c r="Q42" s="1">
        <v>1</v>
      </c>
      <c r="R42" s="2">
        <v>1.851852E-2</v>
      </c>
      <c r="S42" s="1">
        <v>1</v>
      </c>
      <c r="T42" s="2">
        <v>1.851852E-2</v>
      </c>
      <c r="U42" s="1" t="s">
        <v>21</v>
      </c>
      <c r="W42" s="3">
        <f t="shared" si="3"/>
        <v>18</v>
      </c>
      <c r="X42" t="s">
        <v>30</v>
      </c>
      <c r="Z42" t="s">
        <v>30</v>
      </c>
      <c r="AA42">
        <v>4.6153846153846096</v>
      </c>
      <c r="AB42">
        <v>4.7250559622245598</v>
      </c>
    </row>
    <row r="43" spans="1:30" x14ac:dyDescent="0.25">
      <c r="A43" s="1">
        <v>57</v>
      </c>
      <c r="B43" s="2">
        <v>63.807017539999997</v>
      </c>
      <c r="C43" s="2">
        <v>4644777.6687193001</v>
      </c>
      <c r="D43" s="2">
        <v>438926.74428069999</v>
      </c>
      <c r="E43" s="1">
        <v>1</v>
      </c>
      <c r="F43" s="2">
        <v>1.7543860000000001E-2</v>
      </c>
      <c r="G43" s="1">
        <v>0</v>
      </c>
      <c r="H43" s="2">
        <v>0</v>
      </c>
      <c r="I43" s="1">
        <v>0</v>
      </c>
      <c r="J43" s="2">
        <v>0</v>
      </c>
      <c r="K43" s="1">
        <v>1</v>
      </c>
      <c r="L43" s="2">
        <v>1.7543860000000001E-2</v>
      </c>
      <c r="M43" s="1">
        <v>0</v>
      </c>
      <c r="N43" s="2">
        <v>0</v>
      </c>
      <c r="O43" s="1">
        <v>2</v>
      </c>
      <c r="P43" s="2">
        <v>3.5087720000000003E-2</v>
      </c>
      <c r="Q43" s="1">
        <v>4</v>
      </c>
      <c r="R43" s="2">
        <v>7.0175440000000006E-2</v>
      </c>
      <c r="S43" s="1">
        <v>3</v>
      </c>
      <c r="T43" s="2">
        <v>5.2631579999999997E-2</v>
      </c>
      <c r="U43" s="1" t="s">
        <v>21</v>
      </c>
      <c r="W43" s="3">
        <f t="shared" si="3"/>
        <v>19</v>
      </c>
      <c r="X43" t="s">
        <v>30</v>
      </c>
      <c r="Z43" t="s">
        <v>49</v>
      </c>
      <c r="AA43">
        <v>25.522727272727298</v>
      </c>
      <c r="AB43">
        <v>16.2282407972349</v>
      </c>
    </row>
    <row r="44" spans="1:30" x14ac:dyDescent="0.25">
      <c r="A44" s="1">
        <v>57</v>
      </c>
      <c r="B44" s="2">
        <v>77.614035090000002</v>
      </c>
      <c r="C44" s="2">
        <v>4663612.1186842099</v>
      </c>
      <c r="D44" s="2">
        <v>445497.87280701997</v>
      </c>
      <c r="E44" s="1">
        <v>8</v>
      </c>
      <c r="F44" s="2">
        <v>0.14035088000000001</v>
      </c>
      <c r="G44" s="1">
        <v>0</v>
      </c>
      <c r="H44" s="2">
        <v>0</v>
      </c>
      <c r="I44" s="1">
        <v>0</v>
      </c>
      <c r="J44" s="2">
        <v>0</v>
      </c>
      <c r="K44" s="1">
        <v>0</v>
      </c>
      <c r="L44" s="2">
        <v>0</v>
      </c>
      <c r="M44" s="1">
        <v>0</v>
      </c>
      <c r="N44" s="2">
        <v>0</v>
      </c>
      <c r="O44" s="1">
        <v>0</v>
      </c>
      <c r="P44" s="2">
        <v>0</v>
      </c>
      <c r="Q44" s="1">
        <v>8</v>
      </c>
      <c r="R44" s="2">
        <v>0.14035088000000001</v>
      </c>
      <c r="S44" s="1">
        <v>0</v>
      </c>
      <c r="T44" s="2">
        <v>0</v>
      </c>
      <c r="U44" s="1" t="s">
        <v>24</v>
      </c>
      <c r="W44" s="3">
        <f t="shared" si="3"/>
        <v>19</v>
      </c>
      <c r="X44" t="s">
        <v>30</v>
      </c>
    </row>
    <row r="45" spans="1:30" x14ac:dyDescent="0.25">
      <c r="A45" s="1">
        <v>58</v>
      </c>
      <c r="B45" s="2">
        <v>74.275862070000002</v>
      </c>
      <c r="C45" s="2">
        <v>4661942.0937586203</v>
      </c>
      <c r="D45" s="2">
        <v>445490.45336207002</v>
      </c>
      <c r="E45" s="1">
        <v>13</v>
      </c>
      <c r="F45" s="2">
        <v>0.22413793000000001</v>
      </c>
      <c r="G45" s="1">
        <v>3</v>
      </c>
      <c r="H45" s="2">
        <v>5.1724140000000002E-2</v>
      </c>
      <c r="I45" s="1">
        <v>0</v>
      </c>
      <c r="J45" s="2">
        <v>0</v>
      </c>
      <c r="K45" s="1">
        <v>0</v>
      </c>
      <c r="L45" s="2">
        <v>0</v>
      </c>
      <c r="M45" s="1">
        <v>0</v>
      </c>
      <c r="N45" s="2">
        <v>0</v>
      </c>
      <c r="O45" s="1">
        <v>0</v>
      </c>
      <c r="P45" s="2">
        <v>0</v>
      </c>
      <c r="Q45" s="1">
        <v>16</v>
      </c>
      <c r="R45" s="2">
        <v>0.27586207000000001</v>
      </c>
      <c r="S45" s="1">
        <v>3</v>
      </c>
      <c r="T45" s="2">
        <v>5.1724140000000002E-2</v>
      </c>
      <c r="U45" s="1" t="s">
        <v>24</v>
      </c>
      <c r="W45" s="3">
        <f t="shared" si="3"/>
        <v>19.333333333333332</v>
      </c>
      <c r="X45" t="s">
        <v>30</v>
      </c>
    </row>
    <row r="46" spans="1:30" x14ac:dyDescent="0.25">
      <c r="A46" s="1">
        <v>59</v>
      </c>
      <c r="B46" s="2">
        <v>77.220338979999994</v>
      </c>
      <c r="C46" s="2">
        <v>4645356.4716779701</v>
      </c>
      <c r="D46" s="2">
        <v>438935.99957627</v>
      </c>
      <c r="E46" s="1">
        <v>7</v>
      </c>
      <c r="F46" s="2">
        <v>0.11864407</v>
      </c>
      <c r="G46" s="1">
        <v>0</v>
      </c>
      <c r="H46" s="2">
        <v>0</v>
      </c>
      <c r="I46" s="1">
        <v>1</v>
      </c>
      <c r="J46" s="2">
        <v>1.694915E-2</v>
      </c>
      <c r="K46" s="1">
        <v>1</v>
      </c>
      <c r="L46" s="2">
        <v>1.694915E-2</v>
      </c>
      <c r="M46" s="1">
        <v>0</v>
      </c>
      <c r="N46" s="2">
        <v>0</v>
      </c>
      <c r="O46" s="1">
        <v>2</v>
      </c>
      <c r="P46" s="2">
        <v>3.3898310000000001E-2</v>
      </c>
      <c r="Q46" s="1">
        <v>11</v>
      </c>
      <c r="R46" s="2">
        <v>0.18644068</v>
      </c>
      <c r="S46" s="1">
        <v>4</v>
      </c>
      <c r="T46" s="2">
        <v>6.7796609999999993E-2</v>
      </c>
      <c r="U46" s="1" t="s">
        <v>21</v>
      </c>
      <c r="W46" s="3">
        <f t="shared" si="3"/>
        <v>19.666666666666668</v>
      </c>
      <c r="X46" t="s">
        <v>30</v>
      </c>
    </row>
    <row r="47" spans="1:30" x14ac:dyDescent="0.25">
      <c r="A47" s="1">
        <v>62</v>
      </c>
      <c r="B47" s="2">
        <v>51.27419355</v>
      </c>
      <c r="C47" s="2">
        <v>4645150.0746774198</v>
      </c>
      <c r="D47" s="2">
        <v>438931.77567742002</v>
      </c>
      <c r="E47" s="1">
        <v>4</v>
      </c>
      <c r="F47" s="2">
        <v>6.4516130000000005E-2</v>
      </c>
      <c r="G47" s="1">
        <v>0</v>
      </c>
      <c r="H47" s="2">
        <v>0</v>
      </c>
      <c r="I47" s="1">
        <v>1</v>
      </c>
      <c r="J47" s="2">
        <v>1.6129029999999999E-2</v>
      </c>
      <c r="K47" s="1">
        <v>0</v>
      </c>
      <c r="L47" s="2">
        <v>0</v>
      </c>
      <c r="M47" s="1">
        <v>0</v>
      </c>
      <c r="N47" s="2">
        <v>0</v>
      </c>
      <c r="O47" s="1">
        <v>0</v>
      </c>
      <c r="P47" s="2">
        <v>0</v>
      </c>
      <c r="Q47" s="1">
        <v>5</v>
      </c>
      <c r="R47" s="2">
        <v>8.0645159999999994E-2</v>
      </c>
      <c r="S47" s="1">
        <v>1</v>
      </c>
      <c r="T47" s="2">
        <v>1.6129029999999999E-2</v>
      </c>
      <c r="U47" s="1" t="s">
        <v>21</v>
      </c>
      <c r="W47" s="3">
        <f t="shared" si="3"/>
        <v>20.666666666666668</v>
      </c>
      <c r="X47" t="s">
        <v>31</v>
      </c>
    </row>
    <row r="48" spans="1:30" x14ac:dyDescent="0.25">
      <c r="A48" s="1">
        <v>62</v>
      </c>
      <c r="B48" s="2">
        <v>58.483870969999998</v>
      </c>
      <c r="C48" s="2">
        <v>4653940.5801128997</v>
      </c>
      <c r="D48" s="2">
        <v>434371.11998387001</v>
      </c>
      <c r="E48" s="1">
        <v>8</v>
      </c>
      <c r="F48" s="2">
        <v>0.12903226000000001</v>
      </c>
      <c r="G48" s="1">
        <v>2</v>
      </c>
      <c r="H48" s="2">
        <v>3.2258059999999998E-2</v>
      </c>
      <c r="I48" s="1">
        <v>0</v>
      </c>
      <c r="J48" s="2">
        <v>0</v>
      </c>
      <c r="K48" s="1">
        <v>0</v>
      </c>
      <c r="L48" s="2">
        <v>0</v>
      </c>
      <c r="M48" s="1">
        <v>0</v>
      </c>
      <c r="N48" s="2">
        <v>0</v>
      </c>
      <c r="O48" s="1">
        <v>0</v>
      </c>
      <c r="P48" s="2">
        <v>0</v>
      </c>
      <c r="Q48" s="1">
        <v>10</v>
      </c>
      <c r="R48" s="2">
        <v>0.16129031999999999</v>
      </c>
      <c r="S48" s="1">
        <v>2</v>
      </c>
      <c r="T48" s="2">
        <v>3.2258059999999998E-2</v>
      </c>
      <c r="U48" s="1" t="s">
        <v>23</v>
      </c>
      <c r="W48" s="3">
        <f t="shared" si="3"/>
        <v>20.666666666666668</v>
      </c>
      <c r="X48" t="s">
        <v>31</v>
      </c>
    </row>
    <row r="49" spans="1:24" x14ac:dyDescent="0.25">
      <c r="A49" s="1">
        <v>63</v>
      </c>
      <c r="B49" s="2">
        <v>52.571428570000002</v>
      </c>
      <c r="C49" s="2">
        <v>4646090.2623968301</v>
      </c>
      <c r="D49" s="2">
        <v>445963.41758730001</v>
      </c>
      <c r="E49" s="1">
        <v>4</v>
      </c>
      <c r="F49" s="2">
        <v>6.3492060000000003E-2</v>
      </c>
      <c r="G49" s="1">
        <v>0</v>
      </c>
      <c r="H49" s="2">
        <v>0</v>
      </c>
      <c r="I49" s="1">
        <v>0</v>
      </c>
      <c r="J49" s="2">
        <v>0</v>
      </c>
      <c r="K49" s="1">
        <v>0</v>
      </c>
      <c r="L49" s="2">
        <v>0</v>
      </c>
      <c r="M49" s="1">
        <v>0</v>
      </c>
      <c r="N49" s="2">
        <v>0</v>
      </c>
      <c r="O49" s="1">
        <v>0</v>
      </c>
      <c r="P49" s="2">
        <v>0</v>
      </c>
      <c r="Q49" s="1">
        <v>4</v>
      </c>
      <c r="R49" s="2">
        <v>6.3492060000000003E-2</v>
      </c>
      <c r="S49" s="1">
        <v>0</v>
      </c>
      <c r="T49" s="2">
        <v>0</v>
      </c>
      <c r="U49" s="1" t="s">
        <v>22</v>
      </c>
      <c r="W49" s="3">
        <f t="shared" si="3"/>
        <v>21</v>
      </c>
      <c r="X49" t="s">
        <v>31</v>
      </c>
    </row>
    <row r="50" spans="1:24" x14ac:dyDescent="0.25">
      <c r="A50" s="1">
        <v>63</v>
      </c>
      <c r="B50" s="2">
        <v>51.412698409999997</v>
      </c>
      <c r="C50" s="2">
        <v>4646083.3297301596</v>
      </c>
      <c r="D50" s="2">
        <v>446159.82557142997</v>
      </c>
      <c r="E50" s="1">
        <v>19</v>
      </c>
      <c r="F50" s="2">
        <v>0.3015873</v>
      </c>
      <c r="G50" s="1">
        <v>0</v>
      </c>
      <c r="H50" s="2">
        <v>0</v>
      </c>
      <c r="I50" s="1">
        <v>0</v>
      </c>
      <c r="J50" s="2">
        <v>0</v>
      </c>
      <c r="K50" s="1">
        <v>0</v>
      </c>
      <c r="L50" s="2">
        <v>0</v>
      </c>
      <c r="M50" s="1">
        <v>0</v>
      </c>
      <c r="N50" s="2">
        <v>0</v>
      </c>
      <c r="O50" s="1">
        <v>0</v>
      </c>
      <c r="P50" s="2">
        <v>0</v>
      </c>
      <c r="Q50" s="1">
        <v>19</v>
      </c>
      <c r="R50" s="2">
        <v>0.3015873</v>
      </c>
      <c r="S50" s="1">
        <v>0</v>
      </c>
      <c r="T50" s="2">
        <v>0</v>
      </c>
      <c r="U50" s="1" t="s">
        <v>22</v>
      </c>
      <c r="W50" s="3">
        <f t="shared" si="3"/>
        <v>21</v>
      </c>
      <c r="X50" t="s">
        <v>31</v>
      </c>
    </row>
    <row r="51" spans="1:24" x14ac:dyDescent="0.25">
      <c r="A51" s="1">
        <v>63</v>
      </c>
      <c r="B51" s="2">
        <v>68.238095240000007</v>
      </c>
      <c r="C51" s="2">
        <v>4653930.5573015902</v>
      </c>
      <c r="D51" s="2">
        <v>435018.55995238002</v>
      </c>
      <c r="E51" s="1">
        <v>10</v>
      </c>
      <c r="F51" s="2">
        <v>0.15873016000000001</v>
      </c>
      <c r="G51" s="1">
        <v>0</v>
      </c>
      <c r="H51" s="2">
        <v>0</v>
      </c>
      <c r="I51" s="1">
        <v>0</v>
      </c>
      <c r="J51" s="2">
        <v>0</v>
      </c>
      <c r="K51" s="1">
        <v>0</v>
      </c>
      <c r="L51" s="2">
        <v>0</v>
      </c>
      <c r="M51" s="1">
        <v>0</v>
      </c>
      <c r="N51" s="2">
        <v>0</v>
      </c>
      <c r="O51" s="1">
        <v>0</v>
      </c>
      <c r="P51" s="2">
        <v>0</v>
      </c>
      <c r="Q51" s="1">
        <v>10</v>
      </c>
      <c r="R51" s="2">
        <v>0.15873016000000001</v>
      </c>
      <c r="S51" s="1">
        <v>0</v>
      </c>
      <c r="T51" s="2">
        <v>0</v>
      </c>
      <c r="U51" s="1" t="s">
        <v>23</v>
      </c>
      <c r="W51" s="3">
        <f t="shared" si="3"/>
        <v>21</v>
      </c>
      <c r="X51" t="s">
        <v>31</v>
      </c>
    </row>
    <row r="52" spans="1:24" x14ac:dyDescent="0.25">
      <c r="A52" s="1">
        <v>65</v>
      </c>
      <c r="B52" s="2">
        <v>69.523076919999994</v>
      </c>
      <c r="C52" s="2">
        <v>4653924.3677846203</v>
      </c>
      <c r="D52" s="2">
        <v>435715.60529231001</v>
      </c>
      <c r="E52" s="1">
        <v>6</v>
      </c>
      <c r="F52" s="2">
        <v>9.2307689999999998E-2</v>
      </c>
      <c r="G52" s="1">
        <v>0</v>
      </c>
      <c r="H52" s="2">
        <v>0</v>
      </c>
      <c r="I52" s="1">
        <v>0</v>
      </c>
      <c r="J52" s="2">
        <v>0</v>
      </c>
      <c r="K52" s="1">
        <v>0</v>
      </c>
      <c r="L52" s="2">
        <v>0</v>
      </c>
      <c r="M52" s="1">
        <v>0</v>
      </c>
      <c r="N52" s="2">
        <v>0</v>
      </c>
      <c r="O52" s="1">
        <v>1</v>
      </c>
      <c r="P52" s="2">
        <v>1.538462E-2</v>
      </c>
      <c r="Q52" s="1">
        <v>7</v>
      </c>
      <c r="R52" s="2">
        <v>0.10769231</v>
      </c>
      <c r="S52" s="1">
        <v>1</v>
      </c>
      <c r="T52" s="2">
        <v>1.538462E-2</v>
      </c>
      <c r="U52" s="1" t="s">
        <v>23</v>
      </c>
      <c r="W52" s="3">
        <f t="shared" si="3"/>
        <v>21.666666666666668</v>
      </c>
      <c r="X52" t="s">
        <v>31</v>
      </c>
    </row>
    <row r="53" spans="1:24" x14ac:dyDescent="0.25">
      <c r="A53" s="1">
        <v>68</v>
      </c>
      <c r="B53" s="2">
        <v>67.882352940000004</v>
      </c>
      <c r="C53" s="2">
        <v>4646080.3502205899</v>
      </c>
      <c r="D53" s="2">
        <v>446612.47551471001</v>
      </c>
      <c r="E53" s="1">
        <v>23</v>
      </c>
      <c r="F53" s="2">
        <v>0.33823529000000002</v>
      </c>
      <c r="G53" s="1">
        <v>0</v>
      </c>
      <c r="H53" s="2">
        <v>0</v>
      </c>
      <c r="I53" s="1">
        <v>0</v>
      </c>
      <c r="J53" s="2">
        <v>0</v>
      </c>
      <c r="K53" s="1">
        <v>0</v>
      </c>
      <c r="L53" s="2">
        <v>0</v>
      </c>
      <c r="M53" s="1">
        <v>0</v>
      </c>
      <c r="N53" s="2">
        <v>0</v>
      </c>
      <c r="O53" s="1">
        <v>1</v>
      </c>
      <c r="P53" s="2">
        <v>1.4705879999999999E-2</v>
      </c>
      <c r="Q53" s="1">
        <v>24</v>
      </c>
      <c r="R53" s="2">
        <v>0.35294118000000002</v>
      </c>
      <c r="S53" s="1">
        <v>1</v>
      </c>
      <c r="T53" s="2">
        <v>1.4705879999999999E-2</v>
      </c>
      <c r="U53" s="1" t="s">
        <v>22</v>
      </c>
      <c r="W53" s="3">
        <f t="shared" si="3"/>
        <v>22.666666666666668</v>
      </c>
      <c r="X53" t="s">
        <v>31</v>
      </c>
    </row>
    <row r="54" spans="1:24" x14ac:dyDescent="0.25">
      <c r="A54" s="1">
        <v>68</v>
      </c>
      <c r="B54" s="2">
        <v>52.985294119999999</v>
      </c>
      <c r="C54" s="2">
        <v>4653946.3980588196</v>
      </c>
      <c r="D54" s="2">
        <v>434178.54982353002</v>
      </c>
      <c r="E54" s="1">
        <v>12</v>
      </c>
      <c r="F54" s="2">
        <v>0.17647059000000001</v>
      </c>
      <c r="G54" s="1">
        <v>2</v>
      </c>
      <c r="H54" s="2">
        <v>2.9411759999999999E-2</v>
      </c>
      <c r="I54" s="1">
        <v>0</v>
      </c>
      <c r="J54" s="2">
        <v>0</v>
      </c>
      <c r="K54" s="1">
        <v>0</v>
      </c>
      <c r="L54" s="2">
        <v>0</v>
      </c>
      <c r="M54" s="1">
        <v>0</v>
      </c>
      <c r="N54" s="2">
        <v>0</v>
      </c>
      <c r="O54" s="1">
        <v>0</v>
      </c>
      <c r="P54" s="2">
        <v>0</v>
      </c>
      <c r="Q54" s="1">
        <v>14</v>
      </c>
      <c r="R54" s="2">
        <v>0.20588234999999999</v>
      </c>
      <c r="S54" s="1">
        <v>2</v>
      </c>
      <c r="T54" s="2">
        <v>2.9411759999999999E-2</v>
      </c>
      <c r="U54" s="1" t="s">
        <v>23</v>
      </c>
      <c r="W54" s="3">
        <f t="shared" si="3"/>
        <v>22.666666666666668</v>
      </c>
      <c r="X54" t="s">
        <v>31</v>
      </c>
    </row>
    <row r="55" spans="1:24" x14ac:dyDescent="0.25">
      <c r="A55" s="1">
        <v>71</v>
      </c>
      <c r="B55" s="2">
        <v>66.549295770000001</v>
      </c>
      <c r="C55" s="2">
        <v>4645219.1449718298</v>
      </c>
      <c r="D55" s="2">
        <v>438929.60104225</v>
      </c>
      <c r="E55" s="1">
        <v>1</v>
      </c>
      <c r="F55" s="2">
        <v>1.408451E-2</v>
      </c>
      <c r="G55" s="1">
        <v>0</v>
      </c>
      <c r="H55" s="2">
        <v>0</v>
      </c>
      <c r="I55" s="1">
        <v>0</v>
      </c>
      <c r="J55" s="2">
        <v>0</v>
      </c>
      <c r="K55" s="1">
        <v>1</v>
      </c>
      <c r="L55" s="2">
        <v>1.408451E-2</v>
      </c>
      <c r="M55" s="1">
        <v>0</v>
      </c>
      <c r="N55" s="2">
        <v>0</v>
      </c>
      <c r="O55" s="1">
        <v>1</v>
      </c>
      <c r="P55" s="2">
        <v>1.408451E-2</v>
      </c>
      <c r="Q55" s="1">
        <v>3</v>
      </c>
      <c r="R55" s="2">
        <v>4.2253520000000003E-2</v>
      </c>
      <c r="S55" s="1">
        <v>2</v>
      </c>
      <c r="T55" s="2">
        <v>2.8169010000000001E-2</v>
      </c>
      <c r="U55" s="1" t="s">
        <v>21</v>
      </c>
      <c r="W55" s="3">
        <f t="shared" si="3"/>
        <v>23.666666666666668</v>
      </c>
      <c r="X55" t="s">
        <v>31</v>
      </c>
    </row>
    <row r="56" spans="1:24" x14ac:dyDescent="0.25">
      <c r="A56" s="1">
        <v>76</v>
      </c>
      <c r="B56" s="2">
        <v>83.842105259999997</v>
      </c>
      <c r="C56" s="2">
        <v>4646089.3206578996</v>
      </c>
      <c r="D56" s="2">
        <v>445709.48177632003</v>
      </c>
      <c r="E56" s="1">
        <v>12</v>
      </c>
      <c r="F56" s="2">
        <v>0.15789474000000001</v>
      </c>
      <c r="G56" s="1">
        <v>0</v>
      </c>
      <c r="H56" s="2">
        <v>0</v>
      </c>
      <c r="I56" s="1">
        <v>1</v>
      </c>
      <c r="J56" s="2">
        <v>1.315789E-2</v>
      </c>
      <c r="K56" s="1">
        <v>0</v>
      </c>
      <c r="L56" s="2">
        <v>0</v>
      </c>
      <c r="M56" s="1">
        <v>0</v>
      </c>
      <c r="N56" s="2">
        <v>0</v>
      </c>
      <c r="O56" s="1">
        <v>1</v>
      </c>
      <c r="P56" s="2">
        <v>1.315789E-2</v>
      </c>
      <c r="Q56" s="1">
        <v>14</v>
      </c>
      <c r="R56" s="2">
        <v>0.18421053000000001</v>
      </c>
      <c r="S56" s="1">
        <v>2</v>
      </c>
      <c r="T56" s="2">
        <v>2.6315789999999999E-2</v>
      </c>
      <c r="U56" s="1" t="s">
        <v>22</v>
      </c>
      <c r="W56" s="3">
        <f t="shared" si="3"/>
        <v>25.333333333333332</v>
      </c>
      <c r="X56" t="s">
        <v>31</v>
      </c>
    </row>
    <row r="57" spans="1:24" x14ac:dyDescent="0.25">
      <c r="A57" s="1">
        <v>76</v>
      </c>
      <c r="B57" s="2">
        <v>49.85526316</v>
      </c>
      <c r="C57" s="2">
        <v>4646081.3760921098</v>
      </c>
      <c r="D57" s="2">
        <v>446214.39238158002</v>
      </c>
      <c r="E57" s="1">
        <v>12</v>
      </c>
      <c r="F57" s="2">
        <v>0.15789474000000001</v>
      </c>
      <c r="G57" s="1">
        <v>0</v>
      </c>
      <c r="H57" s="2">
        <v>0</v>
      </c>
      <c r="I57" s="1">
        <v>1</v>
      </c>
      <c r="J57" s="2">
        <v>1.315789E-2</v>
      </c>
      <c r="K57" s="1">
        <v>0</v>
      </c>
      <c r="L57" s="2">
        <v>0</v>
      </c>
      <c r="M57" s="1">
        <v>0</v>
      </c>
      <c r="N57" s="2">
        <v>0</v>
      </c>
      <c r="O57" s="1">
        <v>1</v>
      </c>
      <c r="P57" s="2">
        <v>1.315789E-2</v>
      </c>
      <c r="Q57" s="1">
        <v>14</v>
      </c>
      <c r="R57" s="2">
        <v>0.18421053000000001</v>
      </c>
      <c r="S57" s="1">
        <v>2</v>
      </c>
      <c r="T57" s="2">
        <v>2.6315789999999999E-2</v>
      </c>
      <c r="U57" s="1" t="s">
        <v>22</v>
      </c>
      <c r="W57" s="3">
        <f t="shared" si="3"/>
        <v>25.333333333333332</v>
      </c>
      <c r="X57" t="s">
        <v>31</v>
      </c>
    </row>
    <row r="58" spans="1:24" x14ac:dyDescent="0.25">
      <c r="A58" s="1">
        <v>76</v>
      </c>
      <c r="B58" s="2">
        <v>64.131578950000005</v>
      </c>
      <c r="C58" s="2">
        <v>4653929.5122499997</v>
      </c>
      <c r="D58" s="2">
        <v>435224.48380262998</v>
      </c>
      <c r="E58" s="1">
        <v>22</v>
      </c>
      <c r="F58" s="2">
        <v>0.28947368000000001</v>
      </c>
      <c r="G58" s="1">
        <v>1</v>
      </c>
      <c r="H58" s="2">
        <v>1.315789E-2</v>
      </c>
      <c r="I58" s="1">
        <v>0</v>
      </c>
      <c r="J58" s="2">
        <v>0</v>
      </c>
      <c r="K58" s="1">
        <v>0</v>
      </c>
      <c r="L58" s="2">
        <v>0</v>
      </c>
      <c r="M58" s="1">
        <v>0</v>
      </c>
      <c r="N58" s="2">
        <v>0</v>
      </c>
      <c r="O58" s="1">
        <v>0</v>
      </c>
      <c r="P58" s="2">
        <v>0</v>
      </c>
      <c r="Q58" s="1">
        <v>23</v>
      </c>
      <c r="R58" s="2">
        <v>0.30263158000000001</v>
      </c>
      <c r="S58" s="1">
        <v>1</v>
      </c>
      <c r="T58" s="2">
        <v>1.315789E-2</v>
      </c>
      <c r="U58" s="1" t="s">
        <v>23</v>
      </c>
      <c r="W58" s="3">
        <f t="shared" si="3"/>
        <v>25.333333333333332</v>
      </c>
      <c r="X58" t="s">
        <v>31</v>
      </c>
    </row>
    <row r="59" spans="1:24" x14ac:dyDescent="0.25">
      <c r="A59" s="1">
        <v>77</v>
      </c>
      <c r="B59" s="2">
        <v>65.844155839999999</v>
      </c>
      <c r="C59" s="2">
        <v>4653940.2088441597</v>
      </c>
      <c r="D59" s="2">
        <v>434525.23014285997</v>
      </c>
      <c r="E59" s="1">
        <v>3</v>
      </c>
      <c r="F59" s="2">
        <v>3.8961040000000002E-2</v>
      </c>
      <c r="G59" s="1">
        <v>1</v>
      </c>
      <c r="H59" s="2">
        <v>1.298701E-2</v>
      </c>
      <c r="I59" s="1">
        <v>0</v>
      </c>
      <c r="J59" s="2">
        <v>0</v>
      </c>
      <c r="K59" s="1">
        <v>0</v>
      </c>
      <c r="L59" s="2">
        <v>0</v>
      </c>
      <c r="M59" s="1">
        <v>0</v>
      </c>
      <c r="N59" s="2">
        <v>0</v>
      </c>
      <c r="O59" s="1">
        <v>0</v>
      </c>
      <c r="P59" s="2">
        <v>0</v>
      </c>
      <c r="Q59" s="1">
        <v>4</v>
      </c>
      <c r="R59" s="2">
        <v>5.1948050000000003E-2</v>
      </c>
      <c r="S59" s="1">
        <v>1</v>
      </c>
      <c r="T59" s="2">
        <v>1.298701E-2</v>
      </c>
      <c r="U59" s="1" t="s">
        <v>23</v>
      </c>
      <c r="W59" s="3">
        <f t="shared" si="3"/>
        <v>25.666666666666668</v>
      </c>
      <c r="X59" t="s">
        <v>31</v>
      </c>
    </row>
    <row r="60" spans="1:24" x14ac:dyDescent="0.25">
      <c r="A60" s="1">
        <v>78</v>
      </c>
      <c r="B60" s="2">
        <v>64.743589740000004</v>
      </c>
      <c r="C60" s="2">
        <v>4646080.8074615402</v>
      </c>
      <c r="D60" s="2">
        <v>446423.76655127999</v>
      </c>
      <c r="E60" s="1">
        <v>24</v>
      </c>
      <c r="F60" s="2">
        <v>0.30769231000000002</v>
      </c>
      <c r="G60" s="1">
        <v>0</v>
      </c>
      <c r="H60" s="2">
        <v>0</v>
      </c>
      <c r="I60" s="1">
        <v>0</v>
      </c>
      <c r="J60" s="2">
        <v>0</v>
      </c>
      <c r="K60" s="1">
        <v>0</v>
      </c>
      <c r="L60" s="2">
        <v>0</v>
      </c>
      <c r="M60" s="1">
        <v>0</v>
      </c>
      <c r="N60" s="2">
        <v>0</v>
      </c>
      <c r="O60" s="1">
        <v>0</v>
      </c>
      <c r="P60" s="2">
        <v>0</v>
      </c>
      <c r="Q60" s="1">
        <v>24</v>
      </c>
      <c r="R60" s="2">
        <v>0.30769231000000002</v>
      </c>
      <c r="S60" s="1">
        <v>0</v>
      </c>
      <c r="T60" s="2">
        <v>0</v>
      </c>
      <c r="U60" s="1" t="s">
        <v>22</v>
      </c>
      <c r="W60" s="3">
        <f t="shared" si="3"/>
        <v>26</v>
      </c>
      <c r="X60" t="s">
        <v>31</v>
      </c>
    </row>
    <row r="61" spans="1:24" x14ac:dyDescent="0.25">
      <c r="A61" s="1">
        <v>79</v>
      </c>
      <c r="B61" s="2">
        <v>81.911392410000005</v>
      </c>
      <c r="C61" s="2">
        <v>4646088.6351898704</v>
      </c>
      <c r="D61" s="2">
        <v>445514.43194937002</v>
      </c>
      <c r="E61" s="1">
        <v>16</v>
      </c>
      <c r="F61" s="2">
        <v>0.20253165000000001</v>
      </c>
      <c r="G61" s="1">
        <v>1</v>
      </c>
      <c r="H61" s="2">
        <v>1.2658229999999999E-2</v>
      </c>
      <c r="I61" s="1">
        <v>0</v>
      </c>
      <c r="J61" s="2">
        <v>0</v>
      </c>
      <c r="K61" s="1">
        <v>0</v>
      </c>
      <c r="L61" s="2">
        <v>0</v>
      </c>
      <c r="M61" s="1">
        <v>0</v>
      </c>
      <c r="N61" s="2">
        <v>0</v>
      </c>
      <c r="O61" s="1">
        <v>0</v>
      </c>
      <c r="P61" s="2">
        <v>0</v>
      </c>
      <c r="Q61" s="1">
        <v>17</v>
      </c>
      <c r="R61" s="2">
        <v>0.21518987000000001</v>
      </c>
      <c r="S61" s="1">
        <v>1</v>
      </c>
      <c r="T61" s="2">
        <v>1.2658229999999999E-2</v>
      </c>
      <c r="U61" s="1" t="s">
        <v>22</v>
      </c>
      <c r="W61" s="3">
        <f t="shared" si="3"/>
        <v>26.333333333333332</v>
      </c>
      <c r="X61" t="s">
        <v>31</v>
      </c>
    </row>
    <row r="62" spans="1:24" x14ac:dyDescent="0.25">
      <c r="A62" s="1">
        <v>80</v>
      </c>
      <c r="B62" s="2">
        <v>67.237499999999997</v>
      </c>
      <c r="C62" s="2">
        <v>4645258.6752249999</v>
      </c>
      <c r="D62" s="2">
        <v>438929.02960000001</v>
      </c>
      <c r="E62" s="1">
        <v>1</v>
      </c>
      <c r="F62" s="2">
        <v>1.2500000000000001E-2</v>
      </c>
      <c r="G62" s="1">
        <v>0</v>
      </c>
      <c r="H62" s="2">
        <v>0</v>
      </c>
      <c r="I62" s="1">
        <v>0</v>
      </c>
      <c r="J62" s="2">
        <v>0</v>
      </c>
      <c r="K62" s="1">
        <v>0</v>
      </c>
      <c r="L62" s="2">
        <v>0</v>
      </c>
      <c r="M62" s="1">
        <v>1</v>
      </c>
      <c r="N62" s="2">
        <v>1.2500000000000001E-2</v>
      </c>
      <c r="O62" s="1">
        <v>0</v>
      </c>
      <c r="P62" s="2">
        <v>0</v>
      </c>
      <c r="Q62" s="1">
        <v>2</v>
      </c>
      <c r="R62" s="2">
        <v>2.5000000000000001E-2</v>
      </c>
      <c r="S62" s="1">
        <v>1</v>
      </c>
      <c r="T62" s="2">
        <v>1.2500000000000001E-2</v>
      </c>
      <c r="U62" s="1" t="s">
        <v>21</v>
      </c>
      <c r="W62" s="3">
        <f t="shared" si="3"/>
        <v>26.666666666666668</v>
      </c>
      <c r="X62" t="s">
        <v>31</v>
      </c>
    </row>
    <row r="63" spans="1:24" x14ac:dyDescent="0.25">
      <c r="A63" s="1">
        <v>85</v>
      </c>
      <c r="B63" s="2">
        <v>45.458823529999997</v>
      </c>
      <c r="C63" s="2">
        <v>4645621.4496470597</v>
      </c>
      <c r="D63" s="2">
        <v>438937.63930588</v>
      </c>
      <c r="E63" s="1">
        <v>7</v>
      </c>
      <c r="F63" s="2">
        <v>8.2352939999999999E-2</v>
      </c>
      <c r="G63" s="1">
        <v>0</v>
      </c>
      <c r="H63" s="2">
        <v>0</v>
      </c>
      <c r="I63" s="1">
        <v>0</v>
      </c>
      <c r="J63" s="2">
        <v>0</v>
      </c>
      <c r="K63" s="1">
        <v>1</v>
      </c>
      <c r="L63" s="2">
        <v>1.1764709999999999E-2</v>
      </c>
      <c r="M63" s="1">
        <v>1</v>
      </c>
      <c r="N63" s="2">
        <v>1.1764709999999999E-2</v>
      </c>
      <c r="O63" s="1">
        <v>0</v>
      </c>
      <c r="P63" s="2">
        <v>0</v>
      </c>
      <c r="Q63" s="1">
        <v>9</v>
      </c>
      <c r="R63" s="2">
        <v>0.10588235</v>
      </c>
      <c r="S63" s="1">
        <v>2</v>
      </c>
      <c r="T63" s="2">
        <v>2.3529410000000001E-2</v>
      </c>
      <c r="U63" s="1" t="s">
        <v>21</v>
      </c>
      <c r="W63" s="3">
        <f t="shared" si="3"/>
        <v>28.333333333333332</v>
      </c>
      <c r="X63" t="s">
        <v>31</v>
      </c>
    </row>
    <row r="64" spans="1:24" x14ac:dyDescent="0.25">
      <c r="A64" s="1">
        <v>86</v>
      </c>
      <c r="B64" s="2">
        <v>75.023255809999995</v>
      </c>
      <c r="C64" s="2">
        <v>4646086.2038720902</v>
      </c>
      <c r="D64" s="2">
        <v>445866.28649999999</v>
      </c>
      <c r="E64" s="1">
        <v>4</v>
      </c>
      <c r="F64" s="2">
        <v>4.6511629999999998E-2</v>
      </c>
      <c r="G64" s="1">
        <v>0</v>
      </c>
      <c r="H64" s="2">
        <v>0</v>
      </c>
      <c r="I64" s="1">
        <v>0</v>
      </c>
      <c r="J64" s="2">
        <v>0</v>
      </c>
      <c r="K64" s="1">
        <v>0</v>
      </c>
      <c r="L64" s="2">
        <v>0</v>
      </c>
      <c r="M64" s="1">
        <v>0</v>
      </c>
      <c r="N64" s="2">
        <v>0</v>
      </c>
      <c r="O64" s="1">
        <v>0</v>
      </c>
      <c r="P64" s="2">
        <v>0</v>
      </c>
      <c r="Q64" s="1">
        <v>4</v>
      </c>
      <c r="R64" s="2">
        <v>4.6511629999999998E-2</v>
      </c>
      <c r="S64" s="1">
        <v>0</v>
      </c>
      <c r="T64" s="2">
        <v>0</v>
      </c>
      <c r="U64" s="1" t="s">
        <v>22</v>
      </c>
      <c r="W64" s="3">
        <f t="shared" si="3"/>
        <v>28.666666666666668</v>
      </c>
      <c r="X64" t="s">
        <v>31</v>
      </c>
    </row>
    <row r="65" spans="1:24" x14ac:dyDescent="0.25">
      <c r="A65" s="1">
        <v>86</v>
      </c>
      <c r="B65" s="2">
        <v>68.988372089999999</v>
      </c>
      <c r="C65" s="2">
        <v>4663058.40512791</v>
      </c>
      <c r="D65" s="2">
        <v>445496.60631394997</v>
      </c>
      <c r="E65" s="1">
        <v>20</v>
      </c>
      <c r="F65" s="2">
        <v>0.23255814</v>
      </c>
      <c r="G65" s="1">
        <v>0</v>
      </c>
      <c r="H65" s="2">
        <v>0</v>
      </c>
      <c r="I65" s="1">
        <v>2</v>
      </c>
      <c r="J65" s="2">
        <v>2.3255809999999998E-2</v>
      </c>
      <c r="K65" s="1">
        <v>1</v>
      </c>
      <c r="L65" s="2">
        <v>1.162791E-2</v>
      </c>
      <c r="M65" s="1">
        <v>0</v>
      </c>
      <c r="N65" s="2">
        <v>0</v>
      </c>
      <c r="O65" s="1">
        <v>0</v>
      </c>
      <c r="P65" s="2">
        <v>0</v>
      </c>
      <c r="Q65" s="1">
        <v>23</v>
      </c>
      <c r="R65" s="2">
        <v>0.26744185999999998</v>
      </c>
      <c r="S65" s="1">
        <v>3</v>
      </c>
      <c r="T65" s="2">
        <v>3.488372E-2</v>
      </c>
      <c r="U65" s="1" t="s">
        <v>24</v>
      </c>
      <c r="W65" s="3">
        <f t="shared" si="3"/>
        <v>28.666666666666668</v>
      </c>
      <c r="X65" t="s">
        <v>31</v>
      </c>
    </row>
    <row r="66" spans="1:24" x14ac:dyDescent="0.25">
      <c r="A66" s="1">
        <v>87</v>
      </c>
      <c r="B66" s="2">
        <v>62.712643679999999</v>
      </c>
      <c r="C66" s="2">
        <v>4646079.2650689697</v>
      </c>
      <c r="D66" s="2">
        <v>446314.41996551998</v>
      </c>
      <c r="E66" s="1">
        <v>29</v>
      </c>
      <c r="F66" s="2">
        <v>0.33333332999999998</v>
      </c>
      <c r="G66" s="1">
        <v>4</v>
      </c>
      <c r="H66" s="2">
        <v>4.5977009999999999E-2</v>
      </c>
      <c r="I66" s="1">
        <v>1</v>
      </c>
      <c r="J66" s="2">
        <v>1.1494249999999999E-2</v>
      </c>
      <c r="K66" s="1">
        <v>0</v>
      </c>
      <c r="L66" s="2">
        <v>0</v>
      </c>
      <c r="M66" s="1">
        <v>0</v>
      </c>
      <c r="N66" s="2">
        <v>0</v>
      </c>
      <c r="O66" s="1">
        <v>1</v>
      </c>
      <c r="P66" s="2">
        <v>1.1494249999999999E-2</v>
      </c>
      <c r="Q66" s="1">
        <v>35</v>
      </c>
      <c r="R66" s="2">
        <v>0.40229884999999999</v>
      </c>
      <c r="S66" s="1">
        <v>6</v>
      </c>
      <c r="T66" s="2">
        <v>6.8965520000000002E-2</v>
      </c>
      <c r="U66" s="1" t="s">
        <v>22</v>
      </c>
      <c r="W66" s="3">
        <f t="shared" ref="W66:W97" si="5">A66/3</f>
        <v>29</v>
      </c>
      <c r="X66" t="s">
        <v>31</v>
      </c>
    </row>
    <row r="67" spans="1:24" x14ac:dyDescent="0.25">
      <c r="A67" s="1">
        <v>87</v>
      </c>
      <c r="B67" s="2">
        <v>63.655172409999999</v>
      </c>
      <c r="C67" s="2">
        <v>4663012.22857471</v>
      </c>
      <c r="D67" s="2">
        <v>445497.86245977</v>
      </c>
      <c r="E67" s="1">
        <v>17</v>
      </c>
      <c r="F67" s="2">
        <v>0.1954023</v>
      </c>
      <c r="G67" s="1">
        <v>1</v>
      </c>
      <c r="H67" s="2">
        <v>1.1494249999999999E-2</v>
      </c>
      <c r="I67" s="1">
        <v>4</v>
      </c>
      <c r="J67" s="2">
        <v>4.5977009999999999E-2</v>
      </c>
      <c r="K67" s="1">
        <v>0</v>
      </c>
      <c r="L67" s="2">
        <v>0</v>
      </c>
      <c r="M67" s="1">
        <v>0</v>
      </c>
      <c r="N67" s="2">
        <v>0</v>
      </c>
      <c r="O67" s="1">
        <v>0</v>
      </c>
      <c r="P67" s="2">
        <v>0</v>
      </c>
      <c r="Q67" s="1">
        <v>22</v>
      </c>
      <c r="R67" s="2">
        <v>0.25287356</v>
      </c>
      <c r="S67" s="1">
        <v>5</v>
      </c>
      <c r="T67" s="2">
        <v>5.7471260000000003E-2</v>
      </c>
      <c r="U67" s="1" t="s">
        <v>24</v>
      </c>
      <c r="W67" s="3">
        <f t="shared" si="5"/>
        <v>29</v>
      </c>
      <c r="X67" t="s">
        <v>31</v>
      </c>
    </row>
    <row r="68" spans="1:24" x14ac:dyDescent="0.25">
      <c r="A68" s="1">
        <v>90</v>
      </c>
      <c r="B68" s="2">
        <v>71.344444440000004</v>
      </c>
      <c r="C68" s="2">
        <v>4662966.5892222198</v>
      </c>
      <c r="D68" s="2">
        <v>445506.47946667002</v>
      </c>
      <c r="E68" s="1">
        <v>15</v>
      </c>
      <c r="F68" s="2">
        <v>0.16666666999999999</v>
      </c>
      <c r="G68" s="1">
        <v>5</v>
      </c>
      <c r="H68" s="2">
        <v>5.5555559999999997E-2</v>
      </c>
      <c r="I68" s="1">
        <v>1</v>
      </c>
      <c r="J68" s="2">
        <v>1.111111E-2</v>
      </c>
      <c r="K68" s="1">
        <v>0</v>
      </c>
      <c r="L68" s="2">
        <v>0</v>
      </c>
      <c r="M68" s="1">
        <v>0</v>
      </c>
      <c r="N68" s="2">
        <v>0</v>
      </c>
      <c r="O68" s="1">
        <v>0</v>
      </c>
      <c r="P68" s="2">
        <v>0</v>
      </c>
      <c r="Q68" s="1">
        <v>21</v>
      </c>
      <c r="R68" s="2">
        <v>0.23333333000000001</v>
      </c>
      <c r="S68" s="1">
        <v>6</v>
      </c>
      <c r="T68" s="2">
        <v>6.6666669999999997E-2</v>
      </c>
      <c r="U68" s="1" t="s">
        <v>24</v>
      </c>
      <c r="W68" s="3">
        <f t="shared" si="5"/>
        <v>30</v>
      </c>
      <c r="X68" t="s">
        <v>31</v>
      </c>
    </row>
    <row r="69" spans="1:24" x14ac:dyDescent="0.25">
      <c r="A69" s="1">
        <v>91</v>
      </c>
      <c r="B69" s="2">
        <v>82.901098899999994</v>
      </c>
      <c r="C69" s="2">
        <v>4663170.9458461497</v>
      </c>
      <c r="D69" s="2">
        <v>445497.20543956</v>
      </c>
      <c r="E69" s="1">
        <v>17</v>
      </c>
      <c r="F69" s="2">
        <v>0.18681318999999999</v>
      </c>
      <c r="G69" s="1">
        <v>3</v>
      </c>
      <c r="H69" s="2">
        <v>3.2967030000000001E-2</v>
      </c>
      <c r="I69" s="1">
        <v>1</v>
      </c>
      <c r="J69" s="2">
        <v>1.098901E-2</v>
      </c>
      <c r="K69" s="1">
        <v>1</v>
      </c>
      <c r="L69" s="2">
        <v>1.098901E-2</v>
      </c>
      <c r="M69" s="1">
        <v>0</v>
      </c>
      <c r="N69" s="2">
        <v>0</v>
      </c>
      <c r="O69" s="1">
        <v>0</v>
      </c>
      <c r="P69" s="2">
        <v>0</v>
      </c>
      <c r="Q69" s="1">
        <v>22</v>
      </c>
      <c r="R69" s="2">
        <v>0.24175824000000001</v>
      </c>
      <c r="S69" s="1">
        <v>5</v>
      </c>
      <c r="T69" s="2">
        <v>5.4945050000000002E-2</v>
      </c>
      <c r="U69" s="1" t="s">
        <v>24</v>
      </c>
      <c r="W69" s="3">
        <f t="shared" si="5"/>
        <v>30.333333333333332</v>
      </c>
      <c r="X69" t="s">
        <v>31</v>
      </c>
    </row>
    <row r="70" spans="1:24" x14ac:dyDescent="0.25">
      <c r="A70" s="1">
        <v>91</v>
      </c>
      <c r="B70" s="2">
        <v>70.208791210000001</v>
      </c>
      <c r="C70" s="2">
        <v>4662502.1432307698</v>
      </c>
      <c r="D70" s="2">
        <v>445501.30230769003</v>
      </c>
      <c r="E70" s="1">
        <v>16</v>
      </c>
      <c r="F70" s="2">
        <v>0.17582418</v>
      </c>
      <c r="G70" s="1">
        <v>3</v>
      </c>
      <c r="H70" s="2">
        <v>3.2967030000000001E-2</v>
      </c>
      <c r="I70" s="1">
        <v>0</v>
      </c>
      <c r="J70" s="2">
        <v>0</v>
      </c>
      <c r="K70" s="1">
        <v>0</v>
      </c>
      <c r="L70" s="2">
        <v>0</v>
      </c>
      <c r="M70" s="1">
        <v>0</v>
      </c>
      <c r="N70" s="2">
        <v>0</v>
      </c>
      <c r="O70" s="1">
        <v>0</v>
      </c>
      <c r="P70" s="2">
        <v>0</v>
      </c>
      <c r="Q70" s="1">
        <v>19</v>
      </c>
      <c r="R70" s="2">
        <v>0.20879121</v>
      </c>
      <c r="S70" s="1">
        <v>3</v>
      </c>
      <c r="T70" s="2">
        <v>3.2967030000000001E-2</v>
      </c>
      <c r="U70" s="1" t="s">
        <v>24</v>
      </c>
      <c r="W70" s="3">
        <f t="shared" si="5"/>
        <v>30.333333333333332</v>
      </c>
      <c r="X70" t="s">
        <v>31</v>
      </c>
    </row>
    <row r="71" spans="1:24" x14ac:dyDescent="0.25">
      <c r="A71" s="1">
        <v>93</v>
      </c>
      <c r="B71" s="2">
        <v>59.483870969999998</v>
      </c>
      <c r="C71" s="2">
        <v>4645480.3294086</v>
      </c>
      <c r="D71" s="2">
        <v>438936.68559140002</v>
      </c>
      <c r="E71" s="1">
        <v>0</v>
      </c>
      <c r="F71" s="2">
        <v>0</v>
      </c>
      <c r="G71" s="1">
        <v>0</v>
      </c>
      <c r="H71" s="2">
        <v>0</v>
      </c>
      <c r="I71" s="1">
        <v>0</v>
      </c>
      <c r="J71" s="2">
        <v>0</v>
      </c>
      <c r="K71" s="1">
        <v>0</v>
      </c>
      <c r="L71" s="2">
        <v>0</v>
      </c>
      <c r="M71" s="1">
        <v>0</v>
      </c>
      <c r="N71" s="2">
        <v>0</v>
      </c>
      <c r="O71" s="1">
        <v>1</v>
      </c>
      <c r="P71" s="2">
        <v>1.0752690000000001E-2</v>
      </c>
      <c r="Q71" s="1">
        <v>1</v>
      </c>
      <c r="R71" s="2">
        <v>1.0752690000000001E-2</v>
      </c>
      <c r="S71" s="1">
        <v>1</v>
      </c>
      <c r="T71" s="2">
        <v>1.0752690000000001E-2</v>
      </c>
      <c r="U71" s="1" t="s">
        <v>21</v>
      </c>
      <c r="W71" s="3">
        <f t="shared" si="5"/>
        <v>31</v>
      </c>
      <c r="X71" t="s">
        <v>31</v>
      </c>
    </row>
    <row r="72" spans="1:24" x14ac:dyDescent="0.25">
      <c r="A72" s="1">
        <v>93</v>
      </c>
      <c r="B72" s="2">
        <v>64.118279569999999</v>
      </c>
      <c r="C72" s="2">
        <v>4663264.3737526899</v>
      </c>
      <c r="D72" s="2">
        <v>445495.95575268997</v>
      </c>
      <c r="E72" s="1">
        <v>14</v>
      </c>
      <c r="F72" s="2">
        <v>0.15053763000000001</v>
      </c>
      <c r="G72" s="1">
        <v>4</v>
      </c>
      <c r="H72" s="2">
        <v>4.301075E-2</v>
      </c>
      <c r="I72" s="1">
        <v>0</v>
      </c>
      <c r="J72" s="2">
        <v>0</v>
      </c>
      <c r="K72" s="1">
        <v>0</v>
      </c>
      <c r="L72" s="2">
        <v>0</v>
      </c>
      <c r="M72" s="1">
        <v>0</v>
      </c>
      <c r="N72" s="2">
        <v>0</v>
      </c>
      <c r="O72" s="1">
        <v>0</v>
      </c>
      <c r="P72" s="2">
        <v>0</v>
      </c>
      <c r="Q72" s="1">
        <v>18</v>
      </c>
      <c r="R72" s="2">
        <v>0.19354838999999999</v>
      </c>
      <c r="S72" s="1">
        <v>4</v>
      </c>
      <c r="T72" s="2">
        <v>4.301075E-2</v>
      </c>
      <c r="U72" s="1" t="s">
        <v>24</v>
      </c>
      <c r="W72" s="3">
        <f t="shared" si="5"/>
        <v>31</v>
      </c>
      <c r="X72" t="s">
        <v>31</v>
      </c>
    </row>
    <row r="73" spans="1:24" x14ac:dyDescent="0.25">
      <c r="A73" s="1">
        <v>94</v>
      </c>
      <c r="B73" s="2">
        <v>75.787234040000001</v>
      </c>
      <c r="C73" s="2">
        <v>4646089.1323085101</v>
      </c>
      <c r="D73" s="2">
        <v>445760.03897872003</v>
      </c>
      <c r="E73" s="1">
        <v>6</v>
      </c>
      <c r="F73" s="2">
        <v>6.3829789999999997E-2</v>
      </c>
      <c r="G73" s="1">
        <v>0</v>
      </c>
      <c r="H73" s="2">
        <v>0</v>
      </c>
      <c r="I73" s="1">
        <v>0</v>
      </c>
      <c r="J73" s="2">
        <v>0</v>
      </c>
      <c r="K73" s="1">
        <v>0</v>
      </c>
      <c r="L73" s="2">
        <v>0</v>
      </c>
      <c r="M73" s="1">
        <v>0</v>
      </c>
      <c r="N73" s="2">
        <v>0</v>
      </c>
      <c r="O73" s="1">
        <v>0</v>
      </c>
      <c r="P73" s="2">
        <v>0</v>
      </c>
      <c r="Q73" s="1">
        <v>6</v>
      </c>
      <c r="R73" s="2">
        <v>6.3829789999999997E-2</v>
      </c>
      <c r="S73" s="1">
        <v>0</v>
      </c>
      <c r="T73" s="2">
        <v>0</v>
      </c>
      <c r="U73" s="1" t="s">
        <v>22</v>
      </c>
      <c r="W73" s="3">
        <f t="shared" si="5"/>
        <v>31.333333333333332</v>
      </c>
      <c r="X73" t="s">
        <v>31</v>
      </c>
    </row>
    <row r="74" spans="1:24" x14ac:dyDescent="0.25">
      <c r="A74" s="1">
        <v>96</v>
      </c>
      <c r="B74" s="2">
        <v>74.96875</v>
      </c>
      <c r="C74" s="2">
        <v>4645057.4414791698</v>
      </c>
      <c r="D74" s="2">
        <v>438930.83453125</v>
      </c>
      <c r="E74" s="1">
        <v>0</v>
      </c>
      <c r="F74" s="2">
        <v>0</v>
      </c>
      <c r="G74" s="1">
        <v>2</v>
      </c>
      <c r="H74" s="2">
        <v>2.0833330000000001E-2</v>
      </c>
      <c r="I74" s="1">
        <v>1</v>
      </c>
      <c r="J74" s="2">
        <v>1.0416669999999999E-2</v>
      </c>
      <c r="K74" s="1">
        <v>0</v>
      </c>
      <c r="L74" s="2">
        <v>0</v>
      </c>
      <c r="M74" s="1">
        <v>1</v>
      </c>
      <c r="N74" s="2">
        <v>1.0416669999999999E-2</v>
      </c>
      <c r="O74" s="1">
        <v>2</v>
      </c>
      <c r="P74" s="2">
        <v>2.0833330000000001E-2</v>
      </c>
      <c r="Q74" s="1">
        <v>6</v>
      </c>
      <c r="R74" s="2">
        <v>6.25E-2</v>
      </c>
      <c r="S74" s="1">
        <v>6</v>
      </c>
      <c r="T74" s="2">
        <v>6.25E-2</v>
      </c>
      <c r="U74" s="1" t="s">
        <v>21</v>
      </c>
      <c r="W74" s="3">
        <f t="shared" si="5"/>
        <v>32</v>
      </c>
      <c r="X74" t="s">
        <v>31</v>
      </c>
    </row>
    <row r="75" spans="1:24" x14ac:dyDescent="0.25">
      <c r="A75" s="1">
        <v>96</v>
      </c>
      <c r="B75" s="2">
        <v>60.145833330000002</v>
      </c>
      <c r="C75" s="2">
        <v>4653942.8383958302</v>
      </c>
      <c r="D75" s="2">
        <v>434475.16351042001</v>
      </c>
      <c r="E75" s="1">
        <v>4</v>
      </c>
      <c r="F75" s="2">
        <v>4.1666670000000003E-2</v>
      </c>
      <c r="G75" s="1">
        <v>1</v>
      </c>
      <c r="H75" s="2">
        <v>1.0416669999999999E-2</v>
      </c>
      <c r="I75" s="1">
        <v>0</v>
      </c>
      <c r="J75" s="2">
        <v>0</v>
      </c>
      <c r="K75" s="1">
        <v>0</v>
      </c>
      <c r="L75" s="2">
        <v>0</v>
      </c>
      <c r="M75" s="1">
        <v>0</v>
      </c>
      <c r="N75" s="2">
        <v>0</v>
      </c>
      <c r="O75" s="1">
        <v>0</v>
      </c>
      <c r="P75" s="2">
        <v>0</v>
      </c>
      <c r="Q75" s="1">
        <v>5</v>
      </c>
      <c r="R75" s="2">
        <v>5.2083329999999997E-2</v>
      </c>
      <c r="S75" s="1">
        <v>1</v>
      </c>
      <c r="T75" s="2">
        <v>1.0416669999999999E-2</v>
      </c>
      <c r="U75" s="1" t="s">
        <v>23</v>
      </c>
      <c r="W75" s="3">
        <f t="shared" si="5"/>
        <v>32</v>
      </c>
      <c r="X75" t="s">
        <v>31</v>
      </c>
    </row>
    <row r="76" spans="1:24" x14ac:dyDescent="0.25">
      <c r="A76" s="1">
        <v>99</v>
      </c>
      <c r="B76" s="2">
        <v>74.292929290000004</v>
      </c>
      <c r="C76" s="2">
        <v>4653928.2683737399</v>
      </c>
      <c r="D76" s="2">
        <v>435071.46815152001</v>
      </c>
      <c r="E76" s="1">
        <v>24</v>
      </c>
      <c r="F76" s="2">
        <v>0.24242424000000001</v>
      </c>
      <c r="G76" s="1">
        <v>2</v>
      </c>
      <c r="H76" s="2">
        <v>2.0202020000000001E-2</v>
      </c>
      <c r="I76" s="1">
        <v>0</v>
      </c>
      <c r="J76" s="2">
        <v>0</v>
      </c>
      <c r="K76" s="1">
        <v>0</v>
      </c>
      <c r="L76" s="2">
        <v>0</v>
      </c>
      <c r="M76" s="1">
        <v>0</v>
      </c>
      <c r="N76" s="2">
        <v>0</v>
      </c>
      <c r="O76" s="1">
        <v>0</v>
      </c>
      <c r="P76" s="2">
        <v>0</v>
      </c>
      <c r="Q76" s="1">
        <v>26</v>
      </c>
      <c r="R76" s="2">
        <v>0.26262626</v>
      </c>
      <c r="S76" s="1">
        <v>2</v>
      </c>
      <c r="T76" s="2">
        <v>2.0202020000000001E-2</v>
      </c>
      <c r="U76" s="1" t="s">
        <v>23</v>
      </c>
      <c r="W76" s="3">
        <f t="shared" si="5"/>
        <v>33</v>
      </c>
      <c r="X76" t="s">
        <v>31</v>
      </c>
    </row>
    <row r="77" spans="1:24" x14ac:dyDescent="0.25">
      <c r="A77" s="1">
        <v>102</v>
      </c>
      <c r="B77" s="2">
        <v>78.313725489999996</v>
      </c>
      <c r="C77" s="2">
        <v>4662715.0515098004</v>
      </c>
      <c r="D77" s="2">
        <v>445495.01384313998</v>
      </c>
      <c r="E77" s="1">
        <v>9</v>
      </c>
      <c r="F77" s="2">
        <v>8.8235289999999994E-2</v>
      </c>
      <c r="G77" s="1">
        <v>2</v>
      </c>
      <c r="H77" s="2">
        <v>1.9607840000000001E-2</v>
      </c>
      <c r="I77" s="1">
        <v>0</v>
      </c>
      <c r="J77" s="2">
        <v>0</v>
      </c>
      <c r="K77" s="1">
        <v>0</v>
      </c>
      <c r="L77" s="2">
        <v>0</v>
      </c>
      <c r="M77" s="1">
        <v>0</v>
      </c>
      <c r="N77" s="2">
        <v>0</v>
      </c>
      <c r="O77" s="1">
        <v>0</v>
      </c>
      <c r="P77" s="2">
        <v>0</v>
      </c>
      <c r="Q77" s="1">
        <v>11</v>
      </c>
      <c r="R77" s="2">
        <v>0.10784314</v>
      </c>
      <c r="S77" s="1">
        <v>2</v>
      </c>
      <c r="T77" s="2">
        <v>1.9607840000000001E-2</v>
      </c>
      <c r="U77" s="1" t="s">
        <v>24</v>
      </c>
      <c r="W77" s="3">
        <f t="shared" si="5"/>
        <v>34</v>
      </c>
      <c r="X77" t="s">
        <v>31</v>
      </c>
    </row>
    <row r="78" spans="1:24" x14ac:dyDescent="0.25">
      <c r="A78" s="1">
        <v>103</v>
      </c>
      <c r="B78" s="2">
        <v>55.14563107</v>
      </c>
      <c r="C78" s="2">
        <v>4653928.0372330099</v>
      </c>
      <c r="D78" s="2">
        <v>435331.96503884002</v>
      </c>
      <c r="E78" s="1">
        <v>16</v>
      </c>
      <c r="F78" s="2">
        <v>0.15533980999999999</v>
      </c>
      <c r="G78" s="1">
        <v>0</v>
      </c>
      <c r="H78" s="2">
        <v>0</v>
      </c>
      <c r="I78" s="1">
        <v>0</v>
      </c>
      <c r="J78" s="2">
        <v>0</v>
      </c>
      <c r="K78" s="1">
        <v>0</v>
      </c>
      <c r="L78" s="2">
        <v>0</v>
      </c>
      <c r="M78" s="1">
        <v>0</v>
      </c>
      <c r="N78" s="2">
        <v>0</v>
      </c>
      <c r="O78" s="1">
        <v>0</v>
      </c>
      <c r="P78" s="2">
        <v>0</v>
      </c>
      <c r="Q78" s="1">
        <v>16</v>
      </c>
      <c r="R78" s="2">
        <v>0.15533980999999999</v>
      </c>
      <c r="S78" s="1">
        <v>0</v>
      </c>
      <c r="T78" s="2">
        <v>0</v>
      </c>
      <c r="U78" s="1" t="s">
        <v>23</v>
      </c>
      <c r="W78" s="3">
        <f t="shared" si="5"/>
        <v>34.333333333333336</v>
      </c>
      <c r="X78" t="s">
        <v>31</v>
      </c>
    </row>
    <row r="79" spans="1:24" x14ac:dyDescent="0.25">
      <c r="A79" s="1">
        <v>104</v>
      </c>
      <c r="B79" s="2">
        <v>65.63461538</v>
      </c>
      <c r="C79" s="2">
        <v>4653939.6639903802</v>
      </c>
      <c r="D79" s="2">
        <v>434228.68327884999</v>
      </c>
      <c r="E79" s="1">
        <v>19</v>
      </c>
      <c r="F79" s="2">
        <v>0.18269231</v>
      </c>
      <c r="G79" s="1">
        <v>3</v>
      </c>
      <c r="H79" s="2">
        <v>2.8846150000000001E-2</v>
      </c>
      <c r="I79" s="1">
        <v>0</v>
      </c>
      <c r="J79" s="2">
        <v>0</v>
      </c>
      <c r="K79" s="1">
        <v>0</v>
      </c>
      <c r="L79" s="2">
        <v>0</v>
      </c>
      <c r="M79" s="1">
        <v>0</v>
      </c>
      <c r="N79" s="2">
        <v>0</v>
      </c>
      <c r="O79" s="1">
        <v>0</v>
      </c>
      <c r="P79" s="2">
        <v>0</v>
      </c>
      <c r="Q79" s="1">
        <v>22</v>
      </c>
      <c r="R79" s="2">
        <v>0.21153846000000001</v>
      </c>
      <c r="S79" s="1">
        <v>3</v>
      </c>
      <c r="T79" s="2">
        <v>2.8846150000000001E-2</v>
      </c>
      <c r="U79" s="1" t="s">
        <v>23</v>
      </c>
      <c r="W79" s="3">
        <f t="shared" si="5"/>
        <v>34.666666666666664</v>
      </c>
      <c r="X79" t="s">
        <v>31</v>
      </c>
    </row>
    <row r="80" spans="1:24" x14ac:dyDescent="0.25">
      <c r="A80" s="1">
        <v>105</v>
      </c>
      <c r="B80" s="2">
        <v>51.885714290000003</v>
      </c>
      <c r="C80" s="2">
        <v>4653945.3035428599</v>
      </c>
      <c r="D80" s="2">
        <v>434274.38866667001</v>
      </c>
      <c r="E80" s="1">
        <v>17</v>
      </c>
      <c r="F80" s="2">
        <v>0.16190476000000001</v>
      </c>
      <c r="G80" s="1">
        <v>4</v>
      </c>
      <c r="H80" s="2">
        <v>3.8095240000000002E-2</v>
      </c>
      <c r="I80" s="1">
        <v>0</v>
      </c>
      <c r="J80" s="2">
        <v>0</v>
      </c>
      <c r="K80" s="1">
        <v>0</v>
      </c>
      <c r="L80" s="2">
        <v>0</v>
      </c>
      <c r="M80" s="1">
        <v>0</v>
      </c>
      <c r="N80" s="2">
        <v>0</v>
      </c>
      <c r="O80" s="1">
        <v>0</v>
      </c>
      <c r="P80" s="2">
        <v>0</v>
      </c>
      <c r="Q80" s="1">
        <v>21</v>
      </c>
      <c r="R80" s="2">
        <v>0.2</v>
      </c>
      <c r="S80" s="1">
        <v>4</v>
      </c>
      <c r="T80" s="2">
        <v>3.8095240000000002E-2</v>
      </c>
      <c r="U80" s="1" t="s">
        <v>23</v>
      </c>
      <c r="W80" s="3">
        <f t="shared" si="5"/>
        <v>35</v>
      </c>
      <c r="X80" t="s">
        <v>31</v>
      </c>
    </row>
    <row r="81" spans="1:24" x14ac:dyDescent="0.25">
      <c r="A81" s="1">
        <v>105</v>
      </c>
      <c r="B81" s="2">
        <v>56.276190479999997</v>
      </c>
      <c r="C81" s="2">
        <v>4653941.9890380995</v>
      </c>
      <c r="D81" s="2">
        <v>434424.83906666999</v>
      </c>
      <c r="E81" s="1">
        <v>4</v>
      </c>
      <c r="F81" s="2">
        <v>3.8095240000000002E-2</v>
      </c>
      <c r="G81" s="1">
        <v>1</v>
      </c>
      <c r="H81" s="2">
        <v>9.5238100000000006E-3</v>
      </c>
      <c r="I81" s="1">
        <v>0</v>
      </c>
      <c r="J81" s="2">
        <v>0</v>
      </c>
      <c r="K81" s="1">
        <v>0</v>
      </c>
      <c r="L81" s="2">
        <v>0</v>
      </c>
      <c r="M81" s="1">
        <v>0</v>
      </c>
      <c r="N81" s="2">
        <v>0</v>
      </c>
      <c r="O81" s="1">
        <v>0</v>
      </c>
      <c r="P81" s="2">
        <v>0</v>
      </c>
      <c r="Q81" s="1">
        <v>5</v>
      </c>
      <c r="R81" s="2">
        <v>4.7619050000000003E-2</v>
      </c>
      <c r="S81" s="1">
        <v>1</v>
      </c>
      <c r="T81" s="2">
        <v>9.5238100000000006E-3</v>
      </c>
      <c r="U81" s="1" t="s">
        <v>23</v>
      </c>
      <c r="W81" s="3">
        <f t="shared" si="5"/>
        <v>35</v>
      </c>
      <c r="X81" t="s">
        <v>31</v>
      </c>
    </row>
    <row r="82" spans="1:24" x14ac:dyDescent="0.25">
      <c r="A82" s="1">
        <v>105</v>
      </c>
      <c r="B82" s="2">
        <v>73.171428570000003</v>
      </c>
      <c r="C82" s="2">
        <v>4653933.9848380899</v>
      </c>
      <c r="D82" s="2">
        <v>434568.10221904999</v>
      </c>
      <c r="E82" s="1">
        <v>4</v>
      </c>
      <c r="F82" s="2">
        <v>3.8095240000000002E-2</v>
      </c>
      <c r="G82" s="1">
        <v>0</v>
      </c>
      <c r="H82" s="2">
        <v>0</v>
      </c>
      <c r="I82" s="1">
        <v>1</v>
      </c>
      <c r="J82" s="2">
        <v>9.5238100000000006E-3</v>
      </c>
      <c r="K82" s="1">
        <v>1</v>
      </c>
      <c r="L82" s="2">
        <v>9.5238100000000006E-3</v>
      </c>
      <c r="M82" s="1">
        <v>0</v>
      </c>
      <c r="N82" s="2">
        <v>0</v>
      </c>
      <c r="O82" s="1">
        <v>2</v>
      </c>
      <c r="P82" s="2">
        <v>1.9047620000000001E-2</v>
      </c>
      <c r="Q82" s="1">
        <v>8</v>
      </c>
      <c r="R82" s="2">
        <v>7.6190480000000005E-2</v>
      </c>
      <c r="S82" s="1">
        <v>4</v>
      </c>
      <c r="T82" s="2">
        <v>3.8095240000000002E-2</v>
      </c>
      <c r="U82" s="1" t="s">
        <v>23</v>
      </c>
      <c r="W82" s="3">
        <f t="shared" si="5"/>
        <v>35</v>
      </c>
      <c r="X82" t="s">
        <v>31</v>
      </c>
    </row>
    <row r="83" spans="1:24" x14ac:dyDescent="0.25">
      <c r="A83" s="1">
        <v>105</v>
      </c>
      <c r="B83" s="2">
        <v>87.619047620000003</v>
      </c>
      <c r="C83" s="2">
        <v>4663557.2343333298</v>
      </c>
      <c r="D83" s="2">
        <v>445504.10600952001</v>
      </c>
      <c r="E83" s="1">
        <v>16</v>
      </c>
      <c r="F83" s="2">
        <v>0.15238094999999999</v>
      </c>
      <c r="G83" s="1">
        <v>4</v>
      </c>
      <c r="H83" s="2">
        <v>3.8095240000000002E-2</v>
      </c>
      <c r="I83" s="1">
        <v>0</v>
      </c>
      <c r="J83" s="2">
        <v>0</v>
      </c>
      <c r="K83" s="1">
        <v>0</v>
      </c>
      <c r="L83" s="2">
        <v>0</v>
      </c>
      <c r="M83" s="1">
        <v>0</v>
      </c>
      <c r="N83" s="2">
        <v>0</v>
      </c>
      <c r="O83" s="1">
        <v>0</v>
      </c>
      <c r="P83" s="2">
        <v>0</v>
      </c>
      <c r="Q83" s="1">
        <v>20</v>
      </c>
      <c r="R83" s="2">
        <v>0.19047618999999999</v>
      </c>
      <c r="S83" s="1">
        <v>4</v>
      </c>
      <c r="T83" s="2">
        <v>3.8095240000000002E-2</v>
      </c>
      <c r="U83" s="1" t="s">
        <v>24</v>
      </c>
      <c r="W83" s="3">
        <f t="shared" si="5"/>
        <v>35</v>
      </c>
      <c r="X83" t="s">
        <v>31</v>
      </c>
    </row>
    <row r="84" spans="1:24" x14ac:dyDescent="0.25">
      <c r="A84" s="1">
        <v>106</v>
      </c>
      <c r="B84" s="2">
        <v>56.018867919999998</v>
      </c>
      <c r="C84" s="2">
        <v>4646088.4708584901</v>
      </c>
      <c r="D84" s="2">
        <v>446018.30813208001</v>
      </c>
      <c r="E84" s="1">
        <v>1</v>
      </c>
      <c r="F84" s="2">
        <v>9.4339599999999999E-3</v>
      </c>
      <c r="G84" s="1">
        <v>0</v>
      </c>
      <c r="H84" s="2">
        <v>0</v>
      </c>
      <c r="I84" s="1">
        <v>0</v>
      </c>
      <c r="J84" s="2">
        <v>0</v>
      </c>
      <c r="K84" s="1">
        <v>0</v>
      </c>
      <c r="L84" s="2">
        <v>0</v>
      </c>
      <c r="M84" s="1">
        <v>0</v>
      </c>
      <c r="N84" s="2">
        <v>0</v>
      </c>
      <c r="O84" s="1">
        <v>0</v>
      </c>
      <c r="P84" s="2">
        <v>0</v>
      </c>
      <c r="Q84" s="1">
        <v>1</v>
      </c>
      <c r="R84" s="2">
        <v>9.4339599999999999E-3</v>
      </c>
      <c r="S84" s="1">
        <v>0</v>
      </c>
      <c r="T84" s="2">
        <v>0</v>
      </c>
      <c r="U84" s="1" t="s">
        <v>22</v>
      </c>
      <c r="W84" s="3">
        <f t="shared" si="5"/>
        <v>35.333333333333336</v>
      </c>
      <c r="X84" t="s">
        <v>31</v>
      </c>
    </row>
    <row r="85" spans="1:24" x14ac:dyDescent="0.25">
      <c r="A85" s="1">
        <v>107</v>
      </c>
      <c r="B85" s="2">
        <v>88.308411210000003</v>
      </c>
      <c r="C85" s="2">
        <v>4644563.0319813099</v>
      </c>
      <c r="D85" s="2">
        <v>438917.92727103003</v>
      </c>
      <c r="E85" s="1">
        <v>1</v>
      </c>
      <c r="F85" s="2">
        <v>9.3457899999999997E-3</v>
      </c>
      <c r="G85" s="1">
        <v>0</v>
      </c>
      <c r="H85" s="2">
        <v>0</v>
      </c>
      <c r="I85" s="1">
        <v>0</v>
      </c>
      <c r="J85" s="2">
        <v>0</v>
      </c>
      <c r="K85" s="1">
        <v>1</v>
      </c>
      <c r="L85" s="2">
        <v>9.3457899999999997E-3</v>
      </c>
      <c r="M85" s="1">
        <v>1</v>
      </c>
      <c r="N85" s="2">
        <v>9.3457899999999997E-3</v>
      </c>
      <c r="O85" s="1">
        <v>0</v>
      </c>
      <c r="P85" s="2">
        <v>0</v>
      </c>
      <c r="Q85" s="1">
        <v>3</v>
      </c>
      <c r="R85" s="2">
        <v>2.8037380000000001E-2</v>
      </c>
      <c r="S85" s="1">
        <v>2</v>
      </c>
      <c r="T85" s="2">
        <v>1.8691590000000001E-2</v>
      </c>
      <c r="U85" s="1" t="s">
        <v>21</v>
      </c>
      <c r="W85" s="3">
        <f t="shared" si="5"/>
        <v>35.666666666666664</v>
      </c>
      <c r="X85" t="s">
        <v>31</v>
      </c>
    </row>
    <row r="86" spans="1:24" x14ac:dyDescent="0.25">
      <c r="A86" s="1">
        <v>114</v>
      </c>
      <c r="B86" s="2">
        <v>55.8245614</v>
      </c>
      <c r="C86" s="2">
        <v>4644802.08764912</v>
      </c>
      <c r="D86" s="2">
        <v>438923.44025439001</v>
      </c>
      <c r="E86" s="1">
        <v>3</v>
      </c>
      <c r="F86" s="2">
        <v>2.6315789999999999E-2</v>
      </c>
      <c r="G86" s="1">
        <v>1</v>
      </c>
      <c r="H86" s="2">
        <v>8.7719300000000007E-3</v>
      </c>
      <c r="I86" s="1">
        <v>0</v>
      </c>
      <c r="J86" s="2">
        <v>0</v>
      </c>
      <c r="K86" s="1">
        <v>0</v>
      </c>
      <c r="L86" s="2">
        <v>0</v>
      </c>
      <c r="M86" s="1">
        <v>2</v>
      </c>
      <c r="N86" s="2">
        <v>1.7543860000000001E-2</v>
      </c>
      <c r="O86" s="1">
        <v>1</v>
      </c>
      <c r="P86" s="2">
        <v>8.7719300000000007E-3</v>
      </c>
      <c r="Q86" s="1">
        <v>7</v>
      </c>
      <c r="R86" s="2">
        <v>6.1403510000000001E-2</v>
      </c>
      <c r="S86" s="1">
        <v>4</v>
      </c>
      <c r="T86" s="2">
        <v>3.5087720000000003E-2</v>
      </c>
      <c r="U86" s="1" t="s">
        <v>21</v>
      </c>
      <c r="W86" s="3">
        <f t="shared" si="5"/>
        <v>38</v>
      </c>
      <c r="X86" t="s">
        <v>31</v>
      </c>
    </row>
    <row r="87" spans="1:24" x14ac:dyDescent="0.25">
      <c r="A87" s="1">
        <v>116</v>
      </c>
      <c r="B87" s="2">
        <v>64.706896549999996</v>
      </c>
      <c r="C87" s="2">
        <v>4653930.1639655204</v>
      </c>
      <c r="D87" s="2">
        <v>435372.88426724001</v>
      </c>
      <c r="E87" s="1">
        <v>16</v>
      </c>
      <c r="F87" s="2">
        <v>0.13793103000000001</v>
      </c>
      <c r="G87" s="1">
        <v>0</v>
      </c>
      <c r="H87" s="2">
        <v>0</v>
      </c>
      <c r="I87" s="1">
        <v>0</v>
      </c>
      <c r="J87" s="2">
        <v>0</v>
      </c>
      <c r="K87" s="1">
        <v>0</v>
      </c>
      <c r="L87" s="2">
        <v>0</v>
      </c>
      <c r="M87" s="1">
        <v>0</v>
      </c>
      <c r="N87" s="2">
        <v>0</v>
      </c>
      <c r="O87" s="1">
        <v>0</v>
      </c>
      <c r="P87" s="2">
        <v>0</v>
      </c>
      <c r="Q87" s="1">
        <v>16</v>
      </c>
      <c r="R87" s="2">
        <v>0.13793103000000001</v>
      </c>
      <c r="S87" s="1">
        <v>0</v>
      </c>
      <c r="T87" s="2">
        <v>0</v>
      </c>
      <c r="U87" s="1" t="s">
        <v>23</v>
      </c>
      <c r="W87" s="3">
        <f t="shared" si="5"/>
        <v>38.666666666666664</v>
      </c>
      <c r="X87" t="s">
        <v>31</v>
      </c>
    </row>
    <row r="88" spans="1:24" x14ac:dyDescent="0.25">
      <c r="A88" s="1">
        <v>116</v>
      </c>
      <c r="B88" s="2">
        <v>71.543103450000004</v>
      </c>
      <c r="C88" s="2">
        <v>4662035.6441120701</v>
      </c>
      <c r="D88" s="2">
        <v>445498.19551723998</v>
      </c>
      <c r="E88" s="1">
        <v>15</v>
      </c>
      <c r="F88" s="2">
        <v>0.12931034</v>
      </c>
      <c r="G88" s="1">
        <v>2</v>
      </c>
      <c r="H88" s="2">
        <v>1.7241380000000001E-2</v>
      </c>
      <c r="I88" s="1">
        <v>1</v>
      </c>
      <c r="J88" s="2">
        <v>8.6206900000000003E-3</v>
      </c>
      <c r="K88" s="1">
        <v>0</v>
      </c>
      <c r="L88" s="2">
        <v>0</v>
      </c>
      <c r="M88" s="1">
        <v>0</v>
      </c>
      <c r="N88" s="2">
        <v>0</v>
      </c>
      <c r="O88" s="1">
        <v>0</v>
      </c>
      <c r="P88" s="2">
        <v>0</v>
      </c>
      <c r="Q88" s="1">
        <v>18</v>
      </c>
      <c r="R88" s="2">
        <v>0.15517241000000001</v>
      </c>
      <c r="S88" s="1">
        <v>3</v>
      </c>
      <c r="T88" s="2">
        <v>2.5862070000000001E-2</v>
      </c>
      <c r="U88" s="1" t="s">
        <v>24</v>
      </c>
      <c r="W88" s="3">
        <f t="shared" si="5"/>
        <v>38.666666666666664</v>
      </c>
      <c r="X88" t="s">
        <v>31</v>
      </c>
    </row>
    <row r="89" spans="1:24" x14ac:dyDescent="0.25">
      <c r="A89" s="1">
        <v>116</v>
      </c>
      <c r="B89" s="2">
        <v>81.948275859999995</v>
      </c>
      <c r="C89" s="2">
        <v>4662811.4957499998</v>
      </c>
      <c r="D89" s="2">
        <v>445495.41653448</v>
      </c>
      <c r="E89" s="1">
        <v>30</v>
      </c>
      <c r="F89" s="2">
        <v>0.25862068999999999</v>
      </c>
      <c r="G89" s="1">
        <v>3</v>
      </c>
      <c r="H89" s="2">
        <v>2.5862070000000001E-2</v>
      </c>
      <c r="I89" s="1">
        <v>3</v>
      </c>
      <c r="J89" s="2">
        <v>2.5862070000000001E-2</v>
      </c>
      <c r="K89" s="1">
        <v>1</v>
      </c>
      <c r="L89" s="2">
        <v>8.6206900000000003E-3</v>
      </c>
      <c r="M89" s="1">
        <v>0</v>
      </c>
      <c r="N89" s="2">
        <v>0</v>
      </c>
      <c r="O89" s="1">
        <v>0</v>
      </c>
      <c r="P89" s="2">
        <v>0</v>
      </c>
      <c r="Q89" s="1">
        <v>37</v>
      </c>
      <c r="R89" s="2">
        <v>0.31896552</v>
      </c>
      <c r="S89" s="1">
        <v>7</v>
      </c>
      <c r="T89" s="2">
        <v>6.0344830000000002E-2</v>
      </c>
      <c r="U89" s="1" t="s">
        <v>24</v>
      </c>
      <c r="W89" s="3">
        <f t="shared" si="5"/>
        <v>38.666666666666664</v>
      </c>
      <c r="X89" t="s">
        <v>31</v>
      </c>
    </row>
    <row r="90" spans="1:24" x14ac:dyDescent="0.25">
      <c r="A90" s="1">
        <v>119</v>
      </c>
      <c r="B90" s="2">
        <v>69.798319329999998</v>
      </c>
      <c r="C90" s="2">
        <v>4653922.0191512601</v>
      </c>
      <c r="D90" s="2">
        <v>435524.18819328002</v>
      </c>
      <c r="E90" s="1">
        <v>8</v>
      </c>
      <c r="F90" s="2">
        <v>6.7226889999999997E-2</v>
      </c>
      <c r="G90" s="1">
        <v>0</v>
      </c>
      <c r="H90" s="2">
        <v>0</v>
      </c>
      <c r="I90" s="1">
        <v>0</v>
      </c>
      <c r="J90" s="2">
        <v>0</v>
      </c>
      <c r="K90" s="1">
        <v>1</v>
      </c>
      <c r="L90" s="2">
        <v>8.4033600000000003E-3</v>
      </c>
      <c r="M90" s="1">
        <v>0</v>
      </c>
      <c r="N90" s="2">
        <v>0</v>
      </c>
      <c r="O90" s="1">
        <v>0</v>
      </c>
      <c r="P90" s="2">
        <v>0</v>
      </c>
      <c r="Q90" s="1">
        <v>9</v>
      </c>
      <c r="R90" s="2">
        <v>7.5630249999999996E-2</v>
      </c>
      <c r="S90" s="1">
        <v>1</v>
      </c>
      <c r="T90" s="2">
        <v>8.4033600000000003E-3</v>
      </c>
      <c r="U90" s="1" t="s">
        <v>23</v>
      </c>
      <c r="W90" s="3">
        <f t="shared" si="5"/>
        <v>39.666666666666664</v>
      </c>
      <c r="X90" t="s">
        <v>31</v>
      </c>
    </row>
    <row r="91" spans="1:24" x14ac:dyDescent="0.25">
      <c r="A91" s="1">
        <v>121</v>
      </c>
      <c r="B91" s="2">
        <v>73.925619830000002</v>
      </c>
      <c r="C91" s="2">
        <v>4645115.4755371902</v>
      </c>
      <c r="D91" s="2">
        <v>438929.28498346999</v>
      </c>
      <c r="E91" s="1">
        <v>1</v>
      </c>
      <c r="F91" s="2">
        <v>8.2644599999999995E-3</v>
      </c>
      <c r="G91" s="1">
        <v>1</v>
      </c>
      <c r="H91" s="2">
        <v>8.2644599999999995E-3</v>
      </c>
      <c r="I91" s="1">
        <v>0</v>
      </c>
      <c r="J91" s="2">
        <v>0</v>
      </c>
      <c r="K91" s="1">
        <v>1</v>
      </c>
      <c r="L91" s="2">
        <v>8.2644599999999995E-3</v>
      </c>
      <c r="M91" s="1">
        <v>0</v>
      </c>
      <c r="N91" s="2">
        <v>0</v>
      </c>
      <c r="O91" s="1">
        <v>1</v>
      </c>
      <c r="P91" s="2">
        <v>8.2644599999999995E-3</v>
      </c>
      <c r="Q91" s="1">
        <v>4</v>
      </c>
      <c r="R91" s="2">
        <v>3.305785E-2</v>
      </c>
      <c r="S91" s="1">
        <v>3</v>
      </c>
      <c r="T91" s="2">
        <v>2.4793389999999998E-2</v>
      </c>
      <c r="U91" s="1" t="s">
        <v>21</v>
      </c>
      <c r="W91" s="3">
        <f t="shared" si="5"/>
        <v>40.333333333333336</v>
      </c>
      <c r="X91" t="s">
        <v>31</v>
      </c>
    </row>
    <row r="92" spans="1:24" x14ac:dyDescent="0.25">
      <c r="A92" s="1">
        <v>121</v>
      </c>
      <c r="B92" s="2">
        <v>74.677685949999997</v>
      </c>
      <c r="C92" s="2">
        <v>4662096.9477190096</v>
      </c>
      <c r="D92" s="2">
        <v>445501.96535537002</v>
      </c>
      <c r="E92" s="1">
        <v>15</v>
      </c>
      <c r="F92" s="2">
        <v>0.12396694</v>
      </c>
      <c r="G92" s="1">
        <v>4</v>
      </c>
      <c r="H92" s="2">
        <v>3.305785E-2</v>
      </c>
      <c r="I92" s="1">
        <v>0</v>
      </c>
      <c r="J92" s="2">
        <v>0</v>
      </c>
      <c r="K92" s="1">
        <v>0</v>
      </c>
      <c r="L92" s="2">
        <v>0</v>
      </c>
      <c r="M92" s="1">
        <v>0</v>
      </c>
      <c r="N92" s="2">
        <v>0</v>
      </c>
      <c r="O92" s="1">
        <v>0</v>
      </c>
      <c r="P92" s="2">
        <v>0</v>
      </c>
      <c r="Q92" s="1">
        <v>19</v>
      </c>
      <c r="R92" s="2">
        <v>0.15702479</v>
      </c>
      <c r="S92" s="1">
        <v>4</v>
      </c>
      <c r="T92" s="2">
        <v>3.305785E-2</v>
      </c>
      <c r="U92" s="1" t="s">
        <v>24</v>
      </c>
      <c r="W92" s="3">
        <f t="shared" si="5"/>
        <v>40.333333333333336</v>
      </c>
      <c r="X92" t="s">
        <v>31</v>
      </c>
    </row>
    <row r="93" spans="1:24" x14ac:dyDescent="0.25">
      <c r="A93" s="1">
        <v>122</v>
      </c>
      <c r="B93" s="2">
        <v>56.073770490000001</v>
      </c>
      <c r="C93" s="2">
        <v>4646086.0684917998</v>
      </c>
      <c r="D93" s="2">
        <v>446073.93940163997</v>
      </c>
      <c r="E93" s="1">
        <v>16</v>
      </c>
      <c r="F93" s="2">
        <v>0.13114754000000001</v>
      </c>
      <c r="G93" s="1">
        <v>0</v>
      </c>
      <c r="H93" s="2">
        <v>0</v>
      </c>
      <c r="I93" s="1">
        <v>2</v>
      </c>
      <c r="J93" s="2">
        <v>1.6393439999999999E-2</v>
      </c>
      <c r="K93" s="1">
        <v>0</v>
      </c>
      <c r="L93" s="2">
        <v>0</v>
      </c>
      <c r="M93" s="1">
        <v>0</v>
      </c>
      <c r="N93" s="2">
        <v>0</v>
      </c>
      <c r="O93" s="1">
        <v>0</v>
      </c>
      <c r="P93" s="2">
        <v>0</v>
      </c>
      <c r="Q93" s="1">
        <v>18</v>
      </c>
      <c r="R93" s="2">
        <v>0.14754097999999999</v>
      </c>
      <c r="S93" s="1">
        <v>2</v>
      </c>
      <c r="T93" s="2">
        <v>1.6393439999999999E-2</v>
      </c>
      <c r="U93" s="1" t="s">
        <v>22</v>
      </c>
      <c r="W93" s="3">
        <f t="shared" si="5"/>
        <v>40.666666666666664</v>
      </c>
      <c r="X93" t="s">
        <v>31</v>
      </c>
    </row>
    <row r="94" spans="1:24" x14ac:dyDescent="0.25">
      <c r="A94" s="1">
        <v>127</v>
      </c>
      <c r="B94" s="2">
        <v>69.141732279999999</v>
      </c>
      <c r="C94" s="2">
        <v>4663413.1407559104</v>
      </c>
      <c r="D94" s="2">
        <v>445506.06144095003</v>
      </c>
      <c r="E94" s="1">
        <v>23</v>
      </c>
      <c r="F94" s="2">
        <v>0.18110235999999999</v>
      </c>
      <c r="G94" s="1">
        <v>2</v>
      </c>
      <c r="H94" s="2">
        <v>1.574803E-2</v>
      </c>
      <c r="I94" s="1">
        <v>1</v>
      </c>
      <c r="J94" s="2">
        <v>7.8740200000000007E-3</v>
      </c>
      <c r="K94" s="1">
        <v>0</v>
      </c>
      <c r="L94" s="2">
        <v>0</v>
      </c>
      <c r="M94" s="1">
        <v>0</v>
      </c>
      <c r="N94" s="2">
        <v>0</v>
      </c>
      <c r="O94" s="1">
        <v>0</v>
      </c>
      <c r="P94" s="2">
        <v>0</v>
      </c>
      <c r="Q94" s="1">
        <v>26</v>
      </c>
      <c r="R94" s="2">
        <v>0.20472441</v>
      </c>
      <c r="S94" s="1">
        <v>3</v>
      </c>
      <c r="T94" s="2">
        <v>2.3622049999999999E-2</v>
      </c>
      <c r="U94" s="1" t="s">
        <v>24</v>
      </c>
      <c r="W94" s="3">
        <f t="shared" si="5"/>
        <v>42.333333333333336</v>
      </c>
      <c r="X94" t="s">
        <v>31</v>
      </c>
    </row>
    <row r="95" spans="1:24" x14ac:dyDescent="0.25">
      <c r="A95" s="1">
        <v>128</v>
      </c>
      <c r="B95" s="2">
        <v>72.8203125</v>
      </c>
      <c r="C95" s="2">
        <v>4653923.0993125001</v>
      </c>
      <c r="D95" s="2">
        <v>435673.09802343999</v>
      </c>
      <c r="E95" s="1">
        <v>6</v>
      </c>
      <c r="F95" s="2">
        <v>4.6875E-2</v>
      </c>
      <c r="G95" s="1">
        <v>2</v>
      </c>
      <c r="H95" s="2">
        <v>1.5625E-2</v>
      </c>
      <c r="I95" s="1">
        <v>1</v>
      </c>
      <c r="J95" s="2">
        <v>7.8125E-3</v>
      </c>
      <c r="K95" s="1">
        <v>0</v>
      </c>
      <c r="L95" s="2">
        <v>0</v>
      </c>
      <c r="M95" s="1">
        <v>0</v>
      </c>
      <c r="N95" s="2">
        <v>0</v>
      </c>
      <c r="O95" s="1">
        <v>1</v>
      </c>
      <c r="P95" s="2">
        <v>7.8125E-3</v>
      </c>
      <c r="Q95" s="1">
        <v>10</v>
      </c>
      <c r="R95" s="2">
        <v>7.8125E-2</v>
      </c>
      <c r="S95" s="1">
        <v>4</v>
      </c>
      <c r="T95" s="2">
        <v>3.125E-2</v>
      </c>
      <c r="U95" s="1" t="s">
        <v>23</v>
      </c>
      <c r="W95" s="3">
        <f t="shared" si="5"/>
        <v>42.666666666666664</v>
      </c>
      <c r="X95" t="s">
        <v>31</v>
      </c>
    </row>
    <row r="96" spans="1:24" x14ac:dyDescent="0.25">
      <c r="A96" s="1">
        <v>134</v>
      </c>
      <c r="B96" s="2">
        <v>58.656716420000002</v>
      </c>
      <c r="C96" s="2">
        <v>4645024.4980820902</v>
      </c>
      <c r="D96" s="2">
        <v>438928.97729851003</v>
      </c>
      <c r="E96" s="1">
        <v>4</v>
      </c>
      <c r="F96" s="2">
        <v>2.9850749999999999E-2</v>
      </c>
      <c r="G96" s="1">
        <v>1</v>
      </c>
      <c r="H96" s="2">
        <v>7.4626900000000001E-3</v>
      </c>
      <c r="I96" s="1">
        <v>1</v>
      </c>
      <c r="J96" s="2">
        <v>7.4626900000000001E-3</v>
      </c>
      <c r="K96" s="1">
        <v>2</v>
      </c>
      <c r="L96" s="2">
        <v>1.492537E-2</v>
      </c>
      <c r="M96" s="1">
        <v>1</v>
      </c>
      <c r="N96" s="2">
        <v>7.4626900000000001E-3</v>
      </c>
      <c r="O96" s="1">
        <v>2</v>
      </c>
      <c r="P96" s="2">
        <v>1.492537E-2</v>
      </c>
      <c r="Q96" s="1">
        <v>11</v>
      </c>
      <c r="R96" s="2">
        <v>8.2089549999999997E-2</v>
      </c>
      <c r="S96" s="1">
        <v>7</v>
      </c>
      <c r="T96" s="2">
        <v>5.2238809999999997E-2</v>
      </c>
      <c r="U96" s="1" t="s">
        <v>21</v>
      </c>
      <c r="W96" s="3">
        <f t="shared" si="5"/>
        <v>44.666666666666664</v>
      </c>
      <c r="X96" t="s">
        <v>31</v>
      </c>
    </row>
    <row r="97" spans="1:24" x14ac:dyDescent="0.25">
      <c r="A97" s="1">
        <v>135</v>
      </c>
      <c r="B97" s="2">
        <v>67.599999999999994</v>
      </c>
      <c r="C97" s="2">
        <v>4653935.0987999998</v>
      </c>
      <c r="D97" s="2">
        <v>434969.45624443999</v>
      </c>
      <c r="E97" s="1">
        <v>4</v>
      </c>
      <c r="F97" s="2">
        <v>2.9629630000000001E-2</v>
      </c>
      <c r="G97" s="1">
        <v>1</v>
      </c>
      <c r="H97" s="2">
        <v>7.4074099999999997E-3</v>
      </c>
      <c r="I97" s="1">
        <v>1</v>
      </c>
      <c r="J97" s="2">
        <v>7.4074099999999997E-3</v>
      </c>
      <c r="K97" s="1">
        <v>0</v>
      </c>
      <c r="L97" s="2">
        <v>0</v>
      </c>
      <c r="M97" s="1">
        <v>0</v>
      </c>
      <c r="N97" s="2">
        <v>0</v>
      </c>
      <c r="O97" s="1">
        <v>0</v>
      </c>
      <c r="P97" s="2">
        <v>0</v>
      </c>
      <c r="Q97" s="1">
        <v>6</v>
      </c>
      <c r="R97" s="2">
        <v>4.4444440000000002E-2</v>
      </c>
      <c r="S97" s="1">
        <v>2</v>
      </c>
      <c r="T97" s="2">
        <v>1.4814809999999999E-2</v>
      </c>
      <c r="U97" s="1" t="s">
        <v>23</v>
      </c>
      <c r="W97" s="3">
        <f t="shared" si="5"/>
        <v>45</v>
      </c>
      <c r="X97" t="s">
        <v>31</v>
      </c>
    </row>
    <row r="98" spans="1:24" x14ac:dyDescent="0.25">
      <c r="A98" s="1">
        <v>135</v>
      </c>
      <c r="B98" s="2">
        <v>65.6962963</v>
      </c>
      <c r="C98" s="2">
        <v>4663368.7008444397</v>
      </c>
      <c r="D98" s="2">
        <v>445498.45082963002</v>
      </c>
      <c r="E98" s="1">
        <v>12</v>
      </c>
      <c r="F98" s="2">
        <v>8.8888889999999998E-2</v>
      </c>
      <c r="G98" s="1">
        <v>3</v>
      </c>
      <c r="H98" s="2">
        <v>2.2222220000000001E-2</v>
      </c>
      <c r="I98" s="1">
        <v>0</v>
      </c>
      <c r="J98" s="2">
        <v>0</v>
      </c>
      <c r="K98" s="1">
        <v>0</v>
      </c>
      <c r="L98" s="2">
        <v>0</v>
      </c>
      <c r="M98" s="1">
        <v>0</v>
      </c>
      <c r="N98" s="2">
        <v>0</v>
      </c>
      <c r="O98" s="1">
        <v>0</v>
      </c>
      <c r="P98" s="2">
        <v>0</v>
      </c>
      <c r="Q98" s="1">
        <v>15</v>
      </c>
      <c r="R98" s="2">
        <v>0.11111111</v>
      </c>
      <c r="S98" s="1">
        <v>3</v>
      </c>
      <c r="T98" s="2">
        <v>2.2222220000000001E-2</v>
      </c>
      <c r="U98" s="1" t="s">
        <v>24</v>
      </c>
      <c r="W98" s="3">
        <f t="shared" ref="W98:W133" si="6">A98/3</f>
        <v>45</v>
      </c>
      <c r="X98" t="s">
        <v>31</v>
      </c>
    </row>
    <row r="99" spans="1:24" x14ac:dyDescent="0.25">
      <c r="A99" s="1">
        <v>140</v>
      </c>
      <c r="B99" s="2">
        <v>68.664285710000001</v>
      </c>
      <c r="C99" s="2">
        <v>4663119.2131857201</v>
      </c>
      <c r="D99" s="2">
        <v>445499.46203570999</v>
      </c>
      <c r="E99" s="1">
        <v>15</v>
      </c>
      <c r="F99" s="2">
        <v>0.10714286000000001</v>
      </c>
      <c r="G99" s="1">
        <v>1</v>
      </c>
      <c r="H99" s="2">
        <v>7.14286E-3</v>
      </c>
      <c r="I99" s="1">
        <v>1</v>
      </c>
      <c r="J99" s="2">
        <v>7.14286E-3</v>
      </c>
      <c r="K99" s="1">
        <v>0</v>
      </c>
      <c r="L99" s="2">
        <v>0</v>
      </c>
      <c r="M99" s="1">
        <v>0</v>
      </c>
      <c r="N99" s="2">
        <v>0</v>
      </c>
      <c r="O99" s="1">
        <v>0</v>
      </c>
      <c r="P99" s="2">
        <v>0</v>
      </c>
      <c r="Q99" s="1">
        <v>17</v>
      </c>
      <c r="R99" s="2">
        <v>0.12142857</v>
      </c>
      <c r="S99" s="1">
        <v>2</v>
      </c>
      <c r="T99" s="2">
        <v>1.428571E-2</v>
      </c>
      <c r="U99" s="1" t="s">
        <v>24</v>
      </c>
      <c r="W99" s="3">
        <f t="shared" si="6"/>
        <v>46.666666666666664</v>
      </c>
      <c r="X99" t="s">
        <v>31</v>
      </c>
    </row>
    <row r="100" spans="1:24" x14ac:dyDescent="0.25">
      <c r="A100" s="1">
        <v>141</v>
      </c>
      <c r="B100" s="2">
        <v>83.588652479999993</v>
      </c>
      <c r="C100" s="2">
        <v>4662899.3177517699</v>
      </c>
      <c r="D100" s="2">
        <v>445509.41931206</v>
      </c>
      <c r="E100" s="1">
        <v>14</v>
      </c>
      <c r="F100" s="2">
        <v>9.9290779999999995E-2</v>
      </c>
      <c r="G100" s="1">
        <v>0</v>
      </c>
      <c r="H100" s="2">
        <v>0</v>
      </c>
      <c r="I100" s="1">
        <v>0</v>
      </c>
      <c r="J100" s="2">
        <v>0</v>
      </c>
      <c r="K100" s="1">
        <v>0</v>
      </c>
      <c r="L100" s="2">
        <v>0</v>
      </c>
      <c r="M100" s="1">
        <v>0</v>
      </c>
      <c r="N100" s="2">
        <v>0</v>
      </c>
      <c r="O100" s="1">
        <v>0</v>
      </c>
      <c r="P100" s="2">
        <v>0</v>
      </c>
      <c r="Q100" s="1">
        <v>14</v>
      </c>
      <c r="R100" s="2">
        <v>9.9290779999999995E-2</v>
      </c>
      <c r="S100" s="1">
        <v>0</v>
      </c>
      <c r="T100" s="2">
        <v>0</v>
      </c>
      <c r="U100" s="1" t="s">
        <v>24</v>
      </c>
      <c r="W100" s="3">
        <f t="shared" si="6"/>
        <v>47</v>
      </c>
      <c r="X100" t="s">
        <v>31</v>
      </c>
    </row>
    <row r="101" spans="1:24" x14ac:dyDescent="0.25">
      <c r="A101" s="1">
        <v>142</v>
      </c>
      <c r="B101" s="2">
        <v>54.852112679999998</v>
      </c>
      <c r="C101" s="2">
        <v>4653935.2889577402</v>
      </c>
      <c r="D101" s="2">
        <v>434922.37900000002</v>
      </c>
      <c r="E101" s="1">
        <v>1</v>
      </c>
      <c r="F101" s="2">
        <v>7.0422499999999999E-3</v>
      </c>
      <c r="G101" s="1">
        <v>0</v>
      </c>
      <c r="H101" s="2">
        <v>0</v>
      </c>
      <c r="I101" s="1">
        <v>0</v>
      </c>
      <c r="J101" s="2">
        <v>0</v>
      </c>
      <c r="K101" s="1">
        <v>0</v>
      </c>
      <c r="L101" s="2">
        <v>0</v>
      </c>
      <c r="M101" s="1">
        <v>0</v>
      </c>
      <c r="N101" s="2">
        <v>0</v>
      </c>
      <c r="O101" s="1">
        <v>0</v>
      </c>
      <c r="P101" s="2">
        <v>0</v>
      </c>
      <c r="Q101" s="1">
        <v>1</v>
      </c>
      <c r="R101" s="2">
        <v>7.0422499999999999E-3</v>
      </c>
      <c r="S101" s="1">
        <v>0</v>
      </c>
      <c r="T101" s="2">
        <v>0</v>
      </c>
      <c r="U101" s="1" t="s">
        <v>23</v>
      </c>
      <c r="W101" s="3">
        <f t="shared" si="6"/>
        <v>47.333333333333336</v>
      </c>
      <c r="X101" t="s">
        <v>31</v>
      </c>
    </row>
    <row r="102" spans="1:24" x14ac:dyDescent="0.25">
      <c r="A102" s="1">
        <v>143</v>
      </c>
      <c r="B102" s="2">
        <v>95.545454550000002</v>
      </c>
      <c r="C102" s="2">
        <v>4661890.7718951097</v>
      </c>
      <c r="D102" s="2">
        <v>445497.55408392003</v>
      </c>
      <c r="E102" s="1">
        <v>32</v>
      </c>
      <c r="F102" s="2">
        <v>0.22377622</v>
      </c>
      <c r="G102" s="1">
        <v>4</v>
      </c>
      <c r="H102" s="2">
        <v>2.7972029999999998E-2</v>
      </c>
      <c r="I102" s="1">
        <v>1</v>
      </c>
      <c r="J102" s="2">
        <v>6.99301E-3</v>
      </c>
      <c r="K102" s="1">
        <v>0</v>
      </c>
      <c r="L102" s="2">
        <v>0</v>
      </c>
      <c r="M102" s="1">
        <v>0</v>
      </c>
      <c r="N102" s="2">
        <v>0</v>
      </c>
      <c r="O102" s="1">
        <v>0</v>
      </c>
      <c r="P102" s="2">
        <v>0</v>
      </c>
      <c r="Q102" s="1">
        <v>37</v>
      </c>
      <c r="R102" s="2">
        <v>0.25874125999999997</v>
      </c>
      <c r="S102" s="1">
        <v>5</v>
      </c>
      <c r="T102" s="2">
        <v>3.4965030000000001E-2</v>
      </c>
      <c r="U102" s="1" t="s">
        <v>24</v>
      </c>
      <c r="W102" s="3">
        <f t="shared" si="6"/>
        <v>47.666666666666664</v>
      </c>
      <c r="X102" t="s">
        <v>31</v>
      </c>
    </row>
    <row r="103" spans="1:24" x14ac:dyDescent="0.25">
      <c r="A103" s="1">
        <v>149</v>
      </c>
      <c r="B103" s="2">
        <v>83.221476510000002</v>
      </c>
      <c r="C103" s="2">
        <v>4653930.7081342302</v>
      </c>
      <c r="D103" s="2">
        <v>434681.33669128001</v>
      </c>
      <c r="E103" s="1">
        <v>3</v>
      </c>
      <c r="F103" s="2">
        <v>2.0134229999999999E-2</v>
      </c>
      <c r="G103" s="1">
        <v>0</v>
      </c>
      <c r="H103" s="2">
        <v>0</v>
      </c>
      <c r="I103" s="1">
        <v>0</v>
      </c>
      <c r="J103" s="2">
        <v>0</v>
      </c>
      <c r="K103" s="1">
        <v>2</v>
      </c>
      <c r="L103" s="2">
        <v>1.342282E-2</v>
      </c>
      <c r="M103" s="1">
        <v>0</v>
      </c>
      <c r="N103" s="2">
        <v>0</v>
      </c>
      <c r="O103" s="1">
        <v>0</v>
      </c>
      <c r="P103" s="2">
        <v>0</v>
      </c>
      <c r="Q103" s="1">
        <v>5</v>
      </c>
      <c r="R103" s="2">
        <v>3.3557049999999998E-2</v>
      </c>
      <c r="S103" s="1">
        <v>2</v>
      </c>
      <c r="T103" s="2">
        <v>1.342282E-2</v>
      </c>
      <c r="U103" s="1" t="s">
        <v>23</v>
      </c>
      <c r="W103" s="3">
        <f t="shared" si="6"/>
        <v>49.666666666666664</v>
      </c>
      <c r="X103" t="s">
        <v>31</v>
      </c>
    </row>
    <row r="104" spans="1:24" x14ac:dyDescent="0.25">
      <c r="A104" s="1">
        <v>150</v>
      </c>
      <c r="B104" s="2">
        <v>71.08</v>
      </c>
      <c r="C104" s="2">
        <v>4663466.7658599997</v>
      </c>
      <c r="D104" s="2">
        <v>445510.91106667003</v>
      </c>
      <c r="E104" s="1">
        <v>18</v>
      </c>
      <c r="F104" s="2">
        <v>0.12</v>
      </c>
      <c r="G104" s="1">
        <v>3</v>
      </c>
      <c r="H104" s="2">
        <v>0.02</v>
      </c>
      <c r="I104" s="1">
        <v>1</v>
      </c>
      <c r="J104" s="2">
        <v>6.6666700000000004E-3</v>
      </c>
      <c r="K104" s="1">
        <v>0</v>
      </c>
      <c r="L104" s="2">
        <v>0</v>
      </c>
      <c r="M104" s="1">
        <v>0</v>
      </c>
      <c r="N104" s="2">
        <v>0</v>
      </c>
      <c r="O104" s="1">
        <v>0</v>
      </c>
      <c r="P104" s="2">
        <v>0</v>
      </c>
      <c r="Q104" s="1">
        <v>22</v>
      </c>
      <c r="R104" s="2">
        <v>0.14666667</v>
      </c>
      <c r="S104" s="1">
        <v>4</v>
      </c>
      <c r="T104" s="2">
        <v>2.666667E-2</v>
      </c>
      <c r="U104" s="1" t="s">
        <v>24</v>
      </c>
      <c r="W104" s="3">
        <f t="shared" si="6"/>
        <v>50</v>
      </c>
      <c r="X104" t="s">
        <v>31</v>
      </c>
    </row>
    <row r="105" spans="1:24" x14ac:dyDescent="0.25">
      <c r="A105" s="1">
        <v>151</v>
      </c>
      <c r="B105" s="2">
        <v>76.125827810000004</v>
      </c>
      <c r="C105" s="2">
        <v>4653931.0349668898</v>
      </c>
      <c r="D105" s="2">
        <v>435422.37850331003</v>
      </c>
      <c r="E105" s="1">
        <v>8</v>
      </c>
      <c r="F105" s="2">
        <v>5.298013E-2</v>
      </c>
      <c r="G105" s="1">
        <v>0</v>
      </c>
      <c r="H105" s="2">
        <v>0</v>
      </c>
      <c r="I105" s="1">
        <v>0</v>
      </c>
      <c r="J105" s="2">
        <v>0</v>
      </c>
      <c r="K105" s="1">
        <v>0</v>
      </c>
      <c r="L105" s="2">
        <v>0</v>
      </c>
      <c r="M105" s="1">
        <v>0</v>
      </c>
      <c r="N105" s="2">
        <v>0</v>
      </c>
      <c r="O105" s="1">
        <v>0</v>
      </c>
      <c r="P105" s="2">
        <v>0</v>
      </c>
      <c r="Q105" s="1">
        <v>8</v>
      </c>
      <c r="R105" s="2">
        <v>5.298013E-2</v>
      </c>
      <c r="S105" s="1">
        <v>0</v>
      </c>
      <c r="T105" s="2">
        <v>0</v>
      </c>
      <c r="U105" s="1" t="s">
        <v>23</v>
      </c>
      <c r="W105" s="3">
        <f t="shared" si="6"/>
        <v>50.333333333333336</v>
      </c>
      <c r="X105" t="s">
        <v>31</v>
      </c>
    </row>
    <row r="106" spans="1:24" x14ac:dyDescent="0.25">
      <c r="A106" s="1">
        <v>151</v>
      </c>
      <c r="B106" s="2">
        <v>65.251655630000002</v>
      </c>
      <c r="C106" s="2">
        <v>4662554.9424172202</v>
      </c>
      <c r="D106" s="2">
        <v>445498.14895364002</v>
      </c>
      <c r="E106" s="1">
        <v>15</v>
      </c>
      <c r="F106" s="2">
        <v>9.9337750000000002E-2</v>
      </c>
      <c r="G106" s="1">
        <v>4</v>
      </c>
      <c r="H106" s="2">
        <v>2.6490070000000001E-2</v>
      </c>
      <c r="I106" s="1">
        <v>0</v>
      </c>
      <c r="J106" s="2">
        <v>0</v>
      </c>
      <c r="K106" s="1">
        <v>0</v>
      </c>
      <c r="L106" s="2">
        <v>0</v>
      </c>
      <c r="M106" s="1">
        <v>0</v>
      </c>
      <c r="N106" s="2">
        <v>0</v>
      </c>
      <c r="O106" s="1">
        <v>0</v>
      </c>
      <c r="P106" s="2">
        <v>0</v>
      </c>
      <c r="Q106" s="1">
        <v>19</v>
      </c>
      <c r="R106" s="2">
        <v>0.12582781000000001</v>
      </c>
      <c r="S106" s="1">
        <v>4</v>
      </c>
      <c r="T106" s="2">
        <v>2.6490070000000001E-2</v>
      </c>
      <c r="U106" s="1" t="s">
        <v>24</v>
      </c>
      <c r="W106" s="3">
        <f t="shared" si="6"/>
        <v>50.333333333333336</v>
      </c>
      <c r="X106" t="s">
        <v>31</v>
      </c>
    </row>
    <row r="107" spans="1:24" x14ac:dyDescent="0.25">
      <c r="A107" s="1">
        <v>153</v>
      </c>
      <c r="B107" s="2">
        <v>61.424836599999999</v>
      </c>
      <c r="C107" s="2">
        <v>4662148.6028496698</v>
      </c>
      <c r="D107" s="2">
        <v>445498.60061437998</v>
      </c>
      <c r="E107" s="1">
        <v>55</v>
      </c>
      <c r="F107" s="2">
        <v>0.35947711999999998</v>
      </c>
      <c r="G107" s="1">
        <v>9</v>
      </c>
      <c r="H107" s="2">
        <v>5.8823529999999999E-2</v>
      </c>
      <c r="I107" s="1">
        <v>1</v>
      </c>
      <c r="J107" s="2">
        <v>6.5359499999999996E-3</v>
      </c>
      <c r="K107" s="1">
        <v>1</v>
      </c>
      <c r="L107" s="2">
        <v>6.5359499999999996E-3</v>
      </c>
      <c r="M107" s="1">
        <v>0</v>
      </c>
      <c r="N107" s="2">
        <v>0</v>
      </c>
      <c r="O107" s="1">
        <v>0</v>
      </c>
      <c r="P107" s="2">
        <v>0</v>
      </c>
      <c r="Q107" s="1">
        <v>66</v>
      </c>
      <c r="R107" s="2">
        <v>0.43137255000000002</v>
      </c>
      <c r="S107" s="1">
        <v>11</v>
      </c>
      <c r="T107" s="2">
        <v>7.1895420000000002E-2</v>
      </c>
      <c r="U107" s="1" t="s">
        <v>24</v>
      </c>
      <c r="W107" s="3">
        <f t="shared" si="6"/>
        <v>51</v>
      </c>
      <c r="X107" t="s">
        <v>31</v>
      </c>
    </row>
    <row r="108" spans="1:24" x14ac:dyDescent="0.25">
      <c r="A108" s="1">
        <v>155</v>
      </c>
      <c r="B108" s="2">
        <v>73.780645160000006</v>
      </c>
      <c r="C108" s="2">
        <v>4662656.3871612903</v>
      </c>
      <c r="D108" s="2">
        <v>445496.12778709998</v>
      </c>
      <c r="E108" s="1">
        <v>10</v>
      </c>
      <c r="F108" s="2">
        <v>6.4516130000000005E-2</v>
      </c>
      <c r="G108" s="1">
        <v>3</v>
      </c>
      <c r="H108" s="2">
        <v>1.9354840000000002E-2</v>
      </c>
      <c r="I108" s="1">
        <v>1</v>
      </c>
      <c r="J108" s="2">
        <v>6.45161E-3</v>
      </c>
      <c r="K108" s="1">
        <v>0</v>
      </c>
      <c r="L108" s="2">
        <v>0</v>
      </c>
      <c r="M108" s="1">
        <v>0</v>
      </c>
      <c r="N108" s="2">
        <v>0</v>
      </c>
      <c r="O108" s="1">
        <v>0</v>
      </c>
      <c r="P108" s="2">
        <v>0</v>
      </c>
      <c r="Q108" s="1">
        <v>14</v>
      </c>
      <c r="R108" s="2">
        <v>9.032258E-2</v>
      </c>
      <c r="S108" s="1">
        <v>4</v>
      </c>
      <c r="T108" s="2">
        <v>2.5806450000000002E-2</v>
      </c>
      <c r="U108" s="1" t="s">
        <v>24</v>
      </c>
      <c r="W108" s="3">
        <f t="shared" si="6"/>
        <v>51.666666666666664</v>
      </c>
      <c r="X108" t="s">
        <v>31</v>
      </c>
    </row>
    <row r="109" spans="1:24" x14ac:dyDescent="0.25">
      <c r="A109" s="1">
        <v>157</v>
      </c>
      <c r="B109" s="2">
        <v>69.229299359999999</v>
      </c>
      <c r="C109" s="2">
        <v>4662610.1743057296</v>
      </c>
      <c r="D109" s="2">
        <v>445497.16011464997</v>
      </c>
      <c r="E109" s="1">
        <v>18</v>
      </c>
      <c r="F109" s="2">
        <v>0.11464968</v>
      </c>
      <c r="G109" s="1">
        <v>3</v>
      </c>
      <c r="H109" s="2">
        <v>1.9108279999999998E-2</v>
      </c>
      <c r="I109" s="1">
        <v>0</v>
      </c>
      <c r="J109" s="2">
        <v>0</v>
      </c>
      <c r="K109" s="1">
        <v>1</v>
      </c>
      <c r="L109" s="2">
        <v>6.3694299999999997E-3</v>
      </c>
      <c r="M109" s="1">
        <v>0</v>
      </c>
      <c r="N109" s="2">
        <v>0</v>
      </c>
      <c r="O109" s="1">
        <v>0</v>
      </c>
      <c r="P109" s="2">
        <v>0</v>
      </c>
      <c r="Q109" s="1">
        <v>22</v>
      </c>
      <c r="R109" s="2">
        <v>0.14012738999999999</v>
      </c>
      <c r="S109" s="1">
        <v>4</v>
      </c>
      <c r="T109" s="2">
        <v>2.5477710000000001E-2</v>
      </c>
      <c r="U109" s="1" t="s">
        <v>24</v>
      </c>
      <c r="W109" s="3">
        <f t="shared" si="6"/>
        <v>52.333333333333336</v>
      </c>
      <c r="X109" t="s">
        <v>31</v>
      </c>
    </row>
    <row r="110" spans="1:24" x14ac:dyDescent="0.25">
      <c r="A110" s="1">
        <v>161</v>
      </c>
      <c r="B110" s="2">
        <v>77.130434780000002</v>
      </c>
      <c r="C110" s="2">
        <v>4662754.6460558996</v>
      </c>
      <c r="D110" s="2">
        <v>445495.07748446998</v>
      </c>
      <c r="E110" s="1">
        <v>11</v>
      </c>
      <c r="F110" s="2">
        <v>6.8322980000000005E-2</v>
      </c>
      <c r="G110" s="1">
        <v>6</v>
      </c>
      <c r="H110" s="2">
        <v>3.7267080000000001E-2</v>
      </c>
      <c r="I110" s="1">
        <v>0</v>
      </c>
      <c r="J110" s="2">
        <v>0</v>
      </c>
      <c r="K110" s="1">
        <v>0</v>
      </c>
      <c r="L110" s="2">
        <v>0</v>
      </c>
      <c r="M110" s="1">
        <v>0</v>
      </c>
      <c r="N110" s="2">
        <v>0</v>
      </c>
      <c r="O110" s="1">
        <v>0</v>
      </c>
      <c r="P110" s="2">
        <v>0</v>
      </c>
      <c r="Q110" s="1">
        <v>17</v>
      </c>
      <c r="R110" s="2">
        <v>0.10559006</v>
      </c>
      <c r="S110" s="1">
        <v>6</v>
      </c>
      <c r="T110" s="2">
        <v>3.7267080000000001E-2</v>
      </c>
      <c r="U110" s="1" t="s">
        <v>24</v>
      </c>
      <c r="W110" s="3">
        <f t="shared" si="6"/>
        <v>53.666666666666664</v>
      </c>
      <c r="X110" t="s">
        <v>31</v>
      </c>
    </row>
    <row r="111" spans="1:24" x14ac:dyDescent="0.25">
      <c r="A111" s="1">
        <v>172</v>
      </c>
      <c r="B111" s="2">
        <v>69.965116280000004</v>
      </c>
      <c r="C111" s="2">
        <v>4653930.1401569797</v>
      </c>
      <c r="D111" s="2">
        <v>435271.05158139998</v>
      </c>
      <c r="E111" s="1">
        <v>40</v>
      </c>
      <c r="F111" s="2">
        <v>0.23255814</v>
      </c>
      <c r="G111" s="1">
        <v>3</v>
      </c>
      <c r="H111" s="2">
        <v>1.744186E-2</v>
      </c>
      <c r="I111" s="1">
        <v>0</v>
      </c>
      <c r="J111" s="2">
        <v>0</v>
      </c>
      <c r="K111" s="1">
        <v>1</v>
      </c>
      <c r="L111" s="2">
        <v>5.81395E-3</v>
      </c>
      <c r="M111" s="1">
        <v>0</v>
      </c>
      <c r="N111" s="2">
        <v>0</v>
      </c>
      <c r="O111" s="1">
        <v>0</v>
      </c>
      <c r="P111" s="2">
        <v>0</v>
      </c>
      <c r="Q111" s="1">
        <v>44</v>
      </c>
      <c r="R111" s="2">
        <v>0.25581395000000001</v>
      </c>
      <c r="S111" s="1">
        <v>4</v>
      </c>
      <c r="T111" s="2">
        <v>2.3255809999999998E-2</v>
      </c>
      <c r="U111" s="1" t="s">
        <v>23</v>
      </c>
      <c r="W111" s="3">
        <f t="shared" si="6"/>
        <v>57.333333333333336</v>
      </c>
      <c r="X111" t="s">
        <v>31</v>
      </c>
    </row>
    <row r="112" spans="1:24" x14ac:dyDescent="0.25">
      <c r="A112" s="1">
        <v>183</v>
      </c>
      <c r="B112" s="2">
        <v>71.770491800000002</v>
      </c>
      <c r="C112" s="2">
        <v>4663313.2117814198</v>
      </c>
      <c r="D112" s="2">
        <v>445498.07465026999</v>
      </c>
      <c r="E112" s="1">
        <v>48</v>
      </c>
      <c r="F112" s="2">
        <v>0.26229508000000001</v>
      </c>
      <c r="G112" s="1">
        <v>4</v>
      </c>
      <c r="H112" s="2">
        <v>2.1857919999999999E-2</v>
      </c>
      <c r="I112" s="1">
        <v>1</v>
      </c>
      <c r="J112" s="2">
        <v>5.4644799999999999E-3</v>
      </c>
      <c r="K112" s="1">
        <v>1</v>
      </c>
      <c r="L112" s="2">
        <v>5.4644799999999999E-3</v>
      </c>
      <c r="M112" s="1">
        <v>0</v>
      </c>
      <c r="N112" s="2">
        <v>0</v>
      </c>
      <c r="O112" s="1">
        <v>0</v>
      </c>
      <c r="P112" s="2">
        <v>0</v>
      </c>
      <c r="Q112" s="1">
        <v>54</v>
      </c>
      <c r="R112" s="2">
        <v>0.29508197000000003</v>
      </c>
      <c r="S112" s="1">
        <v>6</v>
      </c>
      <c r="T112" s="2">
        <v>3.2786889999999999E-2</v>
      </c>
      <c r="U112" s="1" t="s">
        <v>24</v>
      </c>
      <c r="W112" s="3">
        <f t="shared" si="6"/>
        <v>61</v>
      </c>
      <c r="X112" t="s">
        <v>31</v>
      </c>
    </row>
    <row r="113" spans="1:24" x14ac:dyDescent="0.25">
      <c r="A113" s="1">
        <v>186</v>
      </c>
      <c r="B113" s="2">
        <v>72.489247309999996</v>
      </c>
      <c r="C113" s="2">
        <v>4661999.4061505403</v>
      </c>
      <c r="D113" s="2">
        <v>445498.02129569999</v>
      </c>
      <c r="E113" s="1">
        <v>21</v>
      </c>
      <c r="F113" s="2">
        <v>0.11290322999999999</v>
      </c>
      <c r="G113" s="1">
        <v>2</v>
      </c>
      <c r="H113" s="2">
        <v>1.0752690000000001E-2</v>
      </c>
      <c r="I113" s="1">
        <v>1</v>
      </c>
      <c r="J113" s="2">
        <v>5.3763400000000003E-3</v>
      </c>
      <c r="K113" s="1">
        <v>0</v>
      </c>
      <c r="L113" s="2">
        <v>0</v>
      </c>
      <c r="M113" s="1">
        <v>0</v>
      </c>
      <c r="N113" s="2">
        <v>0</v>
      </c>
      <c r="O113" s="1">
        <v>0</v>
      </c>
      <c r="P113" s="2">
        <v>0</v>
      </c>
      <c r="Q113" s="1">
        <v>24</v>
      </c>
      <c r="R113" s="2">
        <v>0.12903226000000001</v>
      </c>
      <c r="S113" s="1">
        <v>3</v>
      </c>
      <c r="T113" s="2">
        <v>1.6129029999999999E-2</v>
      </c>
      <c r="U113" s="1" t="s">
        <v>24</v>
      </c>
      <c r="W113" s="3">
        <f t="shared" si="6"/>
        <v>62</v>
      </c>
      <c r="X113" t="s">
        <v>31</v>
      </c>
    </row>
    <row r="114" spans="1:24" x14ac:dyDescent="0.25">
      <c r="A114" s="1">
        <v>188</v>
      </c>
      <c r="B114" s="2">
        <v>80.617021280000003</v>
      </c>
      <c r="C114" s="2">
        <v>4663519.7803351097</v>
      </c>
      <c r="D114" s="2">
        <v>445508.66693617002</v>
      </c>
      <c r="E114" s="1">
        <v>21</v>
      </c>
      <c r="F114" s="2">
        <v>0.11170213</v>
      </c>
      <c r="G114" s="1">
        <v>0</v>
      </c>
      <c r="H114" s="2">
        <v>0</v>
      </c>
      <c r="I114" s="1">
        <v>3</v>
      </c>
      <c r="J114" s="2">
        <v>1.5957450000000001E-2</v>
      </c>
      <c r="K114" s="1">
        <v>0</v>
      </c>
      <c r="L114" s="2">
        <v>0</v>
      </c>
      <c r="M114" s="1">
        <v>0</v>
      </c>
      <c r="N114" s="2">
        <v>0</v>
      </c>
      <c r="O114" s="1">
        <v>0</v>
      </c>
      <c r="P114" s="2">
        <v>0</v>
      </c>
      <c r="Q114" s="1">
        <v>24</v>
      </c>
      <c r="R114" s="2">
        <v>0.12765957</v>
      </c>
      <c r="S114" s="1">
        <v>3</v>
      </c>
      <c r="T114" s="2">
        <v>1.5957450000000001E-2</v>
      </c>
      <c r="U114" s="1" t="s">
        <v>24</v>
      </c>
      <c r="W114" s="3">
        <f t="shared" si="6"/>
        <v>62.666666666666664</v>
      </c>
      <c r="X114" t="s">
        <v>31</v>
      </c>
    </row>
    <row r="115" spans="1:24" x14ac:dyDescent="0.25">
      <c r="A115" s="1">
        <v>189</v>
      </c>
      <c r="B115" s="2">
        <v>69.978835979999999</v>
      </c>
      <c r="C115" s="2">
        <v>4662301.4902275102</v>
      </c>
      <c r="D115" s="2">
        <v>445497.29432275001</v>
      </c>
      <c r="E115" s="1">
        <v>40</v>
      </c>
      <c r="F115" s="2">
        <v>0.21164021</v>
      </c>
      <c r="G115" s="1">
        <v>3</v>
      </c>
      <c r="H115" s="2">
        <v>1.5873020000000002E-2</v>
      </c>
      <c r="I115" s="1">
        <v>1</v>
      </c>
      <c r="J115" s="2">
        <v>5.2910099999999996E-3</v>
      </c>
      <c r="K115" s="1">
        <v>2</v>
      </c>
      <c r="L115" s="2">
        <v>1.0582009999999999E-2</v>
      </c>
      <c r="M115" s="1">
        <v>0</v>
      </c>
      <c r="N115" s="2">
        <v>0</v>
      </c>
      <c r="O115" s="1">
        <v>0</v>
      </c>
      <c r="P115" s="2">
        <v>0</v>
      </c>
      <c r="Q115" s="1">
        <v>46</v>
      </c>
      <c r="R115" s="2">
        <v>0.24338624</v>
      </c>
      <c r="S115" s="1">
        <v>6</v>
      </c>
      <c r="T115" s="2">
        <v>3.1746030000000001E-2</v>
      </c>
      <c r="U115" s="1" t="s">
        <v>24</v>
      </c>
      <c r="W115" s="3">
        <f t="shared" si="6"/>
        <v>63</v>
      </c>
      <c r="X115" t="s">
        <v>31</v>
      </c>
    </row>
    <row r="116" spans="1:24" x14ac:dyDescent="0.25">
      <c r="A116" s="1">
        <v>196</v>
      </c>
      <c r="B116" s="2">
        <v>87.372448980000001</v>
      </c>
      <c r="C116" s="2">
        <v>4662867.1736479597</v>
      </c>
      <c r="D116" s="2">
        <v>445507.26256121998</v>
      </c>
      <c r="E116" s="1">
        <v>15</v>
      </c>
      <c r="F116" s="2">
        <v>7.6530609999999999E-2</v>
      </c>
      <c r="G116" s="1">
        <v>5</v>
      </c>
      <c r="H116" s="2">
        <v>2.55102E-2</v>
      </c>
      <c r="I116" s="1">
        <v>0</v>
      </c>
      <c r="J116" s="2">
        <v>0</v>
      </c>
      <c r="K116" s="1">
        <v>0</v>
      </c>
      <c r="L116" s="2">
        <v>0</v>
      </c>
      <c r="M116" s="1">
        <v>1</v>
      </c>
      <c r="N116" s="2">
        <v>5.1020400000000004E-3</v>
      </c>
      <c r="O116" s="1">
        <v>0</v>
      </c>
      <c r="P116" s="2">
        <v>0</v>
      </c>
      <c r="Q116" s="1">
        <v>21</v>
      </c>
      <c r="R116" s="2">
        <v>0.10714286000000001</v>
      </c>
      <c r="S116" s="1">
        <v>6</v>
      </c>
      <c r="T116" s="2">
        <v>3.0612239999999999E-2</v>
      </c>
      <c r="U116" s="1" t="s">
        <v>24</v>
      </c>
      <c r="W116" s="3">
        <f t="shared" si="6"/>
        <v>65.333333333333329</v>
      </c>
      <c r="X116" t="s">
        <v>31</v>
      </c>
    </row>
    <row r="117" spans="1:24" x14ac:dyDescent="0.25">
      <c r="A117" s="1">
        <v>202</v>
      </c>
      <c r="B117" s="2">
        <v>76.569306929999996</v>
      </c>
      <c r="C117" s="2">
        <v>4646086.6756039597</v>
      </c>
      <c r="D117" s="2">
        <v>445914.51536634</v>
      </c>
      <c r="E117" s="1">
        <v>6</v>
      </c>
      <c r="F117" s="2">
        <v>2.9702969999999999E-2</v>
      </c>
      <c r="G117" s="1">
        <v>0</v>
      </c>
      <c r="H117" s="2">
        <v>0</v>
      </c>
      <c r="I117" s="1">
        <v>3</v>
      </c>
      <c r="J117" s="2">
        <v>1.485149E-2</v>
      </c>
      <c r="K117" s="1">
        <v>1</v>
      </c>
      <c r="L117" s="2">
        <v>4.9505E-3</v>
      </c>
      <c r="M117" s="1">
        <v>0</v>
      </c>
      <c r="N117" s="2">
        <v>0</v>
      </c>
      <c r="O117" s="1">
        <v>0</v>
      </c>
      <c r="P117" s="2">
        <v>0</v>
      </c>
      <c r="Q117" s="1">
        <v>10</v>
      </c>
      <c r="R117" s="2">
        <v>4.9504949999999999E-2</v>
      </c>
      <c r="S117" s="1">
        <v>4</v>
      </c>
      <c r="T117" s="2">
        <v>1.980198E-2</v>
      </c>
      <c r="U117" s="1" t="s">
        <v>22</v>
      </c>
      <c r="W117" s="3">
        <f t="shared" si="6"/>
        <v>67.333333333333329</v>
      </c>
      <c r="X117" t="s">
        <v>31</v>
      </c>
    </row>
    <row r="118" spans="1:24" x14ac:dyDescent="0.25">
      <c r="A118" s="1">
        <v>203</v>
      </c>
      <c r="B118" s="2">
        <v>73.561576349999996</v>
      </c>
      <c r="C118" s="2">
        <v>4653924.2595911296</v>
      </c>
      <c r="D118" s="2">
        <v>435474.20094581001</v>
      </c>
      <c r="E118" s="1">
        <v>13</v>
      </c>
      <c r="F118" s="2">
        <v>6.4039410000000005E-2</v>
      </c>
      <c r="G118" s="1">
        <v>0</v>
      </c>
      <c r="H118" s="2">
        <v>0</v>
      </c>
      <c r="I118" s="1">
        <v>0</v>
      </c>
      <c r="J118" s="2">
        <v>0</v>
      </c>
      <c r="K118" s="1">
        <v>0</v>
      </c>
      <c r="L118" s="2">
        <v>0</v>
      </c>
      <c r="M118" s="1">
        <v>0</v>
      </c>
      <c r="N118" s="2">
        <v>0</v>
      </c>
      <c r="O118" s="1">
        <v>0</v>
      </c>
      <c r="P118" s="2">
        <v>0</v>
      </c>
      <c r="Q118" s="1">
        <v>13</v>
      </c>
      <c r="R118" s="2">
        <v>6.4039410000000005E-2</v>
      </c>
      <c r="S118" s="1">
        <v>0</v>
      </c>
      <c r="T118" s="2">
        <v>0</v>
      </c>
      <c r="U118" s="1" t="s">
        <v>23</v>
      </c>
      <c r="W118" s="3">
        <f t="shared" si="6"/>
        <v>67.666666666666671</v>
      </c>
      <c r="X118" t="s">
        <v>31</v>
      </c>
    </row>
    <row r="119" spans="1:24" x14ac:dyDescent="0.25">
      <c r="A119" s="1">
        <v>221</v>
      </c>
      <c r="B119" s="2">
        <v>76.565610860000007</v>
      </c>
      <c r="C119" s="2">
        <v>4662352.4404162904</v>
      </c>
      <c r="D119" s="2">
        <v>445496.43470136001</v>
      </c>
      <c r="E119" s="1">
        <v>64</v>
      </c>
      <c r="F119" s="2">
        <v>0.28959276</v>
      </c>
      <c r="G119" s="1">
        <v>5</v>
      </c>
      <c r="H119" s="2">
        <v>2.2624430000000001E-2</v>
      </c>
      <c r="I119" s="1">
        <v>1</v>
      </c>
      <c r="J119" s="2">
        <v>4.5248900000000002E-3</v>
      </c>
      <c r="K119" s="1">
        <v>0</v>
      </c>
      <c r="L119" s="2">
        <v>0</v>
      </c>
      <c r="M119" s="1">
        <v>0</v>
      </c>
      <c r="N119" s="2">
        <v>0</v>
      </c>
      <c r="O119" s="1">
        <v>0</v>
      </c>
      <c r="P119" s="2">
        <v>0</v>
      </c>
      <c r="Q119" s="1">
        <v>70</v>
      </c>
      <c r="R119" s="2">
        <v>0.31674207999999998</v>
      </c>
      <c r="S119" s="1">
        <v>6</v>
      </c>
      <c r="T119" s="2">
        <v>2.7149320000000001E-2</v>
      </c>
      <c r="U119" s="1" t="s">
        <v>24</v>
      </c>
      <c r="W119" s="3">
        <f t="shared" si="6"/>
        <v>73.666666666666671</v>
      </c>
      <c r="X119" t="s">
        <v>31</v>
      </c>
    </row>
    <row r="120" spans="1:24" x14ac:dyDescent="0.25">
      <c r="A120" s="1">
        <v>231</v>
      </c>
      <c r="B120" s="2">
        <v>57.887445890000002</v>
      </c>
      <c r="C120" s="2">
        <v>4653939.3223506501</v>
      </c>
      <c r="D120" s="2">
        <v>434322.75066666998</v>
      </c>
      <c r="E120" s="1">
        <v>11</v>
      </c>
      <c r="F120" s="2">
        <v>4.7619050000000003E-2</v>
      </c>
      <c r="G120" s="1">
        <v>0</v>
      </c>
      <c r="H120" s="2">
        <v>0</v>
      </c>
      <c r="I120" s="1">
        <v>1</v>
      </c>
      <c r="J120" s="2">
        <v>4.3290000000000004E-3</v>
      </c>
      <c r="K120" s="1">
        <v>0</v>
      </c>
      <c r="L120" s="2">
        <v>0</v>
      </c>
      <c r="M120" s="1">
        <v>0</v>
      </c>
      <c r="N120" s="2">
        <v>0</v>
      </c>
      <c r="O120" s="1">
        <v>0</v>
      </c>
      <c r="P120" s="2">
        <v>0</v>
      </c>
      <c r="Q120" s="1">
        <v>12</v>
      </c>
      <c r="R120" s="2">
        <v>5.1948050000000003E-2</v>
      </c>
      <c r="S120" s="1">
        <v>1</v>
      </c>
      <c r="T120" s="2">
        <v>4.3290000000000004E-3</v>
      </c>
      <c r="U120" s="1" t="s">
        <v>23</v>
      </c>
      <c r="W120" s="3">
        <f t="shared" si="6"/>
        <v>77</v>
      </c>
      <c r="X120" t="s">
        <v>31</v>
      </c>
    </row>
    <row r="121" spans="1:24" x14ac:dyDescent="0.25">
      <c r="A121" s="1">
        <v>235</v>
      </c>
      <c r="B121" s="2">
        <v>67.604255319999993</v>
      </c>
      <c r="C121" s="2">
        <v>4653927.3594085099</v>
      </c>
      <c r="D121" s="2">
        <v>435620.71535319003</v>
      </c>
      <c r="E121" s="1">
        <v>11</v>
      </c>
      <c r="F121" s="2">
        <v>4.6808509999999998E-2</v>
      </c>
      <c r="G121" s="1">
        <v>1</v>
      </c>
      <c r="H121" s="2">
        <v>4.2553199999999999E-3</v>
      </c>
      <c r="I121" s="1">
        <v>0</v>
      </c>
      <c r="J121" s="2">
        <v>0</v>
      </c>
      <c r="K121" s="1">
        <v>0</v>
      </c>
      <c r="L121" s="2">
        <v>0</v>
      </c>
      <c r="M121" s="1">
        <v>0</v>
      </c>
      <c r="N121" s="2">
        <v>0</v>
      </c>
      <c r="O121" s="1">
        <v>0</v>
      </c>
      <c r="P121" s="2">
        <v>0</v>
      </c>
      <c r="Q121" s="1">
        <v>12</v>
      </c>
      <c r="R121" s="2">
        <v>5.1063829999999998E-2</v>
      </c>
      <c r="S121" s="1">
        <v>1</v>
      </c>
      <c r="T121" s="2">
        <v>4.2553199999999999E-3</v>
      </c>
      <c r="U121" s="1" t="s">
        <v>23</v>
      </c>
      <c r="W121" s="3">
        <f t="shared" si="6"/>
        <v>78.333333333333329</v>
      </c>
      <c r="X121" t="s">
        <v>31</v>
      </c>
    </row>
    <row r="122" spans="1:24" x14ac:dyDescent="0.25">
      <c r="A122" s="1">
        <v>238</v>
      </c>
      <c r="B122" s="2">
        <v>53.894957980000001</v>
      </c>
      <c r="C122" s="2">
        <v>4646086.1577479001</v>
      </c>
      <c r="D122" s="2">
        <v>446111.61353361001</v>
      </c>
      <c r="E122" s="1">
        <v>31</v>
      </c>
      <c r="F122" s="2">
        <v>0.13025210000000001</v>
      </c>
      <c r="G122" s="1">
        <v>3</v>
      </c>
      <c r="H122" s="2">
        <v>1.260504E-2</v>
      </c>
      <c r="I122" s="1">
        <v>0</v>
      </c>
      <c r="J122" s="2">
        <v>0</v>
      </c>
      <c r="K122" s="1">
        <v>0</v>
      </c>
      <c r="L122" s="2">
        <v>0</v>
      </c>
      <c r="M122" s="1">
        <v>0</v>
      </c>
      <c r="N122" s="2">
        <v>0</v>
      </c>
      <c r="O122" s="1">
        <v>0</v>
      </c>
      <c r="P122" s="2">
        <v>0</v>
      </c>
      <c r="Q122" s="1">
        <v>34</v>
      </c>
      <c r="R122" s="2">
        <v>0.14285713999999999</v>
      </c>
      <c r="S122" s="1">
        <v>3</v>
      </c>
      <c r="T122" s="2">
        <v>1.260504E-2</v>
      </c>
      <c r="U122" s="1" t="s">
        <v>22</v>
      </c>
      <c r="W122" s="3">
        <f t="shared" si="6"/>
        <v>79.333333333333329</v>
      </c>
      <c r="X122" t="s">
        <v>31</v>
      </c>
    </row>
    <row r="123" spans="1:24" x14ac:dyDescent="0.25">
      <c r="A123" s="1">
        <v>250</v>
      </c>
      <c r="B123" s="2">
        <v>83.831999999999994</v>
      </c>
      <c r="C123" s="2">
        <v>4662460.3355719997</v>
      </c>
      <c r="D123" s="2">
        <v>445506.53788800002</v>
      </c>
      <c r="E123" s="1">
        <v>25</v>
      </c>
      <c r="F123" s="2">
        <v>0.1</v>
      </c>
      <c r="G123" s="1">
        <v>7</v>
      </c>
      <c r="H123" s="2">
        <v>2.8000000000000001E-2</v>
      </c>
      <c r="I123" s="1">
        <v>1</v>
      </c>
      <c r="J123" s="2">
        <v>4.0000000000000001E-3</v>
      </c>
      <c r="K123" s="1">
        <v>1</v>
      </c>
      <c r="L123" s="2">
        <v>4.0000000000000001E-3</v>
      </c>
      <c r="M123" s="1">
        <v>0</v>
      </c>
      <c r="N123" s="2">
        <v>0</v>
      </c>
      <c r="O123" s="1">
        <v>0</v>
      </c>
      <c r="P123" s="2">
        <v>0</v>
      </c>
      <c r="Q123" s="1">
        <v>34</v>
      </c>
      <c r="R123" s="2">
        <v>0.13600000000000001</v>
      </c>
      <c r="S123" s="1">
        <v>9</v>
      </c>
      <c r="T123" s="2">
        <v>3.5999999999999997E-2</v>
      </c>
      <c r="U123" s="1" t="s">
        <v>24</v>
      </c>
      <c r="W123" s="3">
        <f t="shared" si="6"/>
        <v>83.333333333333329</v>
      </c>
      <c r="X123" t="s">
        <v>31</v>
      </c>
    </row>
    <row r="124" spans="1:24" x14ac:dyDescent="0.25">
      <c r="A124" s="1">
        <v>276</v>
      </c>
      <c r="B124" s="2">
        <v>77.355072460000002</v>
      </c>
      <c r="C124" s="2">
        <v>4662403.0719384002</v>
      </c>
      <c r="D124" s="2">
        <v>445497.47995652002</v>
      </c>
      <c r="E124" s="1">
        <v>55</v>
      </c>
      <c r="F124" s="2">
        <v>0.19927536000000001</v>
      </c>
      <c r="G124" s="1">
        <v>2</v>
      </c>
      <c r="H124" s="2">
        <v>7.2463800000000002E-3</v>
      </c>
      <c r="I124" s="1">
        <v>0</v>
      </c>
      <c r="J124" s="2">
        <v>0</v>
      </c>
      <c r="K124" s="1">
        <v>1</v>
      </c>
      <c r="L124" s="2">
        <v>3.6231900000000001E-3</v>
      </c>
      <c r="M124" s="1">
        <v>0</v>
      </c>
      <c r="N124" s="2">
        <v>0</v>
      </c>
      <c r="O124" s="1">
        <v>0</v>
      </c>
      <c r="P124" s="2">
        <v>0</v>
      </c>
      <c r="Q124" s="1">
        <v>58</v>
      </c>
      <c r="R124" s="2">
        <v>0.21014493000000001</v>
      </c>
      <c r="S124" s="1">
        <v>3</v>
      </c>
      <c r="T124" s="2">
        <v>1.086957E-2</v>
      </c>
      <c r="U124" s="1" t="s">
        <v>24</v>
      </c>
      <c r="W124" s="3">
        <f t="shared" si="6"/>
        <v>92</v>
      </c>
      <c r="X124" t="s">
        <v>31</v>
      </c>
    </row>
    <row r="125" spans="1:24" x14ac:dyDescent="0.25">
      <c r="A125" s="1">
        <v>297</v>
      </c>
      <c r="B125" s="2">
        <v>88.639730639999996</v>
      </c>
      <c r="C125" s="2">
        <v>4653928.7540639704</v>
      </c>
      <c r="D125" s="2">
        <v>434727.97986194998</v>
      </c>
      <c r="E125" s="1">
        <v>9</v>
      </c>
      <c r="F125" s="2">
        <v>3.0303030000000002E-2</v>
      </c>
      <c r="G125" s="1">
        <v>0</v>
      </c>
      <c r="H125" s="2">
        <v>0</v>
      </c>
      <c r="I125" s="1">
        <v>1</v>
      </c>
      <c r="J125" s="2">
        <v>3.3670000000000002E-3</v>
      </c>
      <c r="K125" s="1">
        <v>0</v>
      </c>
      <c r="L125" s="2">
        <v>0</v>
      </c>
      <c r="M125" s="1">
        <v>0</v>
      </c>
      <c r="N125" s="2">
        <v>0</v>
      </c>
      <c r="O125" s="1">
        <v>1</v>
      </c>
      <c r="P125" s="2">
        <v>3.3670000000000002E-3</v>
      </c>
      <c r="Q125" s="1">
        <v>11</v>
      </c>
      <c r="R125" s="2">
        <v>3.703704E-2</v>
      </c>
      <c r="S125" s="1">
        <v>2</v>
      </c>
      <c r="T125" s="2">
        <v>6.7340100000000003E-3</v>
      </c>
      <c r="U125" s="1" t="s">
        <v>23</v>
      </c>
      <c r="W125" s="3">
        <f t="shared" si="6"/>
        <v>99</v>
      </c>
      <c r="X125" t="s">
        <v>31</v>
      </c>
    </row>
    <row r="126" spans="1:24" x14ac:dyDescent="0.25">
      <c r="A126" s="1">
        <v>307</v>
      </c>
      <c r="B126" s="2">
        <v>68.52442997</v>
      </c>
      <c r="C126" s="2">
        <v>4653935.8672443004</v>
      </c>
      <c r="D126" s="2">
        <v>434824.12253746</v>
      </c>
      <c r="E126" s="1">
        <v>9</v>
      </c>
      <c r="F126" s="2">
        <v>2.9315959999999999E-2</v>
      </c>
      <c r="G126" s="1">
        <v>1</v>
      </c>
      <c r="H126" s="2">
        <v>3.2573300000000001E-3</v>
      </c>
      <c r="I126" s="1">
        <v>0</v>
      </c>
      <c r="J126" s="2">
        <v>0</v>
      </c>
      <c r="K126" s="1">
        <v>0</v>
      </c>
      <c r="L126" s="2">
        <v>0</v>
      </c>
      <c r="M126" s="1">
        <v>0</v>
      </c>
      <c r="N126" s="2">
        <v>0</v>
      </c>
      <c r="O126" s="1">
        <v>0</v>
      </c>
      <c r="P126" s="2">
        <v>0</v>
      </c>
      <c r="Q126" s="1">
        <v>10</v>
      </c>
      <c r="R126" s="2">
        <v>3.2573289999999998E-2</v>
      </c>
      <c r="S126" s="1">
        <v>1</v>
      </c>
      <c r="T126" s="2">
        <v>3.2573300000000001E-3</v>
      </c>
      <c r="U126" s="1" t="s">
        <v>23</v>
      </c>
      <c r="W126" s="3">
        <f t="shared" si="6"/>
        <v>102.33333333333333</v>
      </c>
      <c r="X126" t="s">
        <v>31</v>
      </c>
    </row>
    <row r="127" spans="1:24" x14ac:dyDescent="0.25">
      <c r="A127" s="1">
        <v>309</v>
      </c>
      <c r="B127" s="2">
        <v>79.103559869999998</v>
      </c>
      <c r="C127" s="2">
        <v>4662251.8333657002</v>
      </c>
      <c r="D127" s="2">
        <v>445493.67865049001</v>
      </c>
      <c r="E127" s="1">
        <v>50</v>
      </c>
      <c r="F127" s="2">
        <v>0.16181229999999999</v>
      </c>
      <c r="G127" s="1">
        <v>10</v>
      </c>
      <c r="H127" s="2">
        <v>3.2362460000000003E-2</v>
      </c>
      <c r="I127" s="1">
        <v>2</v>
      </c>
      <c r="J127" s="2">
        <v>6.47249E-3</v>
      </c>
      <c r="K127" s="1">
        <v>1</v>
      </c>
      <c r="L127" s="2">
        <v>3.23625E-3</v>
      </c>
      <c r="M127" s="1">
        <v>0</v>
      </c>
      <c r="N127" s="2">
        <v>0</v>
      </c>
      <c r="O127" s="1">
        <v>0</v>
      </c>
      <c r="P127" s="2">
        <v>0</v>
      </c>
      <c r="Q127" s="1">
        <v>63</v>
      </c>
      <c r="R127" s="2">
        <v>0.2038835</v>
      </c>
      <c r="S127" s="1">
        <v>13</v>
      </c>
      <c r="T127" s="2">
        <v>4.2071200000000003E-2</v>
      </c>
      <c r="U127" s="1" t="s">
        <v>24</v>
      </c>
      <c r="W127" s="3">
        <f t="shared" si="6"/>
        <v>103</v>
      </c>
      <c r="X127" t="s">
        <v>31</v>
      </c>
    </row>
    <row r="128" spans="1:24" x14ac:dyDescent="0.25">
      <c r="A128" s="1">
        <v>329</v>
      </c>
      <c r="B128" s="2">
        <v>63.598784190000003</v>
      </c>
      <c r="C128" s="2">
        <v>4662201.3426565398</v>
      </c>
      <c r="D128" s="2">
        <v>445497.33796656999</v>
      </c>
      <c r="E128" s="1">
        <v>42</v>
      </c>
      <c r="F128" s="2">
        <v>0.12765957</v>
      </c>
      <c r="G128" s="1">
        <v>7</v>
      </c>
      <c r="H128" s="2">
        <v>2.12766E-2</v>
      </c>
      <c r="I128" s="1">
        <v>1</v>
      </c>
      <c r="J128" s="2">
        <v>3.03951E-3</v>
      </c>
      <c r="K128" s="1">
        <v>0</v>
      </c>
      <c r="L128" s="2">
        <v>0</v>
      </c>
      <c r="M128" s="1">
        <v>0</v>
      </c>
      <c r="N128" s="2">
        <v>0</v>
      </c>
      <c r="O128" s="1">
        <v>0</v>
      </c>
      <c r="P128" s="2">
        <v>0</v>
      </c>
      <c r="Q128" s="1">
        <v>50</v>
      </c>
      <c r="R128" s="2">
        <v>0.15197568</v>
      </c>
      <c r="S128" s="1">
        <v>8</v>
      </c>
      <c r="T128" s="2">
        <v>2.4316109999999998E-2</v>
      </c>
      <c r="U128" s="1" t="s">
        <v>24</v>
      </c>
      <c r="W128" s="3">
        <f t="shared" si="6"/>
        <v>109.66666666666667</v>
      </c>
      <c r="X128" t="s">
        <v>31</v>
      </c>
    </row>
    <row r="129" spans="1:24" x14ac:dyDescent="0.25">
      <c r="A129" s="1">
        <v>381</v>
      </c>
      <c r="B129" s="2">
        <v>72.194225720000006</v>
      </c>
      <c r="C129" s="2">
        <v>4653935.7738923896</v>
      </c>
      <c r="D129" s="2">
        <v>434872.49707349</v>
      </c>
      <c r="E129" s="1">
        <v>23</v>
      </c>
      <c r="F129" s="2">
        <v>6.0367450000000003E-2</v>
      </c>
      <c r="G129" s="1">
        <v>2</v>
      </c>
      <c r="H129" s="2">
        <v>5.2493399999999999E-3</v>
      </c>
      <c r="I129" s="1">
        <v>0</v>
      </c>
      <c r="J129" s="2">
        <v>0</v>
      </c>
      <c r="K129" s="1">
        <v>0</v>
      </c>
      <c r="L129" s="2">
        <v>0</v>
      </c>
      <c r="M129" s="1">
        <v>0</v>
      </c>
      <c r="N129" s="2">
        <v>0</v>
      </c>
      <c r="O129" s="1">
        <v>0</v>
      </c>
      <c r="P129" s="2">
        <v>0</v>
      </c>
      <c r="Q129" s="1">
        <v>25</v>
      </c>
      <c r="R129" s="2">
        <v>6.5616800000000003E-2</v>
      </c>
      <c r="S129" s="1">
        <v>2</v>
      </c>
      <c r="T129" s="2">
        <v>5.2493399999999999E-3</v>
      </c>
      <c r="U129" s="1" t="s">
        <v>23</v>
      </c>
      <c r="W129" s="3">
        <f t="shared" si="6"/>
        <v>127</v>
      </c>
      <c r="X129" t="s">
        <v>31</v>
      </c>
    </row>
    <row r="130" spans="1:24" x14ac:dyDescent="0.25">
      <c r="A130" s="1">
        <v>385</v>
      </c>
      <c r="B130" s="2">
        <v>85.8961039</v>
      </c>
      <c r="C130" s="2">
        <v>4663205.3083636397</v>
      </c>
      <c r="D130" s="2">
        <v>445498.27911429002</v>
      </c>
      <c r="E130" s="1">
        <v>42</v>
      </c>
      <c r="F130" s="2">
        <v>0.10909091</v>
      </c>
      <c r="G130" s="1">
        <v>14</v>
      </c>
      <c r="H130" s="2">
        <v>3.6363640000000003E-2</v>
      </c>
      <c r="I130" s="1">
        <v>4</v>
      </c>
      <c r="J130" s="2">
        <v>1.0389610000000001E-2</v>
      </c>
      <c r="K130" s="1">
        <v>2</v>
      </c>
      <c r="L130" s="2">
        <v>5.1948100000000002E-3</v>
      </c>
      <c r="M130" s="1">
        <v>0</v>
      </c>
      <c r="N130" s="2">
        <v>0</v>
      </c>
      <c r="O130" s="1">
        <v>0</v>
      </c>
      <c r="P130" s="2">
        <v>0</v>
      </c>
      <c r="Q130" s="1">
        <v>62</v>
      </c>
      <c r="R130" s="2">
        <v>0.16103896000000001</v>
      </c>
      <c r="S130" s="1">
        <v>20</v>
      </c>
      <c r="T130" s="2">
        <v>5.1948050000000003E-2</v>
      </c>
      <c r="U130" s="1" t="s">
        <v>24</v>
      </c>
      <c r="W130" s="3">
        <f t="shared" si="6"/>
        <v>128.33333333333334</v>
      </c>
      <c r="X130" t="s">
        <v>31</v>
      </c>
    </row>
    <row r="131" spans="1:24" x14ac:dyDescent="0.25">
      <c r="A131" s="1">
        <v>393</v>
      </c>
      <c r="B131" s="2">
        <v>67.193384219999999</v>
      </c>
      <c r="C131" s="2">
        <v>4653927.6856768401</v>
      </c>
      <c r="D131" s="2">
        <v>435566.91825699998</v>
      </c>
      <c r="E131" s="1">
        <v>17</v>
      </c>
      <c r="F131" s="2">
        <v>4.3256999999999997E-2</v>
      </c>
      <c r="G131" s="1">
        <v>0</v>
      </c>
      <c r="H131" s="2">
        <v>0</v>
      </c>
      <c r="I131" s="1">
        <v>0</v>
      </c>
      <c r="J131" s="2">
        <v>0</v>
      </c>
      <c r="K131" s="1">
        <v>0</v>
      </c>
      <c r="L131" s="2">
        <v>0</v>
      </c>
      <c r="M131" s="1">
        <v>0</v>
      </c>
      <c r="N131" s="2">
        <v>0</v>
      </c>
      <c r="O131" s="1">
        <v>0</v>
      </c>
      <c r="P131" s="2">
        <v>0</v>
      </c>
      <c r="Q131" s="1">
        <v>17</v>
      </c>
      <c r="R131" s="2">
        <v>4.3256999999999997E-2</v>
      </c>
      <c r="S131" s="1">
        <v>0</v>
      </c>
      <c r="T131" s="2">
        <v>0</v>
      </c>
      <c r="U131" s="1" t="s">
        <v>23</v>
      </c>
      <c r="W131" s="3">
        <f t="shared" si="6"/>
        <v>131</v>
      </c>
      <c r="X131" t="s">
        <v>31</v>
      </c>
    </row>
    <row r="132" spans="1:24" x14ac:dyDescent="0.25">
      <c r="A132" s="1">
        <v>415</v>
      </c>
      <c r="B132" s="2">
        <v>77.896385539999997</v>
      </c>
      <c r="C132" s="2">
        <v>4653930.1886457801</v>
      </c>
      <c r="D132" s="2">
        <v>434773.40433494002</v>
      </c>
      <c r="E132" s="1">
        <v>7</v>
      </c>
      <c r="F132" s="2">
        <v>1.6867469999999999E-2</v>
      </c>
      <c r="G132" s="1">
        <v>0</v>
      </c>
      <c r="H132" s="2">
        <v>0</v>
      </c>
      <c r="I132" s="1">
        <v>0</v>
      </c>
      <c r="J132" s="2">
        <v>0</v>
      </c>
      <c r="K132" s="1">
        <v>2</v>
      </c>
      <c r="L132" s="2">
        <v>4.8192799999999996E-3</v>
      </c>
      <c r="M132" s="1">
        <v>0</v>
      </c>
      <c r="N132" s="2">
        <v>0</v>
      </c>
      <c r="O132" s="1">
        <v>0</v>
      </c>
      <c r="P132" s="2">
        <v>0</v>
      </c>
      <c r="Q132" s="1">
        <v>9</v>
      </c>
      <c r="R132" s="2">
        <v>2.1686750000000001E-2</v>
      </c>
      <c r="S132" s="1">
        <v>2</v>
      </c>
      <c r="T132" s="2">
        <v>4.8192799999999996E-3</v>
      </c>
      <c r="U132" s="1" t="s">
        <v>23</v>
      </c>
      <c r="W132" s="3">
        <f t="shared" si="6"/>
        <v>138.33333333333334</v>
      </c>
      <c r="X132" t="s">
        <v>31</v>
      </c>
    </row>
    <row r="133" spans="1:24" x14ac:dyDescent="0.25">
      <c r="A133" s="1">
        <v>614</v>
      </c>
      <c r="B133" s="2">
        <v>73.931596089999999</v>
      </c>
      <c r="C133" s="2">
        <v>4646085.98169218</v>
      </c>
      <c r="D133" s="2">
        <v>446260.24964331998</v>
      </c>
      <c r="E133" s="1">
        <v>125</v>
      </c>
      <c r="F133" s="2">
        <v>0.20358306000000001</v>
      </c>
      <c r="G133" s="1">
        <v>13</v>
      </c>
      <c r="H133" s="2">
        <v>2.117264E-2</v>
      </c>
      <c r="I133" s="1">
        <v>4</v>
      </c>
      <c r="J133" s="2">
        <v>6.5146600000000002E-3</v>
      </c>
      <c r="K133" s="1">
        <v>4</v>
      </c>
      <c r="L133" s="2">
        <v>6.5146600000000002E-3</v>
      </c>
      <c r="M133" s="1">
        <v>0</v>
      </c>
      <c r="N133" s="2">
        <v>0</v>
      </c>
      <c r="O133" s="1">
        <v>0</v>
      </c>
      <c r="P133" s="2">
        <v>0</v>
      </c>
      <c r="Q133" s="1">
        <v>146</v>
      </c>
      <c r="R133" s="2">
        <v>0.23778502000000001</v>
      </c>
      <c r="S133" s="1">
        <v>21</v>
      </c>
      <c r="T133" s="2">
        <v>3.4201950000000002E-2</v>
      </c>
      <c r="U133" s="1" t="s">
        <v>22</v>
      </c>
      <c r="W133" s="3">
        <f t="shared" si="6"/>
        <v>204.66666666666666</v>
      </c>
      <c r="X133" t="s">
        <v>31</v>
      </c>
    </row>
    <row r="135" spans="1:24" x14ac:dyDescent="0.25">
      <c r="B135" s="2" t="s">
        <v>67</v>
      </c>
      <c r="E135" s="1">
        <f>SUM(E2:E133)</f>
        <v>1711</v>
      </c>
    </row>
    <row r="136" spans="1:24" x14ac:dyDescent="0.25">
      <c r="B136" s="2" t="s">
        <v>68</v>
      </c>
      <c r="E136" s="1">
        <f>132/4</f>
        <v>33</v>
      </c>
    </row>
    <row r="137" spans="1:24" x14ac:dyDescent="0.25">
      <c r="B137" s="2" t="s">
        <v>69</v>
      </c>
      <c r="E137" s="1">
        <f>E135/E136</f>
        <v>51.848484848484851</v>
      </c>
    </row>
    <row r="139" spans="1:24" x14ac:dyDescent="0.25">
      <c r="B139" s="2" t="s">
        <v>70</v>
      </c>
      <c r="E139" s="1">
        <f>SUM(A2:A133)</f>
        <v>14220</v>
      </c>
    </row>
    <row r="140" spans="1:24" x14ac:dyDescent="0.25">
      <c r="B140" s="2" t="s">
        <v>71</v>
      </c>
      <c r="E140" s="1">
        <f>E139/E136</f>
        <v>430.90909090909093</v>
      </c>
    </row>
    <row r="142" spans="1:24" x14ac:dyDescent="0.25">
      <c r="B142" s="2" t="s">
        <v>73</v>
      </c>
      <c r="E142" s="5">
        <f>E135/E139</f>
        <v>0.12032348804500703</v>
      </c>
    </row>
  </sheetData>
  <sortState ref="A2:X133">
    <sortCondition ref="W2:W13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0"/>
  <sheetViews>
    <sheetView workbookViewId="0">
      <selection activeCell="A26" sqref="A26:B30"/>
    </sheetView>
  </sheetViews>
  <sheetFormatPr defaultRowHeight="15" x14ac:dyDescent="0.25"/>
  <cols>
    <col min="1" max="1" width="17.28515625" customWidth="1"/>
  </cols>
  <sheetData>
    <row r="2" spans="1:7" x14ac:dyDescent="0.25">
      <c r="A2" t="s">
        <v>50</v>
      </c>
    </row>
    <row r="3" spans="1:7" x14ac:dyDescent="0.25">
      <c r="A3" t="s">
        <v>57</v>
      </c>
      <c r="B3" t="s">
        <v>46</v>
      </c>
      <c r="C3" t="s">
        <v>47</v>
      </c>
      <c r="D3" t="s">
        <v>52</v>
      </c>
      <c r="F3" t="s">
        <v>55</v>
      </c>
      <c r="G3" t="s">
        <v>56</v>
      </c>
    </row>
    <row r="4" spans="1:7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f t="shared" ref="F4:F7" si="0">B4-C4</f>
        <v>0</v>
      </c>
      <c r="G4">
        <f t="shared" ref="G4:G7" si="1">B4+C4</f>
        <v>0</v>
      </c>
    </row>
    <row r="5" spans="1:7" x14ac:dyDescent="0.25">
      <c r="A5" t="s">
        <v>28</v>
      </c>
      <c r="B5">
        <v>0.2</v>
      </c>
      <c r="C5">
        <v>0.44721359549995793</v>
      </c>
      <c r="D5">
        <v>2.8571428571428571E-3</v>
      </c>
      <c r="E5">
        <v>70</v>
      </c>
      <c r="F5">
        <f t="shared" si="0"/>
        <v>-0.24721359549995792</v>
      </c>
      <c r="G5">
        <f t="shared" si="1"/>
        <v>0.64721359549995794</v>
      </c>
    </row>
    <row r="6" spans="1:7" x14ac:dyDescent="0.25">
      <c r="A6" t="s">
        <v>29</v>
      </c>
      <c r="B6">
        <v>3.6153846153846154</v>
      </c>
      <c r="C6">
        <v>5.8528975949020543</v>
      </c>
      <c r="D6">
        <v>1.9583333327893519E-2</v>
      </c>
      <c r="E6">
        <v>184.61538466666667</v>
      </c>
      <c r="F6">
        <f t="shared" si="0"/>
        <v>-2.2375129795174389</v>
      </c>
      <c r="G6">
        <f t="shared" si="1"/>
        <v>9.4682822102866702</v>
      </c>
    </row>
    <row r="7" spans="1:7" x14ac:dyDescent="0.25">
      <c r="A7" t="s">
        <v>30</v>
      </c>
      <c r="B7">
        <v>6.166666666666667</v>
      </c>
      <c r="C7">
        <v>7.9107338562820795</v>
      </c>
      <c r="D7">
        <v>3.5676265276109717E-2</v>
      </c>
      <c r="E7">
        <v>172.85067870588233</v>
      </c>
      <c r="F7">
        <f t="shared" si="0"/>
        <v>-1.7440671896154125</v>
      </c>
      <c r="G7">
        <f t="shared" si="1"/>
        <v>14.077400522948746</v>
      </c>
    </row>
    <row r="8" spans="1:7" x14ac:dyDescent="0.25">
      <c r="A8" t="s">
        <v>31</v>
      </c>
      <c r="B8">
        <v>17.413793103448278</v>
      </c>
      <c r="C8">
        <v>17.955728323605108</v>
      </c>
      <c r="D8">
        <v>6.3381085185707217E-2</v>
      </c>
      <c r="E8">
        <v>274.74747477777777</v>
      </c>
      <c r="F8">
        <f>B8-C8</f>
        <v>-0.54193522015683016</v>
      </c>
      <c r="G8">
        <f>B8+C8</f>
        <v>35.369521427053385</v>
      </c>
    </row>
    <row r="10" spans="1:7" x14ac:dyDescent="0.25">
      <c r="A10" t="s">
        <v>51</v>
      </c>
    </row>
    <row r="11" spans="1:7" x14ac:dyDescent="0.25">
      <c r="A11" t="s">
        <v>58</v>
      </c>
      <c r="B11" t="s">
        <v>48</v>
      </c>
      <c r="C11" t="s">
        <v>47</v>
      </c>
      <c r="D11" t="s">
        <v>38</v>
      </c>
      <c r="E11" t="s">
        <v>53</v>
      </c>
    </row>
    <row r="12" spans="1:7" x14ac:dyDescent="0.25">
      <c r="A12" t="s">
        <v>27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28</v>
      </c>
      <c r="B13">
        <v>3.5</v>
      </c>
      <c r="C13">
        <v>2.5166114780000002</v>
      </c>
      <c r="D13">
        <v>0.05</v>
      </c>
      <c r="E13">
        <v>70</v>
      </c>
    </row>
    <row r="14" spans="1:7" x14ac:dyDescent="0.25">
      <c r="A14" t="s">
        <v>29</v>
      </c>
      <c r="B14">
        <v>13.84615385</v>
      </c>
      <c r="C14">
        <v>8.4246281209999996</v>
      </c>
      <c r="D14">
        <v>7.4999999999999997E-2</v>
      </c>
      <c r="E14">
        <v>184.61538466666667</v>
      </c>
    </row>
    <row r="15" spans="1:7" x14ac:dyDescent="0.25">
      <c r="A15" t="s">
        <v>30</v>
      </c>
      <c r="B15">
        <v>14.69230769</v>
      </c>
      <c r="C15">
        <v>6.7395503159999999</v>
      </c>
      <c r="D15">
        <v>8.5000000000000006E-2</v>
      </c>
      <c r="E15">
        <v>172.85067870588233</v>
      </c>
    </row>
    <row r="16" spans="1:7" x14ac:dyDescent="0.25">
      <c r="A16" t="s">
        <v>49</v>
      </c>
      <c r="B16">
        <v>24.727272729999999</v>
      </c>
      <c r="C16">
        <v>11.861971759999999</v>
      </c>
      <c r="D16">
        <v>0.09</v>
      </c>
      <c r="E16">
        <v>274.74747477777777</v>
      </c>
    </row>
    <row r="18" spans="1:5" x14ac:dyDescent="0.25">
      <c r="A18" t="s">
        <v>59</v>
      </c>
      <c r="B18" t="s">
        <v>48</v>
      </c>
      <c r="C18" t="s">
        <v>47</v>
      </c>
    </row>
    <row r="19" spans="1:5" x14ac:dyDescent="0.25">
      <c r="A19" t="s">
        <v>27</v>
      </c>
      <c r="B19">
        <v>0</v>
      </c>
      <c r="C19">
        <v>0</v>
      </c>
      <c r="E19" t="s">
        <v>72</v>
      </c>
    </row>
    <row r="20" spans="1:5" x14ac:dyDescent="0.25">
      <c r="A20" t="s">
        <v>28</v>
      </c>
      <c r="B20">
        <v>0</v>
      </c>
      <c r="C20">
        <v>0</v>
      </c>
    </row>
    <row r="21" spans="1:5" x14ac:dyDescent="0.25">
      <c r="A21" t="s">
        <v>29</v>
      </c>
      <c r="B21">
        <v>1.84615384615385</v>
      </c>
      <c r="C21">
        <v>2.0754980866510802</v>
      </c>
      <c r="E21">
        <f>B21/B6</f>
        <v>0.5106382978723415</v>
      </c>
    </row>
    <row r="22" spans="1:5" x14ac:dyDescent="0.25">
      <c r="A22" t="s">
        <v>30</v>
      </c>
      <c r="B22">
        <v>4.6153846153846096</v>
      </c>
      <c r="C22">
        <v>4.7250559622245598</v>
      </c>
      <c r="E22">
        <f t="shared" ref="E22:E23" si="2">B22/B7</f>
        <v>0.74844074844074748</v>
      </c>
    </row>
    <row r="23" spans="1:5" x14ac:dyDescent="0.25">
      <c r="A23" t="s">
        <v>49</v>
      </c>
      <c r="B23">
        <v>25.522727272727298</v>
      </c>
      <c r="C23">
        <v>16.2282407972349</v>
      </c>
      <c r="E23">
        <f t="shared" si="2"/>
        <v>1.465661566156617</v>
      </c>
    </row>
    <row r="25" spans="1:5" x14ac:dyDescent="0.25">
      <c r="A25" t="s">
        <v>60</v>
      </c>
      <c r="B25" t="s">
        <v>61</v>
      </c>
    </row>
    <row r="26" spans="1:5" x14ac:dyDescent="0.25">
      <c r="A26" t="s">
        <v>27</v>
      </c>
      <c r="B26">
        <v>0</v>
      </c>
    </row>
    <row r="27" spans="1:5" x14ac:dyDescent="0.25">
      <c r="A27" t="s">
        <v>28</v>
      </c>
      <c r="B27" s="9" t="s">
        <v>63</v>
      </c>
      <c r="D27" s="8"/>
    </row>
    <row r="28" spans="1:5" x14ac:dyDescent="0.25">
      <c r="A28" t="s">
        <v>29</v>
      </c>
      <c r="B28" t="s">
        <v>64</v>
      </c>
    </row>
    <row r="29" spans="1:5" x14ac:dyDescent="0.25">
      <c r="A29" t="s">
        <v>30</v>
      </c>
      <c r="B29" t="s">
        <v>65</v>
      </c>
    </row>
    <row r="30" spans="1:5" x14ac:dyDescent="0.25">
      <c r="A30" t="s">
        <v>49</v>
      </c>
      <c r="B30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8A5D-4576-40C3-A126-437C2D75F7CA}">
  <dimension ref="A1:E6"/>
  <sheetViews>
    <sheetView tabSelected="1" workbookViewId="0">
      <selection activeCell="G5" sqref="G5"/>
    </sheetView>
  </sheetViews>
  <sheetFormatPr defaultRowHeight="15" x14ac:dyDescent="0.25"/>
  <cols>
    <col min="1" max="1" width="14.85546875" bestFit="1" customWidth="1"/>
  </cols>
  <sheetData>
    <row r="1" spans="1:5" x14ac:dyDescent="0.25">
      <c r="D1" t="s">
        <v>74</v>
      </c>
      <c r="E1" t="s">
        <v>75</v>
      </c>
    </row>
    <row r="2" spans="1:5" x14ac:dyDescent="0.25">
      <c r="A2" t="s">
        <v>27</v>
      </c>
      <c r="B2">
        <v>0</v>
      </c>
      <c r="D2">
        <v>0</v>
      </c>
      <c r="E2">
        <v>0</v>
      </c>
    </row>
    <row r="3" spans="1:5" x14ac:dyDescent="0.25">
      <c r="A3" t="s">
        <v>28</v>
      </c>
      <c r="B3" s="9" t="s">
        <v>63</v>
      </c>
      <c r="D3">
        <v>3.0000000000000001E-3</v>
      </c>
      <c r="E3">
        <v>10</v>
      </c>
    </row>
    <row r="4" spans="1:5" x14ac:dyDescent="0.25">
      <c r="A4" t="s">
        <v>29</v>
      </c>
      <c r="B4" t="s">
        <v>64</v>
      </c>
      <c r="D4">
        <v>0.02</v>
      </c>
      <c r="E4">
        <v>50</v>
      </c>
    </row>
    <row r="5" spans="1:5" x14ac:dyDescent="0.25">
      <c r="A5" t="s">
        <v>30</v>
      </c>
      <c r="B5" t="s">
        <v>65</v>
      </c>
      <c r="D5">
        <v>3.5999999999999997E-2</v>
      </c>
      <c r="E5">
        <f>(240-80)/2+80</f>
        <v>160</v>
      </c>
    </row>
    <row r="6" spans="1:5" x14ac:dyDescent="0.25">
      <c r="A6" t="s">
        <v>49</v>
      </c>
      <c r="B6" t="s">
        <v>66</v>
      </c>
      <c r="D6">
        <v>6.3E-2</v>
      </c>
      <c r="E6">
        <f>(400-240)/2+240</f>
        <v>320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Teresa_data</vt:lpstr>
      <vt:lpstr>Calibration Bar Charts</vt:lpstr>
      <vt:lpstr>Rough Milkweed Density to probE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Grant, Tyler J [NREM]</cp:lastModifiedBy>
  <dcterms:created xsi:type="dcterms:W3CDTF">2017-10-02T22:26:21Z</dcterms:created>
  <dcterms:modified xsi:type="dcterms:W3CDTF">2021-01-30T10:40:38Z</dcterms:modified>
</cp:coreProperties>
</file>