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f35f44bc26119/Documents/"/>
    </mc:Choice>
  </mc:AlternateContent>
  <xr:revisionPtr revIDLastSave="0" documentId="8_{C3781DF3-CCC4-4735-8514-178EBAA84C75}" xr6:coauthVersionLast="45" xr6:coauthVersionMax="45" xr10:uidLastSave="{00000000-0000-0000-0000-000000000000}"/>
  <bookViews>
    <workbookView xWindow="-120" yWindow="-120" windowWidth="29040" windowHeight="15840" firstSheet="2" activeTab="2" xr2:uid="{6242C7EC-FCCB-43FA-943B-1611E983720F}"/>
  </bookViews>
  <sheets>
    <sheet name="Quick Sort Analysis" sheetId="1" r:id="rId1"/>
    <sheet name="Merge Sort Analysis" sheetId="2" r:id="rId2"/>
    <sheet name="Shell Sort Analysis" sheetId="3" r:id="rId3"/>
    <sheet name="Heap Sort Analysi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3" l="1"/>
  <c r="K25" i="3"/>
  <c r="K26" i="3"/>
  <c r="K27" i="3"/>
  <c r="K28" i="3"/>
  <c r="K23" i="3"/>
  <c r="Q24" i="3"/>
  <c r="Q25" i="3"/>
  <c r="Q26" i="3"/>
  <c r="Q27" i="3"/>
  <c r="Q28" i="3"/>
  <c r="Q23" i="3"/>
  <c r="K8" i="3"/>
  <c r="K24" i="4"/>
  <c r="K25" i="4"/>
  <c r="K26" i="4"/>
  <c r="K27" i="4"/>
  <c r="K28" i="4"/>
  <c r="K23" i="4"/>
  <c r="Q24" i="4"/>
  <c r="Q25" i="4"/>
  <c r="Q26" i="4"/>
  <c r="Q27" i="4"/>
  <c r="Q28" i="4"/>
  <c r="Q23" i="4"/>
  <c r="C24" i="4"/>
  <c r="C25" i="4"/>
  <c r="C26" i="4"/>
  <c r="C27" i="4"/>
  <c r="C28" i="4"/>
  <c r="C29" i="4"/>
  <c r="C23" i="4"/>
  <c r="I24" i="4"/>
  <c r="I25" i="4"/>
  <c r="I26" i="4"/>
  <c r="I27" i="4"/>
  <c r="I28" i="4"/>
  <c r="I29" i="4"/>
  <c r="I23" i="4"/>
  <c r="C24" i="3"/>
  <c r="C25" i="3"/>
  <c r="C26" i="3"/>
  <c r="C27" i="3"/>
  <c r="C28" i="3"/>
  <c r="C29" i="3"/>
  <c r="C23" i="3"/>
  <c r="I24" i="3"/>
  <c r="I25" i="3"/>
  <c r="I26" i="3"/>
  <c r="I27" i="3"/>
  <c r="I28" i="3"/>
  <c r="I29" i="3"/>
  <c r="I23" i="3"/>
  <c r="F8" i="3"/>
  <c r="H8" i="3"/>
  <c r="H8" i="2"/>
  <c r="C8" i="2"/>
  <c r="P9" i="4"/>
  <c r="P10" i="4"/>
  <c r="P11" i="4"/>
  <c r="P12" i="4"/>
  <c r="P27" i="4" s="1"/>
  <c r="P13" i="4"/>
  <c r="P8" i="4"/>
  <c r="H9" i="4"/>
  <c r="H10" i="4"/>
  <c r="H11" i="4"/>
  <c r="H12" i="4"/>
  <c r="H27" i="4" s="1"/>
  <c r="H13" i="4"/>
  <c r="H14" i="4"/>
  <c r="H8" i="4"/>
  <c r="H23" i="4" s="1"/>
  <c r="P8" i="3"/>
  <c r="P9" i="3"/>
  <c r="P10" i="3"/>
  <c r="P11" i="3"/>
  <c r="P12" i="3"/>
  <c r="P13" i="3"/>
  <c r="H9" i="3"/>
  <c r="H10" i="3"/>
  <c r="H11" i="3"/>
  <c r="H12" i="3"/>
  <c r="H27" i="3" s="1"/>
  <c r="H13" i="3"/>
  <c r="H14" i="3"/>
  <c r="H23" i="3"/>
  <c r="H9" i="2"/>
  <c r="H10" i="2"/>
  <c r="H11" i="2"/>
  <c r="H12" i="2"/>
  <c r="H27" i="2" s="1"/>
  <c r="C27" i="2" s="1"/>
  <c r="H13" i="2"/>
  <c r="H14" i="2"/>
  <c r="H15" i="2"/>
  <c r="H16" i="2"/>
  <c r="H31" i="2" s="1"/>
  <c r="C31" i="2" s="1"/>
  <c r="H23" i="2"/>
  <c r="C23" i="2" s="1"/>
  <c r="P9" i="2"/>
  <c r="P10" i="2"/>
  <c r="P11" i="2"/>
  <c r="P12" i="2"/>
  <c r="P27" i="2" s="1"/>
  <c r="K27" i="2" s="1"/>
  <c r="P13" i="2"/>
  <c r="P8" i="2"/>
  <c r="P9" i="1"/>
  <c r="P10" i="1"/>
  <c r="P11" i="1"/>
  <c r="P12" i="1"/>
  <c r="P13" i="1"/>
  <c r="P8" i="1"/>
  <c r="H9" i="1"/>
  <c r="H10" i="1"/>
  <c r="H11" i="1"/>
  <c r="H12" i="1"/>
  <c r="H13" i="1"/>
  <c r="H14" i="1"/>
  <c r="H15" i="1"/>
  <c r="H16" i="1"/>
  <c r="H8" i="1"/>
  <c r="H29" i="4"/>
  <c r="P28" i="4"/>
  <c r="H28" i="4"/>
  <c r="P26" i="4"/>
  <c r="H26" i="4"/>
  <c r="P25" i="4"/>
  <c r="H25" i="4"/>
  <c r="P24" i="4"/>
  <c r="H24" i="4"/>
  <c r="P23" i="4"/>
  <c r="H29" i="3"/>
  <c r="P28" i="3"/>
  <c r="H28" i="3"/>
  <c r="P27" i="3"/>
  <c r="P26" i="3"/>
  <c r="H26" i="3"/>
  <c r="P25" i="3"/>
  <c r="H25" i="3"/>
  <c r="P24" i="3"/>
  <c r="H24" i="3"/>
  <c r="P23" i="3"/>
  <c r="H30" i="2"/>
  <c r="C30" i="2" s="1"/>
  <c r="H29" i="2"/>
  <c r="C29" i="2" s="1"/>
  <c r="P28" i="2"/>
  <c r="K28" i="2" s="1"/>
  <c r="H28" i="2"/>
  <c r="C28" i="2" s="1"/>
  <c r="P26" i="2"/>
  <c r="K26" i="2" s="1"/>
  <c r="H26" i="2"/>
  <c r="C26" i="2" s="1"/>
  <c r="P25" i="2"/>
  <c r="K25" i="2"/>
  <c r="H25" i="2"/>
  <c r="C25" i="2" s="1"/>
  <c r="P24" i="2"/>
  <c r="K24" i="2" s="1"/>
  <c r="H24" i="2"/>
  <c r="C24" i="2" s="1"/>
  <c r="P23" i="2"/>
  <c r="K23" i="2" s="1"/>
  <c r="H26" i="1"/>
  <c r="C26" i="1" s="1"/>
  <c r="H30" i="1"/>
  <c r="C30" i="1" s="1"/>
  <c r="O13" i="1"/>
  <c r="O13" i="2"/>
  <c r="O13" i="3"/>
  <c r="Q13" i="3" s="1"/>
  <c r="O13" i="4"/>
  <c r="N13" i="4" s="1"/>
  <c r="I14" i="4"/>
  <c r="G14" i="4"/>
  <c r="F14" i="4" s="1"/>
  <c r="C14" i="4"/>
  <c r="K13" i="4"/>
  <c r="G13" i="4"/>
  <c r="I13" i="4" s="1"/>
  <c r="F13" i="4"/>
  <c r="C13" i="4"/>
  <c r="O12" i="4"/>
  <c r="N12" i="4" s="1"/>
  <c r="K12" i="4"/>
  <c r="I12" i="4"/>
  <c r="G12" i="4"/>
  <c r="F12" i="4" s="1"/>
  <c r="C12" i="4"/>
  <c r="Q11" i="4"/>
  <c r="O11" i="4"/>
  <c r="N11" i="4"/>
  <c r="K11" i="4"/>
  <c r="G11" i="4"/>
  <c r="I11" i="4" s="1"/>
  <c r="C11" i="4"/>
  <c r="O10" i="4"/>
  <c r="N10" i="4" s="1"/>
  <c r="K10" i="4"/>
  <c r="G10" i="4"/>
  <c r="F10" i="4" s="1"/>
  <c r="C10" i="4"/>
  <c r="O9" i="4"/>
  <c r="Q9" i="4" s="1"/>
  <c r="N9" i="4"/>
  <c r="K9" i="4"/>
  <c r="G9" i="4"/>
  <c r="I9" i="4" s="1"/>
  <c r="F9" i="4"/>
  <c r="C9" i="4"/>
  <c r="O8" i="4"/>
  <c r="N8" i="4" s="1"/>
  <c r="K8" i="4"/>
  <c r="G8" i="4"/>
  <c r="F8" i="4" s="1"/>
  <c r="C8" i="4"/>
  <c r="G14" i="3"/>
  <c r="F14" i="3" s="1"/>
  <c r="C14" i="3"/>
  <c r="K13" i="3"/>
  <c r="G13" i="3"/>
  <c r="I13" i="3" s="1"/>
  <c r="C13" i="3"/>
  <c r="O12" i="3"/>
  <c r="N12" i="3" s="1"/>
  <c r="K12" i="3"/>
  <c r="G12" i="3"/>
  <c r="F12" i="3" s="1"/>
  <c r="C12" i="3"/>
  <c r="O11" i="3"/>
  <c r="Q11" i="3" s="1"/>
  <c r="K11" i="3"/>
  <c r="G11" i="3"/>
  <c r="I11" i="3" s="1"/>
  <c r="C11" i="3"/>
  <c r="O10" i="3"/>
  <c r="N10" i="3" s="1"/>
  <c r="K10" i="3"/>
  <c r="G10" i="3"/>
  <c r="F10" i="3" s="1"/>
  <c r="C10" i="3"/>
  <c r="O9" i="3"/>
  <c r="N9" i="3" s="1"/>
  <c r="K9" i="3"/>
  <c r="G9" i="3"/>
  <c r="I9" i="3" s="1"/>
  <c r="F9" i="3"/>
  <c r="C9" i="3"/>
  <c r="O8" i="3"/>
  <c r="N8" i="3" s="1"/>
  <c r="I8" i="3"/>
  <c r="G8" i="3"/>
  <c r="C8" i="3"/>
  <c r="K9" i="2"/>
  <c r="K10" i="2"/>
  <c r="K11" i="2"/>
  <c r="K12" i="2"/>
  <c r="K13" i="2"/>
  <c r="K8" i="2"/>
  <c r="C9" i="2"/>
  <c r="C10" i="2"/>
  <c r="C11" i="2"/>
  <c r="C12" i="2"/>
  <c r="C13" i="2"/>
  <c r="C14" i="2"/>
  <c r="C15" i="2"/>
  <c r="C16" i="2"/>
  <c r="G16" i="2"/>
  <c r="I16" i="2" s="1"/>
  <c r="G15" i="2"/>
  <c r="F15" i="2" s="1"/>
  <c r="I14" i="2"/>
  <c r="G14" i="2"/>
  <c r="F14" i="2" s="1"/>
  <c r="Q13" i="2"/>
  <c r="N13" i="2"/>
  <c r="G13" i="2"/>
  <c r="I13" i="2" s="1"/>
  <c r="O12" i="2"/>
  <c r="N12" i="2" s="1"/>
  <c r="I12" i="2"/>
  <c r="G12" i="2"/>
  <c r="F12" i="2" s="1"/>
  <c r="Q11" i="2"/>
  <c r="O11" i="2"/>
  <c r="N11" i="2"/>
  <c r="G11" i="2"/>
  <c r="I11" i="2" s="1"/>
  <c r="O10" i="2"/>
  <c r="Q10" i="2" s="1"/>
  <c r="N10" i="2"/>
  <c r="I10" i="2"/>
  <c r="G10" i="2"/>
  <c r="F10" i="2" s="1"/>
  <c r="Q9" i="2"/>
  <c r="O9" i="2"/>
  <c r="N9" i="2"/>
  <c r="G9" i="2"/>
  <c r="I9" i="2" s="1"/>
  <c r="O8" i="2"/>
  <c r="Q8" i="2" s="1"/>
  <c r="N8" i="2"/>
  <c r="I8" i="2"/>
  <c r="G8" i="2"/>
  <c r="F8" i="2" s="1"/>
  <c r="N13" i="1"/>
  <c r="P28" i="1" s="1"/>
  <c r="K28" i="1" s="1"/>
  <c r="O12" i="1"/>
  <c r="N12" i="1" s="1"/>
  <c r="O11" i="1"/>
  <c r="Q11" i="1" s="1"/>
  <c r="O10" i="1"/>
  <c r="Q10" i="1" s="1"/>
  <c r="O9" i="1"/>
  <c r="Q9" i="1" s="1"/>
  <c r="O8" i="1"/>
  <c r="K13" i="1"/>
  <c r="K12" i="1"/>
  <c r="K11" i="1"/>
  <c r="K10" i="1"/>
  <c r="K9" i="1"/>
  <c r="K8" i="1"/>
  <c r="C16" i="1"/>
  <c r="C15" i="1"/>
  <c r="C14" i="1"/>
  <c r="C13" i="1"/>
  <c r="C12" i="1"/>
  <c r="C11" i="1"/>
  <c r="C10" i="1"/>
  <c r="C9" i="1"/>
  <c r="C8" i="1"/>
  <c r="I12" i="1"/>
  <c r="I16" i="1"/>
  <c r="N11" i="1"/>
  <c r="P26" i="1" s="1"/>
  <c r="K26" i="1" s="1"/>
  <c r="F8" i="1"/>
  <c r="Q8" i="1"/>
  <c r="G16" i="1"/>
  <c r="G15" i="1"/>
  <c r="G14" i="1"/>
  <c r="H29" i="1" s="1"/>
  <c r="C29" i="1" s="1"/>
  <c r="G13" i="1"/>
  <c r="I13" i="1" s="1"/>
  <c r="G12" i="1"/>
  <c r="G11" i="1"/>
  <c r="G10" i="1"/>
  <c r="H25" i="1" s="1"/>
  <c r="C25" i="1" s="1"/>
  <c r="G9" i="1"/>
  <c r="I9" i="1" s="1"/>
  <c r="G8" i="1"/>
  <c r="I8" i="1" s="1"/>
  <c r="P27" i="1" l="1"/>
  <c r="K27" i="1" s="1"/>
  <c r="H27" i="1"/>
  <c r="C27" i="1" s="1"/>
  <c r="H31" i="1"/>
  <c r="C31" i="1" s="1"/>
  <c r="H28" i="1"/>
  <c r="C28" i="1" s="1"/>
  <c r="H24" i="1"/>
  <c r="C24" i="1" s="1"/>
  <c r="F13" i="1"/>
  <c r="F9" i="1"/>
  <c r="H23" i="1"/>
  <c r="C23" i="1" s="1"/>
  <c r="N13" i="3"/>
  <c r="Q13" i="4"/>
  <c r="I8" i="4"/>
  <c r="I10" i="4"/>
  <c r="F11" i="4"/>
  <c r="F13" i="3"/>
  <c r="N11" i="3"/>
  <c r="I10" i="3"/>
  <c r="F11" i="3"/>
  <c r="I12" i="3"/>
  <c r="Q9" i="3"/>
  <c r="I14" i="3"/>
  <c r="Q8" i="4"/>
  <c r="Q10" i="4"/>
  <c r="Q12" i="4"/>
  <c r="Q8" i="3"/>
  <c r="Q10" i="3"/>
  <c r="Q12" i="3"/>
  <c r="F9" i="2"/>
  <c r="F11" i="2"/>
  <c r="F13" i="2"/>
  <c r="F16" i="2"/>
  <c r="Q12" i="2"/>
  <c r="I15" i="2"/>
  <c r="F16" i="1"/>
  <c r="F12" i="1"/>
  <c r="N8" i="1"/>
  <c r="P23" i="1" s="1"/>
  <c r="K23" i="1" s="1"/>
  <c r="N10" i="1"/>
  <c r="P25" i="1" s="1"/>
  <c r="K25" i="1" s="1"/>
  <c r="Q13" i="1"/>
  <c r="I15" i="1"/>
  <c r="I11" i="1"/>
  <c r="F15" i="1"/>
  <c r="F11" i="1"/>
  <c r="N9" i="1"/>
  <c r="P24" i="1" s="1"/>
  <c r="K24" i="1" s="1"/>
  <c r="Q12" i="1"/>
  <c r="I14" i="1"/>
  <c r="I10" i="1"/>
  <c r="F14" i="1"/>
  <c r="F10" i="1"/>
</calcChain>
</file>

<file path=xl/sharedStrings.xml><?xml version="1.0" encoding="utf-8"?>
<sst xmlns="http://schemas.openxmlformats.org/spreadsheetml/2006/main" count="56" uniqueCount="8">
  <si>
    <t>f(n) time sec</t>
  </si>
  <si>
    <t>n^0</t>
  </si>
  <si>
    <t>log2n</t>
  </si>
  <si>
    <t>n</t>
  </si>
  <si>
    <t>nlog2n</t>
  </si>
  <si>
    <t>n^2</t>
  </si>
  <si>
    <t>f(n) operations</t>
  </si>
  <si>
    <t>f'(n)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</si>
</sst>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198A-09CF-4631-9984-8DD71FC7ED4F}">
  <dimension ref="C7:Q31"/>
  <sheetViews>
    <sheetView workbookViewId="0">
      <selection activeCell="P8" sqref="P8"/>
    </sheetView>
  </sheetViews>
  <sheetFormatPr defaultRowHeight="15" x14ac:dyDescent="0.25"/>
  <cols>
    <col min="7" max="7" width="10" bestFit="1" customWidth="1"/>
    <col min="8" max="8" width="12" bestFit="1" customWidth="1"/>
    <col min="9" max="9" width="11.7109375" customWidth="1"/>
    <col min="11" max="11" width="13.85546875" customWidth="1"/>
    <col min="15" max="15" width="10" bestFit="1" customWidth="1"/>
    <col min="17" max="17" width="10.7109375" customWidth="1"/>
  </cols>
  <sheetData>
    <row r="7" spans="3:17" x14ac:dyDescent="0.25">
      <c r="C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K7" t="s">
        <v>6</v>
      </c>
      <c r="M7" t="s">
        <v>1</v>
      </c>
      <c r="N7" t="s">
        <v>2</v>
      </c>
      <c r="O7" t="s">
        <v>3</v>
      </c>
      <c r="P7" t="s">
        <v>4</v>
      </c>
      <c r="Q7" t="s">
        <v>5</v>
      </c>
    </row>
    <row r="8" spans="3:17" x14ac:dyDescent="0.25">
      <c r="C8">
        <f>(3+3+3+3)/4</f>
        <v>3</v>
      </c>
      <c r="E8">
        <v>1</v>
      </c>
      <c r="F8">
        <f>LOG(G8)/LOG(2)</f>
        <v>23.253496664211536</v>
      </c>
      <c r="G8">
        <f>10^7</f>
        <v>10000000</v>
      </c>
      <c r="H8">
        <f>LOG(G8,2)*G8</f>
        <v>232534966.64211538</v>
      </c>
      <c r="I8">
        <f>G8^2</f>
        <v>100000000000000</v>
      </c>
      <c r="K8">
        <f>(97636.9+97856.6+97728.3)/3</f>
        <v>97740.599999999991</v>
      </c>
      <c r="M8">
        <v>1</v>
      </c>
      <c r="N8">
        <f>LOG(O8,2)</f>
        <v>9.965784284662087</v>
      </c>
      <c r="O8">
        <f>10^3</f>
        <v>1000</v>
      </c>
      <c r="P8">
        <f>O8*N8</f>
        <v>9965.7842846620879</v>
      </c>
      <c r="Q8">
        <f>O8^2</f>
        <v>1000000</v>
      </c>
    </row>
    <row r="9" spans="3:17" x14ac:dyDescent="0.25">
      <c r="C9">
        <f>(5+6+6+6)/4</f>
        <v>5.75</v>
      </c>
      <c r="E9">
        <v>1</v>
      </c>
      <c r="F9">
        <f t="shared" ref="F9:F16" si="0">LOG(G9)/LOG(2)</f>
        <v>24.253496664211536</v>
      </c>
      <c r="G9">
        <f>2*10^7</f>
        <v>20000000</v>
      </c>
      <c r="H9">
        <f t="shared" ref="H9:H16" si="1">LOG(G9,2)*G9</f>
        <v>485069933.28423071</v>
      </c>
      <c r="I9">
        <f t="shared" ref="I9:I16" si="2">G9^2</f>
        <v>400000000000000</v>
      </c>
      <c r="K9">
        <f>(216345+216214+216203)/3</f>
        <v>216254</v>
      </c>
      <c r="M9">
        <v>1</v>
      </c>
      <c r="N9">
        <f t="shared" ref="N9:N13" si="3">LOG(O9,2)</f>
        <v>10.965784284662087</v>
      </c>
      <c r="O9">
        <f>2*10^3</f>
        <v>2000</v>
      </c>
      <c r="P9">
        <f t="shared" ref="P9:P13" si="4">O9*N9</f>
        <v>21931.568569324176</v>
      </c>
      <c r="Q9">
        <f>O9^2</f>
        <v>4000000</v>
      </c>
    </row>
    <row r="10" spans="3:17" x14ac:dyDescent="0.25">
      <c r="C10">
        <f>(12+12+11+12)/4</f>
        <v>11.75</v>
      </c>
      <c r="E10">
        <v>1</v>
      </c>
      <c r="F10">
        <f t="shared" si="0"/>
        <v>25.253496664211536</v>
      </c>
      <c r="G10">
        <f>4*10^7</f>
        <v>40000000</v>
      </c>
      <c r="H10">
        <f t="shared" si="1"/>
        <v>1010139866.5684615</v>
      </c>
      <c r="I10">
        <f t="shared" si="2"/>
        <v>1600000000000000</v>
      </c>
      <c r="K10">
        <f>(474071+473776+475142)/3</f>
        <v>474329.66666666669</v>
      </c>
      <c r="M10">
        <v>1</v>
      </c>
      <c r="N10">
        <f t="shared" si="3"/>
        <v>11.965784284662087</v>
      </c>
      <c r="O10">
        <f>4*10^3</f>
        <v>4000</v>
      </c>
      <c r="P10">
        <f t="shared" si="4"/>
        <v>47863.137138648352</v>
      </c>
      <c r="Q10">
        <f t="shared" ref="Q10:Q13" si="5">O10^2</f>
        <v>16000000</v>
      </c>
    </row>
    <row r="11" spans="3:17" x14ac:dyDescent="0.25">
      <c r="C11">
        <f>(18+17+18+18)/4</f>
        <v>17.75</v>
      </c>
      <c r="E11">
        <v>1</v>
      </c>
      <c r="F11">
        <f t="shared" si="0"/>
        <v>25.838459164932694</v>
      </c>
      <c r="G11">
        <f>6*10^7</f>
        <v>60000000</v>
      </c>
      <c r="H11">
        <f t="shared" si="1"/>
        <v>1550307549.8959615</v>
      </c>
      <c r="I11">
        <f t="shared" si="2"/>
        <v>3600000000000000</v>
      </c>
      <c r="K11">
        <f>(747618+746663+747485)/3</f>
        <v>747255.33333333337</v>
      </c>
      <c r="M11">
        <v>1</v>
      </c>
      <c r="N11">
        <f t="shared" si="3"/>
        <v>12.550746785383243</v>
      </c>
      <c r="O11">
        <f>6*10^3</f>
        <v>6000</v>
      </c>
      <c r="P11">
        <f t="shared" si="4"/>
        <v>75304.480712299453</v>
      </c>
      <c r="Q11">
        <f t="shared" si="5"/>
        <v>36000000</v>
      </c>
    </row>
    <row r="12" spans="3:17" x14ac:dyDescent="0.25">
      <c r="C12">
        <f>(24+24+24+24)/4</f>
        <v>24</v>
      </c>
      <c r="E12">
        <v>1</v>
      </c>
      <c r="F12">
        <f t="shared" si="0"/>
        <v>26.253496664211536</v>
      </c>
      <c r="G12">
        <f>8*10^7</f>
        <v>80000000</v>
      </c>
      <c r="H12">
        <f t="shared" si="1"/>
        <v>2100279733.1369228</v>
      </c>
      <c r="I12">
        <f t="shared" si="2"/>
        <v>6400000000000000</v>
      </c>
      <c r="K12">
        <f>(1.02935+1.03135+1.02907)*10^6/3</f>
        <v>1029923.3333333331</v>
      </c>
      <c r="M12">
        <v>1</v>
      </c>
      <c r="N12">
        <f t="shared" si="3"/>
        <v>12.965784284662087</v>
      </c>
      <c r="O12">
        <f>8*10^3</f>
        <v>8000</v>
      </c>
      <c r="P12">
        <f t="shared" si="4"/>
        <v>103726.2742772967</v>
      </c>
      <c r="Q12">
        <f t="shared" si="5"/>
        <v>64000000</v>
      </c>
    </row>
    <row r="13" spans="3:17" x14ac:dyDescent="0.25">
      <c r="C13">
        <f>(30+31+30+31)/4</f>
        <v>30.5</v>
      </c>
      <c r="E13">
        <v>1</v>
      </c>
      <c r="F13">
        <f t="shared" si="0"/>
        <v>26.575424759098897</v>
      </c>
      <c r="G13">
        <f>10^8</f>
        <v>100000000</v>
      </c>
      <c r="H13">
        <f t="shared" si="1"/>
        <v>2657542475.9098902</v>
      </c>
      <c r="I13">
        <f t="shared" si="2"/>
        <v>1E+16</v>
      </c>
      <c r="K13">
        <f>(1.32066+1.32209+1.32324)/3*10^6</f>
        <v>1321996.6666666665</v>
      </c>
      <c r="M13">
        <v>1</v>
      </c>
      <c r="N13">
        <f t="shared" si="3"/>
        <v>13.287712379549451</v>
      </c>
      <c r="O13">
        <f>10^4</f>
        <v>10000</v>
      </c>
      <c r="P13">
        <f t="shared" si="4"/>
        <v>132877.1237954945</v>
      </c>
      <c r="Q13">
        <f t="shared" si="5"/>
        <v>100000000</v>
      </c>
    </row>
    <row r="14" spans="3:17" x14ac:dyDescent="0.25">
      <c r="C14">
        <f>(63+64+64+63)/4</f>
        <v>63.5</v>
      </c>
      <c r="E14">
        <v>1</v>
      </c>
      <c r="F14">
        <f t="shared" si="0"/>
        <v>27.575424759098897</v>
      </c>
      <c r="G14">
        <f>2*10^8</f>
        <v>200000000</v>
      </c>
      <c r="H14">
        <f t="shared" si="1"/>
        <v>5515084951.8197803</v>
      </c>
      <c r="I14">
        <f t="shared" si="2"/>
        <v>4E+16</v>
      </c>
    </row>
    <row r="15" spans="3:17" x14ac:dyDescent="0.25">
      <c r="C15">
        <f>(133+133+132+135)/4</f>
        <v>133.25</v>
      </c>
      <c r="E15">
        <v>1</v>
      </c>
      <c r="F15">
        <f t="shared" si="0"/>
        <v>28.575424759098897</v>
      </c>
      <c r="G15">
        <f>4*10^8</f>
        <v>400000000</v>
      </c>
      <c r="H15">
        <f t="shared" si="1"/>
        <v>11430169903.639559</v>
      </c>
      <c r="I15">
        <f t="shared" si="2"/>
        <v>1.6E+17</v>
      </c>
    </row>
    <row r="16" spans="3:17" x14ac:dyDescent="0.25">
      <c r="C16">
        <f>(201+200+202+207)/4</f>
        <v>202.5</v>
      </c>
      <c r="E16">
        <v>1</v>
      </c>
      <c r="F16">
        <f t="shared" si="0"/>
        <v>29.160387259820055</v>
      </c>
      <c r="G16">
        <f>6*10^8</f>
        <v>600000000</v>
      </c>
      <c r="H16">
        <f t="shared" si="1"/>
        <v>17496232355.892036</v>
      </c>
      <c r="I16">
        <f t="shared" si="2"/>
        <v>3.6E+17</v>
      </c>
    </row>
    <row r="21" spans="3:16" x14ac:dyDescent="0.25">
      <c r="C21" t="s">
        <v>7</v>
      </c>
      <c r="H21" s="1">
        <v>1.1589899999999999E-8</v>
      </c>
      <c r="K21" t="s">
        <v>7</v>
      </c>
      <c r="P21">
        <v>9.9353400000000001</v>
      </c>
    </row>
    <row r="23" spans="3:16" x14ac:dyDescent="0.25">
      <c r="C23">
        <f>H23</f>
        <v>2.6950570098854532</v>
      </c>
      <c r="H23">
        <f>H8*H$21</f>
        <v>2.6950570098854532</v>
      </c>
      <c r="K23">
        <f>P23</f>
        <v>99013.455234774636</v>
      </c>
      <c r="P23">
        <f>P8*P$21</f>
        <v>99013.455234774636</v>
      </c>
    </row>
    <row r="24" spans="3:16" x14ac:dyDescent="0.25">
      <c r="C24">
        <f t="shared" ref="C24:C31" si="6">H24</f>
        <v>5.6219120197709049</v>
      </c>
      <c r="H24">
        <f t="shared" ref="H24:H31" si="7">H9*H$21</f>
        <v>5.6219120197709049</v>
      </c>
      <c r="K24">
        <f t="shared" ref="K24:K28" si="8">P24</f>
        <v>217897.59046954926</v>
      </c>
      <c r="P24">
        <f t="shared" ref="P24:P28" si="9">P9*P$21</f>
        <v>217897.59046954926</v>
      </c>
    </row>
    <row r="25" spans="3:16" x14ac:dyDescent="0.25">
      <c r="C25">
        <f t="shared" si="6"/>
        <v>11.707420039541812</v>
      </c>
      <c r="H25">
        <f t="shared" si="7"/>
        <v>11.707420039541812</v>
      </c>
      <c r="K25">
        <f t="shared" si="8"/>
        <v>475536.54093909852</v>
      </c>
      <c r="P25">
        <f t="shared" si="9"/>
        <v>475536.54093909852</v>
      </c>
    </row>
    <row r="26" spans="3:16" x14ac:dyDescent="0.25">
      <c r="C26">
        <f t="shared" si="6"/>
        <v>17.967909472539205</v>
      </c>
      <c r="H26">
        <f t="shared" si="7"/>
        <v>17.967909472539205</v>
      </c>
      <c r="K26">
        <f t="shared" si="8"/>
        <v>748175.61940013722</v>
      </c>
      <c r="P26">
        <f t="shared" si="9"/>
        <v>748175.61940013722</v>
      </c>
    </row>
    <row r="27" spans="3:16" x14ac:dyDescent="0.25">
      <c r="C27">
        <f t="shared" si="6"/>
        <v>24.342032079083619</v>
      </c>
      <c r="H27">
        <f t="shared" si="7"/>
        <v>24.342032079083619</v>
      </c>
      <c r="K27">
        <f t="shared" si="8"/>
        <v>1030555.801878197</v>
      </c>
      <c r="P27">
        <f t="shared" si="9"/>
        <v>1030555.801878197</v>
      </c>
    </row>
    <row r="28" spans="3:16" x14ac:dyDescent="0.25">
      <c r="C28">
        <f t="shared" si="6"/>
        <v>30.800651541548035</v>
      </c>
      <c r="H28">
        <f t="shared" si="7"/>
        <v>30.800651541548035</v>
      </c>
      <c r="K28">
        <f t="shared" si="8"/>
        <v>1320179.4031303283</v>
      </c>
      <c r="P28">
        <f t="shared" si="9"/>
        <v>1320179.4031303283</v>
      </c>
    </row>
    <row r="29" spans="3:16" x14ac:dyDescent="0.25">
      <c r="C29">
        <f t="shared" si="6"/>
        <v>63.919283083096069</v>
      </c>
      <c r="H29">
        <f t="shared" si="7"/>
        <v>63.919283083096069</v>
      </c>
    </row>
    <row r="30" spans="3:16" x14ac:dyDescent="0.25">
      <c r="C30">
        <f t="shared" si="6"/>
        <v>132.47452616619211</v>
      </c>
      <c r="H30">
        <f t="shared" si="7"/>
        <v>132.47452616619211</v>
      </c>
    </row>
    <row r="31" spans="3:16" x14ac:dyDescent="0.25">
      <c r="C31">
        <f t="shared" si="6"/>
        <v>202.7795833815531</v>
      </c>
      <c r="H31">
        <f t="shared" si="7"/>
        <v>202.7795833815531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F086-65BF-4BC6-AB12-AFE71AA5C33E}">
  <dimension ref="C7:AA31"/>
  <sheetViews>
    <sheetView workbookViewId="0">
      <selection activeCell="G22" sqref="G22"/>
    </sheetView>
  </sheetViews>
  <sheetFormatPr defaultRowHeight="15" x14ac:dyDescent="0.25"/>
  <cols>
    <col min="7" max="7" width="10" bestFit="1" customWidth="1"/>
    <col min="8" max="8" width="12" bestFit="1" customWidth="1"/>
    <col min="9" max="9" width="11.7109375" customWidth="1"/>
    <col min="11" max="11" width="13.85546875" customWidth="1"/>
    <col min="15" max="15" width="10" bestFit="1" customWidth="1"/>
    <col min="17" max="17" width="10.7109375" customWidth="1"/>
  </cols>
  <sheetData>
    <row r="7" spans="3:27" x14ac:dyDescent="0.25">
      <c r="C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K7" t="s">
        <v>6</v>
      </c>
      <c r="M7" t="s">
        <v>1</v>
      </c>
      <c r="N7" t="s">
        <v>2</v>
      </c>
      <c r="O7" t="s">
        <v>3</v>
      </c>
      <c r="P7" t="s">
        <v>4</v>
      </c>
      <c r="Q7" t="s">
        <v>5</v>
      </c>
    </row>
    <row r="8" spans="3:27" x14ac:dyDescent="0.25">
      <c r="C8">
        <f>(T8+U8+V8+W8)/4</f>
        <v>3.5</v>
      </c>
      <c r="E8">
        <v>1</v>
      </c>
      <c r="F8">
        <f>LOG(G8)/LOG(2)</f>
        <v>23.253496664211536</v>
      </c>
      <c r="G8">
        <f>10^7</f>
        <v>10000000</v>
      </c>
      <c r="H8">
        <f>LOG(G8,2)*G8</f>
        <v>232534966.64211538</v>
      </c>
      <c r="I8">
        <f>G8^2</f>
        <v>100000000000000</v>
      </c>
      <c r="K8">
        <f>(Y8+Z8+AA8)/3</f>
        <v>145748</v>
      </c>
      <c r="M8">
        <v>1</v>
      </c>
      <c r="N8">
        <f>LOG(O8,2)</f>
        <v>9.965784284662087</v>
      </c>
      <c r="O8">
        <f>10^3</f>
        <v>1000</v>
      </c>
      <c r="P8">
        <f>N8*O8</f>
        <v>9965.7842846620879</v>
      </c>
      <c r="Q8">
        <f>O8^2</f>
        <v>1000000</v>
      </c>
      <c r="T8">
        <v>4</v>
      </c>
      <c r="U8">
        <v>4</v>
      </c>
      <c r="V8">
        <v>3</v>
      </c>
      <c r="W8">
        <v>3</v>
      </c>
      <c r="Y8">
        <v>145748</v>
      </c>
      <c r="Z8">
        <v>145749</v>
      </c>
      <c r="AA8">
        <v>145747</v>
      </c>
    </row>
    <row r="9" spans="3:27" x14ac:dyDescent="0.25">
      <c r="C9">
        <f t="shared" ref="C9:C16" si="0">(T9+U9+V9+W9)/4</f>
        <v>7</v>
      </c>
      <c r="E9">
        <v>1</v>
      </c>
      <c r="F9">
        <f t="shared" ref="F9:F16" si="1">LOG(G9)/LOG(2)</f>
        <v>24.253496664211536</v>
      </c>
      <c r="G9">
        <f>2*10^7</f>
        <v>20000000</v>
      </c>
      <c r="H9">
        <f t="shared" ref="H9:H16" si="2">LOG(G9,2)*G9</f>
        <v>485069933.28423071</v>
      </c>
      <c r="I9">
        <f t="shared" ref="I9:I16" si="3">G9^2</f>
        <v>400000000000000</v>
      </c>
      <c r="K9">
        <f t="shared" ref="K9:K13" si="4">(Y9+Z9+AA9)/3</f>
        <v>317511.66666666669</v>
      </c>
      <c r="M9">
        <v>1</v>
      </c>
      <c r="N9">
        <f t="shared" ref="N9:N13" si="5">LOG(O9,2)</f>
        <v>10.965784284662087</v>
      </c>
      <c r="O9">
        <f>2*10^3</f>
        <v>2000</v>
      </c>
      <c r="P9">
        <f t="shared" ref="P9:P13" si="6">N9*O9</f>
        <v>21931.568569324176</v>
      </c>
      <c r="Q9">
        <f>O9^2</f>
        <v>4000000</v>
      </c>
      <c r="T9">
        <v>7</v>
      </c>
      <c r="U9">
        <v>7</v>
      </c>
      <c r="V9">
        <v>7</v>
      </c>
      <c r="W9">
        <v>7</v>
      </c>
      <c r="Y9">
        <v>317512</v>
      </c>
      <c r="Z9">
        <v>317513</v>
      </c>
      <c r="AA9">
        <v>317510</v>
      </c>
    </row>
    <row r="10" spans="3:27" x14ac:dyDescent="0.25">
      <c r="C10">
        <f t="shared" si="0"/>
        <v>15</v>
      </c>
      <c r="E10">
        <v>1</v>
      </c>
      <c r="F10">
        <f t="shared" si="1"/>
        <v>25.253496664211536</v>
      </c>
      <c r="G10">
        <f>4*10^7</f>
        <v>40000000</v>
      </c>
      <c r="H10">
        <f t="shared" si="2"/>
        <v>1010139866.5684615</v>
      </c>
      <c r="I10">
        <f t="shared" si="3"/>
        <v>1600000000000000</v>
      </c>
      <c r="K10">
        <f t="shared" si="4"/>
        <v>687041.33333333337</v>
      </c>
      <c r="M10">
        <v>1</v>
      </c>
      <c r="N10">
        <f t="shared" si="5"/>
        <v>11.965784284662087</v>
      </c>
      <c r="O10">
        <f>4*10^3</f>
        <v>4000</v>
      </c>
      <c r="P10">
        <f t="shared" si="6"/>
        <v>47863.137138648352</v>
      </c>
      <c r="Q10">
        <f t="shared" ref="Q10:Q13" si="7">O10^2</f>
        <v>16000000</v>
      </c>
      <c r="T10">
        <v>15</v>
      </c>
      <c r="U10">
        <v>15</v>
      </c>
      <c r="V10">
        <v>15</v>
      </c>
      <c r="W10">
        <v>15</v>
      </c>
      <c r="Y10">
        <v>687041</v>
      </c>
      <c r="Z10">
        <v>687043</v>
      </c>
      <c r="AA10">
        <v>687040</v>
      </c>
    </row>
    <row r="11" spans="3:27" x14ac:dyDescent="0.25">
      <c r="C11">
        <f t="shared" si="0"/>
        <v>23</v>
      </c>
      <c r="E11">
        <v>1</v>
      </c>
      <c r="F11">
        <f t="shared" si="1"/>
        <v>25.838459164932694</v>
      </c>
      <c r="G11">
        <f>6*10^7</f>
        <v>60000000</v>
      </c>
      <c r="H11">
        <f t="shared" si="2"/>
        <v>1550307549.8959615</v>
      </c>
      <c r="I11">
        <f t="shared" si="3"/>
        <v>3600000000000000</v>
      </c>
      <c r="K11">
        <f t="shared" si="4"/>
        <v>1080823.3333333333</v>
      </c>
      <c r="M11">
        <v>1</v>
      </c>
      <c r="N11">
        <f t="shared" si="5"/>
        <v>12.550746785383243</v>
      </c>
      <c r="O11">
        <f>6*10^3</f>
        <v>6000</v>
      </c>
      <c r="P11">
        <f t="shared" si="6"/>
        <v>75304.480712299453</v>
      </c>
      <c r="Q11">
        <f t="shared" si="7"/>
        <v>36000000</v>
      </c>
      <c r="T11">
        <v>23</v>
      </c>
      <c r="U11">
        <v>23</v>
      </c>
      <c r="V11">
        <v>23</v>
      </c>
      <c r="W11">
        <v>23</v>
      </c>
      <c r="Y11">
        <v>1080830</v>
      </c>
      <c r="Z11">
        <v>1080820</v>
      </c>
      <c r="AA11">
        <v>1080820</v>
      </c>
    </row>
    <row r="12" spans="3:27" x14ac:dyDescent="0.25">
      <c r="C12">
        <f t="shared" si="0"/>
        <v>30.5</v>
      </c>
      <c r="E12">
        <v>1</v>
      </c>
      <c r="F12">
        <f t="shared" si="1"/>
        <v>26.253496664211536</v>
      </c>
      <c r="G12">
        <f>8*10^7</f>
        <v>80000000</v>
      </c>
      <c r="H12">
        <f t="shared" si="2"/>
        <v>2100279733.1369228</v>
      </c>
      <c r="I12">
        <f t="shared" si="3"/>
        <v>6400000000000000</v>
      </c>
      <c r="K12">
        <f t="shared" si="4"/>
        <v>1478100</v>
      </c>
      <c r="M12">
        <v>1</v>
      </c>
      <c r="N12">
        <f t="shared" si="5"/>
        <v>12.965784284662087</v>
      </c>
      <c r="O12">
        <f>8*10^3</f>
        <v>8000</v>
      </c>
      <c r="P12">
        <f t="shared" si="6"/>
        <v>103726.2742772967</v>
      </c>
      <c r="Q12">
        <f t="shared" si="7"/>
        <v>64000000</v>
      </c>
      <c r="T12">
        <v>31</v>
      </c>
      <c r="U12">
        <v>30</v>
      </c>
      <c r="V12">
        <v>30</v>
      </c>
      <c r="W12">
        <v>31</v>
      </c>
      <c r="Y12">
        <v>1478100</v>
      </c>
      <c r="Z12">
        <v>1478100</v>
      </c>
      <c r="AA12">
        <v>1478100</v>
      </c>
    </row>
    <row r="13" spans="3:27" x14ac:dyDescent="0.25">
      <c r="C13">
        <f t="shared" si="0"/>
        <v>39.25</v>
      </c>
      <c r="E13">
        <v>1</v>
      </c>
      <c r="F13">
        <f t="shared" si="1"/>
        <v>26.575424759098897</v>
      </c>
      <c r="G13">
        <f>10^8</f>
        <v>100000000</v>
      </c>
      <c r="H13">
        <f t="shared" si="2"/>
        <v>2657542475.9098902</v>
      </c>
      <c r="I13">
        <f t="shared" si="3"/>
        <v>1E+16</v>
      </c>
      <c r="K13">
        <f t="shared" si="4"/>
        <v>1896113.3333333333</v>
      </c>
      <c r="M13">
        <v>1</v>
      </c>
      <c r="N13">
        <f t="shared" si="5"/>
        <v>13.287712379549451</v>
      </c>
      <c r="O13">
        <f>10^4</f>
        <v>10000</v>
      </c>
      <c r="P13">
        <f t="shared" si="6"/>
        <v>132877.1237954945</v>
      </c>
      <c r="Q13">
        <f t="shared" si="7"/>
        <v>100000000</v>
      </c>
      <c r="T13">
        <v>39</v>
      </c>
      <c r="U13">
        <v>40</v>
      </c>
      <c r="V13">
        <v>39</v>
      </c>
      <c r="W13">
        <v>39</v>
      </c>
      <c r="Y13">
        <v>1896110</v>
      </c>
      <c r="Z13">
        <v>1896120</v>
      </c>
      <c r="AA13">
        <v>1896110</v>
      </c>
    </row>
    <row r="14" spans="3:27" x14ac:dyDescent="0.25">
      <c r="C14">
        <f t="shared" si="0"/>
        <v>80.75</v>
      </c>
      <c r="E14">
        <v>1</v>
      </c>
      <c r="F14">
        <f t="shared" si="1"/>
        <v>27.575424759098897</v>
      </c>
      <c r="G14">
        <f>2*10^8</f>
        <v>200000000</v>
      </c>
      <c r="H14">
        <f t="shared" si="2"/>
        <v>5515084951.8197803</v>
      </c>
      <c r="I14">
        <f t="shared" si="3"/>
        <v>4E+16</v>
      </c>
      <c r="T14">
        <v>81</v>
      </c>
      <c r="U14">
        <v>80</v>
      </c>
      <c r="V14">
        <v>81</v>
      </c>
      <c r="W14">
        <v>81</v>
      </c>
    </row>
    <row r="15" spans="3:27" x14ac:dyDescent="0.25">
      <c r="C15">
        <f t="shared" si="0"/>
        <v>168</v>
      </c>
      <c r="E15">
        <v>1</v>
      </c>
      <c r="F15">
        <f t="shared" si="1"/>
        <v>28.575424759098897</v>
      </c>
      <c r="G15">
        <f>4*10^8</f>
        <v>400000000</v>
      </c>
      <c r="H15">
        <f t="shared" si="2"/>
        <v>11430169903.639559</v>
      </c>
      <c r="I15">
        <f t="shared" si="3"/>
        <v>1.6E+17</v>
      </c>
      <c r="T15">
        <v>168</v>
      </c>
      <c r="U15">
        <v>168</v>
      </c>
      <c r="V15">
        <v>168</v>
      </c>
      <c r="W15">
        <v>168</v>
      </c>
    </row>
    <row r="16" spans="3:27" x14ac:dyDescent="0.25">
      <c r="C16">
        <f t="shared" si="0"/>
        <v>259.25</v>
      </c>
      <c r="E16">
        <v>1</v>
      </c>
      <c r="F16">
        <f t="shared" si="1"/>
        <v>29.160387259820055</v>
      </c>
      <c r="G16">
        <f>6*10^8</f>
        <v>600000000</v>
      </c>
      <c r="H16">
        <f t="shared" si="2"/>
        <v>17496232355.892036</v>
      </c>
      <c r="I16">
        <f t="shared" si="3"/>
        <v>3.6E+17</v>
      </c>
      <c r="T16">
        <v>260</v>
      </c>
      <c r="U16">
        <v>259</v>
      </c>
      <c r="V16">
        <v>258</v>
      </c>
      <c r="W16">
        <v>260</v>
      </c>
    </row>
    <row r="21" spans="3:16" x14ac:dyDescent="0.25">
      <c r="C21" t="s">
        <v>7</v>
      </c>
      <c r="H21" s="1">
        <v>1.47706E-8</v>
      </c>
      <c r="K21" t="s">
        <v>7</v>
      </c>
      <c r="P21">
        <v>14.285600000000001</v>
      </c>
    </row>
    <row r="23" spans="3:16" x14ac:dyDescent="0.25">
      <c r="C23">
        <f>H23</f>
        <v>3.4346809782840295</v>
      </c>
      <c r="H23">
        <f>H8*H$21</f>
        <v>3.4346809782840295</v>
      </c>
      <c r="K23">
        <f>P23</f>
        <v>142367.20797696873</v>
      </c>
      <c r="P23">
        <f>P8*P$21</f>
        <v>142367.20797696873</v>
      </c>
    </row>
    <row r="24" spans="3:16" x14ac:dyDescent="0.25">
      <c r="C24">
        <f t="shared" ref="C24:C31" si="8">H24</f>
        <v>7.1647739565680579</v>
      </c>
      <c r="H24">
        <f t="shared" ref="H24:H31" si="9">H9*H$21</f>
        <v>7.1647739565680579</v>
      </c>
      <c r="K24">
        <f t="shared" ref="K24:K28" si="10">P24</f>
        <v>313305.61595393746</v>
      </c>
      <c r="P24">
        <f t="shared" ref="P24:P28" si="11">P9*P$21</f>
        <v>313305.61595393746</v>
      </c>
    </row>
    <row r="25" spans="3:16" x14ac:dyDescent="0.25">
      <c r="C25">
        <f t="shared" si="8"/>
        <v>14.920371913136119</v>
      </c>
      <c r="H25">
        <f t="shared" si="9"/>
        <v>14.920371913136119</v>
      </c>
      <c r="K25">
        <f t="shared" si="10"/>
        <v>683753.63190787495</v>
      </c>
      <c r="P25">
        <f t="shared" si="11"/>
        <v>683753.63190787495</v>
      </c>
    </row>
    <row r="26" spans="3:16" x14ac:dyDescent="0.25">
      <c r="C26">
        <f t="shared" si="8"/>
        <v>22.898972696493288</v>
      </c>
      <c r="H26">
        <f t="shared" si="9"/>
        <v>22.898972696493288</v>
      </c>
      <c r="K26">
        <f t="shared" si="10"/>
        <v>1075769.6896636251</v>
      </c>
      <c r="P26">
        <f t="shared" si="11"/>
        <v>1075769.6896636251</v>
      </c>
    </row>
    <row r="27" spans="3:16" x14ac:dyDescent="0.25">
      <c r="C27">
        <f t="shared" si="8"/>
        <v>31.022391826272234</v>
      </c>
      <c r="H27">
        <f t="shared" si="9"/>
        <v>31.022391826272234</v>
      </c>
      <c r="K27">
        <f t="shared" si="10"/>
        <v>1481792.0638157499</v>
      </c>
      <c r="P27">
        <f t="shared" si="11"/>
        <v>1481792.0638157499</v>
      </c>
    </row>
    <row r="28" spans="3:16" x14ac:dyDescent="0.25">
      <c r="C28">
        <f t="shared" si="8"/>
        <v>39.253496894674626</v>
      </c>
      <c r="H28">
        <f t="shared" si="9"/>
        <v>39.253496894674626</v>
      </c>
      <c r="K28">
        <f t="shared" si="10"/>
        <v>1898229.4396929163</v>
      </c>
      <c r="P28">
        <f t="shared" si="11"/>
        <v>1898229.4396929163</v>
      </c>
    </row>
    <row r="29" spans="3:16" x14ac:dyDescent="0.25">
      <c r="C29">
        <f t="shared" si="8"/>
        <v>81.461113789349255</v>
      </c>
      <c r="H29">
        <f t="shared" si="9"/>
        <v>81.461113789349255</v>
      </c>
    </row>
    <row r="30" spans="3:16" x14ac:dyDescent="0.25">
      <c r="C30">
        <f t="shared" si="8"/>
        <v>168.83046757869846</v>
      </c>
      <c r="H30">
        <f t="shared" si="9"/>
        <v>168.83046757869846</v>
      </c>
    </row>
    <row r="31" spans="3:16" x14ac:dyDescent="0.25">
      <c r="C31">
        <f t="shared" si="8"/>
        <v>258.42984963593892</v>
      </c>
      <c r="H31">
        <f t="shared" si="9"/>
        <v>258.42984963593892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5205-FED5-457A-8E0A-5582576664B9}">
  <dimension ref="C7:AA29"/>
  <sheetViews>
    <sheetView tabSelected="1" topLeftCell="G1" workbookViewId="0">
      <selection activeCell="K23" sqref="K23:K28"/>
    </sheetView>
  </sheetViews>
  <sheetFormatPr defaultRowHeight="15" x14ac:dyDescent="0.25"/>
  <cols>
    <col min="7" max="7" width="10" bestFit="1" customWidth="1"/>
    <col min="8" max="8" width="12" bestFit="1" customWidth="1"/>
    <col min="9" max="9" width="11.7109375" customWidth="1"/>
    <col min="11" max="11" width="13.85546875" customWidth="1"/>
    <col min="15" max="15" width="10" bestFit="1" customWidth="1"/>
    <col min="17" max="17" width="10.7109375" customWidth="1"/>
  </cols>
  <sheetData>
    <row r="7" spans="3:27" x14ac:dyDescent="0.25">
      <c r="C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K7" t="s">
        <v>6</v>
      </c>
      <c r="M7" t="s">
        <v>1</v>
      </c>
      <c r="N7" t="s">
        <v>2</v>
      </c>
      <c r="O7" t="s">
        <v>3</v>
      </c>
      <c r="P7" t="s">
        <v>4</v>
      </c>
      <c r="Q7" t="s">
        <v>5</v>
      </c>
    </row>
    <row r="8" spans="3:27" x14ac:dyDescent="0.25">
      <c r="C8">
        <f>(T8+U8+V8+W8)/4</f>
        <v>6.75</v>
      </c>
      <c r="E8">
        <v>1</v>
      </c>
      <c r="F8">
        <f>LOG(G8)/LOG(2)</f>
        <v>23.253496664211536</v>
      </c>
      <c r="G8">
        <f>10^7</f>
        <v>10000000</v>
      </c>
      <c r="H8">
        <f>LOG(G8,2)*G8</f>
        <v>232534966.64211538</v>
      </c>
      <c r="I8">
        <f>G8^2</f>
        <v>100000000000000</v>
      </c>
      <c r="K8">
        <f>(Y8+Z8+AA8)/3</f>
        <v>164662</v>
      </c>
      <c r="M8">
        <v>1</v>
      </c>
      <c r="N8">
        <f>LOG(O8,2)</f>
        <v>9.965784284662087</v>
      </c>
      <c r="O8">
        <f>10^3</f>
        <v>1000</v>
      </c>
      <c r="P8">
        <f>O8*N8</f>
        <v>9965.7842846620879</v>
      </c>
      <c r="Q8">
        <f>O8^2</f>
        <v>1000000</v>
      </c>
      <c r="T8">
        <v>8</v>
      </c>
      <c r="U8">
        <v>7</v>
      </c>
      <c r="V8">
        <v>6</v>
      </c>
      <c r="W8">
        <v>6</v>
      </c>
      <c r="Y8">
        <v>164561</v>
      </c>
      <c r="Z8">
        <v>164788</v>
      </c>
      <c r="AA8">
        <v>164637</v>
      </c>
    </row>
    <row r="9" spans="3:27" x14ac:dyDescent="0.25">
      <c r="C9">
        <f t="shared" ref="C9:C14" si="0">(T9+U9+V9+W9)/4</f>
        <v>15.25</v>
      </c>
      <c r="E9">
        <v>1</v>
      </c>
      <c r="F9">
        <f t="shared" ref="F9:F14" si="1">LOG(G9)/LOG(2)</f>
        <v>24.253496664211536</v>
      </c>
      <c r="G9">
        <f>2*10^7</f>
        <v>20000000</v>
      </c>
      <c r="H9">
        <f t="shared" ref="H9:H14" si="2">LOG(G9,2)*G9</f>
        <v>485069933.28423071</v>
      </c>
      <c r="I9">
        <f t="shared" ref="I9:I14" si="3">G9^2</f>
        <v>400000000000000</v>
      </c>
      <c r="K9">
        <f>(Y9+Z9+AA9)/3</f>
        <v>388938.33333333331</v>
      </c>
      <c r="M9">
        <v>1</v>
      </c>
      <c r="N9">
        <f t="shared" ref="N9:N13" si="4">LOG(O9,2)</f>
        <v>10.965784284662087</v>
      </c>
      <c r="O9">
        <f>2*10^3</f>
        <v>2000</v>
      </c>
      <c r="P9">
        <f t="shared" ref="P9:P13" si="5">O9*N9</f>
        <v>21931.568569324176</v>
      </c>
      <c r="Q9">
        <f>O9^2</f>
        <v>4000000</v>
      </c>
      <c r="T9">
        <v>16</v>
      </c>
      <c r="U9">
        <v>15</v>
      </c>
      <c r="V9">
        <v>15</v>
      </c>
      <c r="W9">
        <v>15</v>
      </c>
      <c r="Y9">
        <v>389289</v>
      </c>
      <c r="Z9">
        <v>388899</v>
      </c>
      <c r="AA9">
        <v>388627</v>
      </c>
    </row>
    <row r="10" spans="3:27" x14ac:dyDescent="0.25">
      <c r="C10">
        <f t="shared" si="0"/>
        <v>34.75</v>
      </c>
      <c r="E10">
        <v>1</v>
      </c>
      <c r="F10">
        <f t="shared" si="1"/>
        <v>25.253496664211536</v>
      </c>
      <c r="G10">
        <f>4*10^7</f>
        <v>40000000</v>
      </c>
      <c r="H10">
        <f t="shared" si="2"/>
        <v>1010139866.5684615</v>
      </c>
      <c r="I10">
        <f t="shared" si="3"/>
        <v>1600000000000000</v>
      </c>
      <c r="K10">
        <f>(Y10+Z10+AA10)/3</f>
        <v>917097.33333333337</v>
      </c>
      <c r="M10">
        <v>1</v>
      </c>
      <c r="N10">
        <f t="shared" si="4"/>
        <v>11.965784284662087</v>
      </c>
      <c r="O10">
        <f>4*10^3</f>
        <v>4000</v>
      </c>
      <c r="P10">
        <f t="shared" si="5"/>
        <v>47863.137138648352</v>
      </c>
      <c r="Q10">
        <f t="shared" ref="Q10:Q13" si="6">O10^2</f>
        <v>16000000</v>
      </c>
      <c r="T10">
        <v>34</v>
      </c>
      <c r="U10">
        <v>36</v>
      </c>
      <c r="V10">
        <v>35</v>
      </c>
      <c r="W10">
        <v>34</v>
      </c>
      <c r="Y10">
        <v>917003</v>
      </c>
      <c r="Z10">
        <v>917084</v>
      </c>
      <c r="AA10">
        <v>917205</v>
      </c>
    </row>
    <row r="11" spans="3:27" x14ac:dyDescent="0.25">
      <c r="C11">
        <f t="shared" si="0"/>
        <v>54</v>
      </c>
      <c r="E11">
        <v>1</v>
      </c>
      <c r="F11">
        <f t="shared" si="1"/>
        <v>25.838459164932694</v>
      </c>
      <c r="G11">
        <f>6*10^7</f>
        <v>60000000</v>
      </c>
      <c r="H11">
        <f t="shared" si="2"/>
        <v>1550307549.8959615</v>
      </c>
      <c r="I11">
        <f t="shared" si="3"/>
        <v>3600000000000000</v>
      </c>
      <c r="K11">
        <f>(Y11+Z11+AA11)/3</f>
        <v>1468503.3333333333</v>
      </c>
      <c r="M11">
        <v>1</v>
      </c>
      <c r="N11">
        <f t="shared" si="4"/>
        <v>12.550746785383243</v>
      </c>
      <c r="O11">
        <f>6*10^3</f>
        <v>6000</v>
      </c>
      <c r="P11">
        <f t="shared" si="5"/>
        <v>75304.480712299453</v>
      </c>
      <c r="Q11">
        <f t="shared" si="6"/>
        <v>36000000</v>
      </c>
      <c r="T11">
        <v>56</v>
      </c>
      <c r="U11">
        <v>53</v>
      </c>
      <c r="V11">
        <v>54</v>
      </c>
      <c r="W11">
        <v>53</v>
      </c>
      <c r="Y11">
        <v>1468470</v>
      </c>
      <c r="Z11">
        <v>1468390</v>
      </c>
      <c r="AA11">
        <v>1468650</v>
      </c>
    </row>
    <row r="12" spans="3:27" x14ac:dyDescent="0.25">
      <c r="C12">
        <f t="shared" si="0"/>
        <v>77.5</v>
      </c>
      <c r="E12">
        <v>1</v>
      </c>
      <c r="F12">
        <f t="shared" si="1"/>
        <v>26.253496664211536</v>
      </c>
      <c r="G12">
        <f>8*10^7</f>
        <v>80000000</v>
      </c>
      <c r="H12">
        <f t="shared" si="2"/>
        <v>2100279733.1369228</v>
      </c>
      <c r="I12">
        <f t="shared" si="3"/>
        <v>6400000000000000</v>
      </c>
      <c r="K12">
        <f>(Y12+Z12+AA12)/3</f>
        <v>2165496.6666666665</v>
      </c>
      <c r="M12">
        <v>1</v>
      </c>
      <c r="N12">
        <f t="shared" si="4"/>
        <v>12.965784284662087</v>
      </c>
      <c r="O12">
        <f>8*10^3</f>
        <v>8000</v>
      </c>
      <c r="P12">
        <f t="shared" si="5"/>
        <v>103726.2742772967</v>
      </c>
      <c r="Q12">
        <f t="shared" si="6"/>
        <v>64000000</v>
      </c>
      <c r="T12">
        <v>79</v>
      </c>
      <c r="U12">
        <v>77</v>
      </c>
      <c r="V12">
        <v>77</v>
      </c>
      <c r="W12">
        <v>77</v>
      </c>
      <c r="Y12">
        <v>2164580</v>
      </c>
      <c r="Z12">
        <v>2165940</v>
      </c>
      <c r="AA12">
        <v>2165970</v>
      </c>
    </row>
    <row r="13" spans="3:27" x14ac:dyDescent="0.25">
      <c r="C13">
        <f t="shared" si="0"/>
        <v>97</v>
      </c>
      <c r="E13">
        <v>1</v>
      </c>
      <c r="F13">
        <f t="shared" si="1"/>
        <v>26.575424759098897</v>
      </c>
      <c r="G13">
        <f>10^8</f>
        <v>100000000</v>
      </c>
      <c r="H13">
        <f t="shared" si="2"/>
        <v>2657542475.9098902</v>
      </c>
      <c r="I13">
        <f t="shared" si="3"/>
        <v>1E+16</v>
      </c>
      <c r="K13">
        <f>(Y13+Z13+AA13)/3</f>
        <v>2833483.3333333335</v>
      </c>
      <c r="M13">
        <v>1</v>
      </c>
      <c r="N13">
        <f t="shared" si="4"/>
        <v>13.287712379549451</v>
      </c>
      <c r="O13">
        <f>10^4</f>
        <v>10000</v>
      </c>
      <c r="P13">
        <f t="shared" si="5"/>
        <v>132877.1237954945</v>
      </c>
      <c r="Q13">
        <f t="shared" si="6"/>
        <v>100000000</v>
      </c>
      <c r="T13">
        <v>100</v>
      </c>
      <c r="U13">
        <v>94</v>
      </c>
      <c r="V13">
        <v>96</v>
      </c>
      <c r="W13">
        <v>98</v>
      </c>
      <c r="Y13">
        <v>2832810</v>
      </c>
      <c r="Z13">
        <v>2830440</v>
      </c>
      <c r="AA13">
        <v>2837200</v>
      </c>
    </row>
    <row r="14" spans="3:27" x14ac:dyDescent="0.25">
      <c r="C14">
        <f t="shared" si="0"/>
        <v>233.25</v>
      </c>
      <c r="E14">
        <v>1</v>
      </c>
      <c r="F14">
        <f t="shared" si="1"/>
        <v>27.575424759098897</v>
      </c>
      <c r="G14">
        <f>2*10^8</f>
        <v>200000000</v>
      </c>
      <c r="H14">
        <f t="shared" si="2"/>
        <v>5515084951.8197803</v>
      </c>
      <c r="I14">
        <f t="shared" si="3"/>
        <v>4E+16</v>
      </c>
      <c r="T14">
        <v>227</v>
      </c>
      <c r="U14">
        <v>243</v>
      </c>
      <c r="V14">
        <v>227</v>
      </c>
      <c r="W14">
        <v>236</v>
      </c>
    </row>
    <row r="21" spans="3:17" x14ac:dyDescent="0.25">
      <c r="C21" t="s">
        <v>7</v>
      </c>
      <c r="G21" s="1"/>
      <c r="H21" s="1">
        <v>3.15096E-8</v>
      </c>
      <c r="I21" s="1">
        <v>1.4841299999999999E-15</v>
      </c>
      <c r="K21" t="s">
        <v>7</v>
      </c>
      <c r="P21">
        <v>16.968699999999998</v>
      </c>
      <c r="Q21">
        <v>5.8999999999999999E-3</v>
      </c>
    </row>
    <row r="23" spans="3:17" x14ac:dyDescent="0.25">
      <c r="C23">
        <f>H23+I23</f>
        <v>7.4754967849063991</v>
      </c>
      <c r="H23">
        <f>H8*H$21</f>
        <v>7.3270837849063994</v>
      </c>
      <c r="I23">
        <f>I8*I$21</f>
        <v>0.14841299999999999</v>
      </c>
      <c r="K23">
        <f>P23+Q23</f>
        <v>175006.40379114557</v>
      </c>
      <c r="P23">
        <f>P8*P$21</f>
        <v>169106.40379114557</v>
      </c>
      <c r="Q23">
        <f>Q8*Q$21</f>
        <v>5900</v>
      </c>
    </row>
    <row r="24" spans="3:17" x14ac:dyDescent="0.25">
      <c r="C24">
        <f t="shared" ref="C24:C29" si="7">H24+I24</f>
        <v>15.878011569812797</v>
      </c>
      <c r="H24">
        <f t="shared" ref="H24:I31" si="8">H9*H$21</f>
        <v>15.284359569812796</v>
      </c>
      <c r="I24">
        <f t="shared" si="8"/>
        <v>0.59365199999999996</v>
      </c>
      <c r="K24">
        <f t="shared" ref="K24:K28" si="9">P24+Q24</f>
        <v>395750.2075822911</v>
      </c>
      <c r="P24">
        <f t="shared" ref="P24:Q28" si="10">P9*P$21</f>
        <v>372150.2075822911</v>
      </c>
      <c r="Q24">
        <f t="shared" si="10"/>
        <v>23600</v>
      </c>
    </row>
    <row r="25" spans="3:17" x14ac:dyDescent="0.25">
      <c r="C25">
        <f t="shared" si="7"/>
        <v>34.203711139625597</v>
      </c>
      <c r="H25">
        <f t="shared" si="8"/>
        <v>31.829103139625595</v>
      </c>
      <c r="I25">
        <f t="shared" si="8"/>
        <v>2.3746079999999998</v>
      </c>
      <c r="K25">
        <f t="shared" si="9"/>
        <v>906575.21516458225</v>
      </c>
      <c r="P25">
        <f t="shared" si="10"/>
        <v>812175.21516458225</v>
      </c>
      <c r="Q25">
        <f t="shared" si="10"/>
        <v>94400</v>
      </c>
    </row>
    <row r="26" spans="3:17" x14ac:dyDescent="0.25">
      <c r="C26">
        <f t="shared" si="7"/>
        <v>54.19243877420179</v>
      </c>
      <c r="H26">
        <f t="shared" si="8"/>
        <v>48.849570774201787</v>
      </c>
      <c r="I26">
        <f t="shared" si="8"/>
        <v>5.3428679999999993</v>
      </c>
      <c r="K26">
        <f t="shared" si="9"/>
        <v>1490219.1418627957</v>
      </c>
      <c r="P26">
        <f t="shared" si="10"/>
        <v>1277819.1418627957</v>
      </c>
      <c r="Q26">
        <f t="shared" si="10"/>
        <v>212400</v>
      </c>
    </row>
    <row r="27" spans="3:17" x14ac:dyDescent="0.25">
      <c r="C27">
        <f t="shared" si="7"/>
        <v>75.677406279251173</v>
      </c>
      <c r="H27">
        <f t="shared" si="8"/>
        <v>66.178974279251179</v>
      </c>
      <c r="I27">
        <f t="shared" si="8"/>
        <v>9.4984319999999993</v>
      </c>
      <c r="K27">
        <f t="shared" si="9"/>
        <v>2137700.0303291641</v>
      </c>
      <c r="P27">
        <f t="shared" si="10"/>
        <v>1760100.0303291644</v>
      </c>
      <c r="Q27">
        <f t="shared" si="10"/>
        <v>377600</v>
      </c>
    </row>
    <row r="28" spans="3:17" x14ac:dyDescent="0.25">
      <c r="C28">
        <f t="shared" si="7"/>
        <v>98.579400398930275</v>
      </c>
      <c r="H28">
        <f t="shared" si="8"/>
        <v>83.738100398930271</v>
      </c>
      <c r="I28">
        <f t="shared" si="8"/>
        <v>14.841299999999999</v>
      </c>
      <c r="K28">
        <f t="shared" si="9"/>
        <v>2844752.050548607</v>
      </c>
      <c r="P28">
        <f t="shared" si="10"/>
        <v>2254752.050548607</v>
      </c>
      <c r="Q28">
        <f t="shared" si="10"/>
        <v>590000</v>
      </c>
    </row>
    <row r="29" spans="3:17" x14ac:dyDescent="0.25">
      <c r="C29">
        <f t="shared" si="7"/>
        <v>233.14332079786055</v>
      </c>
      <c r="H29">
        <f t="shared" si="8"/>
        <v>173.77812079786057</v>
      </c>
      <c r="I29">
        <f t="shared" si="8"/>
        <v>59.365199999999994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FF2C-FC3A-4F24-82F1-38C2B1B4800E}">
  <dimension ref="C7:AA29"/>
  <sheetViews>
    <sheetView topLeftCell="H1" workbookViewId="0">
      <selection activeCell="M23" sqref="M23"/>
    </sheetView>
  </sheetViews>
  <sheetFormatPr defaultRowHeight="15" x14ac:dyDescent="0.25"/>
  <cols>
    <col min="7" max="7" width="10" bestFit="1" customWidth="1"/>
    <col min="8" max="8" width="12" bestFit="1" customWidth="1"/>
    <col min="9" max="9" width="11.7109375" customWidth="1"/>
    <col min="11" max="11" width="13.85546875" customWidth="1"/>
    <col min="15" max="15" width="10" bestFit="1" customWidth="1"/>
    <col min="17" max="17" width="10.7109375" customWidth="1"/>
  </cols>
  <sheetData>
    <row r="7" spans="3:27" x14ac:dyDescent="0.25">
      <c r="C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K7" t="s">
        <v>6</v>
      </c>
      <c r="M7" t="s">
        <v>1</v>
      </c>
      <c r="N7" t="s">
        <v>2</v>
      </c>
      <c r="O7" t="s">
        <v>3</v>
      </c>
      <c r="P7" t="s">
        <v>4</v>
      </c>
      <c r="Q7" t="s">
        <v>5</v>
      </c>
    </row>
    <row r="8" spans="3:27" x14ac:dyDescent="0.25">
      <c r="C8">
        <f>(T8+U8+V8+W8)/4</f>
        <v>10</v>
      </c>
      <c r="E8">
        <v>1</v>
      </c>
      <c r="F8">
        <f>LOG(G8)/LOG(2)</f>
        <v>23.253496664211536</v>
      </c>
      <c r="G8">
        <f>10^7</f>
        <v>10000000</v>
      </c>
      <c r="H8">
        <f>LOG(G8,2)*G8</f>
        <v>232534966.64211538</v>
      </c>
      <c r="I8">
        <f>G8^2</f>
        <v>100000000000000</v>
      </c>
      <c r="K8">
        <f>(Y8+Z8+AA8)/3</f>
        <v>204845.33333333334</v>
      </c>
      <c r="M8">
        <v>1</v>
      </c>
      <c r="N8">
        <f>LOG(O8,2)</f>
        <v>9.965784284662087</v>
      </c>
      <c r="O8">
        <f>10^3</f>
        <v>1000</v>
      </c>
      <c r="P8">
        <f>O8*N8</f>
        <v>9965.7842846620879</v>
      </c>
      <c r="Q8">
        <f>O8^2</f>
        <v>1000000</v>
      </c>
      <c r="T8">
        <v>9</v>
      </c>
      <c r="U8">
        <v>11</v>
      </c>
      <c r="V8">
        <v>11</v>
      </c>
      <c r="W8">
        <v>9</v>
      </c>
      <c r="Y8">
        <v>204844</v>
      </c>
      <c r="Z8">
        <v>204861</v>
      </c>
      <c r="AA8">
        <v>204831</v>
      </c>
    </row>
    <row r="9" spans="3:27" x14ac:dyDescent="0.25">
      <c r="C9">
        <f t="shared" ref="C9:C14" si="0">(T9+U9+V9+W9)/4</f>
        <v>18.5</v>
      </c>
      <c r="E9">
        <v>1</v>
      </c>
      <c r="F9">
        <f t="shared" ref="F9:F14" si="1">LOG(G9)/LOG(2)</f>
        <v>24.253496664211536</v>
      </c>
      <c r="G9">
        <f>2*10^7</f>
        <v>20000000</v>
      </c>
      <c r="H9">
        <f t="shared" ref="H9:H14" si="2">LOG(G9,2)*G9</f>
        <v>485069933.28423071</v>
      </c>
      <c r="I9">
        <f t="shared" ref="I9:I14" si="3">G9^2</f>
        <v>400000000000000</v>
      </c>
      <c r="K9">
        <f t="shared" ref="K9:K13" si="4">(Y9+Z9+AA9)/3</f>
        <v>452660.33333333331</v>
      </c>
      <c r="M9">
        <v>1</v>
      </c>
      <c r="N9">
        <f t="shared" ref="N9:N13" si="5">LOG(O9,2)</f>
        <v>10.965784284662087</v>
      </c>
      <c r="O9">
        <f>2*10^3</f>
        <v>2000</v>
      </c>
      <c r="P9">
        <f t="shared" ref="P9:P13" si="6">O9*N9</f>
        <v>21931.568569324176</v>
      </c>
      <c r="Q9">
        <f>O9^2</f>
        <v>4000000</v>
      </c>
      <c r="T9">
        <v>20</v>
      </c>
      <c r="U9">
        <v>18</v>
      </c>
      <c r="V9">
        <v>18</v>
      </c>
      <c r="W9">
        <v>18</v>
      </c>
      <c r="Y9">
        <v>452810</v>
      </c>
      <c r="Z9">
        <v>452586</v>
      </c>
      <c r="AA9">
        <v>452585</v>
      </c>
    </row>
    <row r="10" spans="3:27" x14ac:dyDescent="0.25">
      <c r="C10">
        <f t="shared" si="0"/>
        <v>38.25</v>
      </c>
      <c r="E10">
        <v>1</v>
      </c>
      <c r="F10">
        <f t="shared" si="1"/>
        <v>25.253496664211536</v>
      </c>
      <c r="G10">
        <f>4*10^7</f>
        <v>40000000</v>
      </c>
      <c r="H10">
        <f t="shared" si="2"/>
        <v>1010139866.5684615</v>
      </c>
      <c r="I10">
        <f t="shared" si="3"/>
        <v>1600000000000000</v>
      </c>
      <c r="K10">
        <f t="shared" si="4"/>
        <v>991093</v>
      </c>
      <c r="M10">
        <v>1</v>
      </c>
      <c r="N10">
        <f t="shared" si="5"/>
        <v>11.965784284662087</v>
      </c>
      <c r="O10">
        <f>4*10^3</f>
        <v>4000</v>
      </c>
      <c r="P10">
        <f t="shared" si="6"/>
        <v>47863.137138648352</v>
      </c>
      <c r="Q10">
        <f t="shared" ref="Q10:Q13" si="7">O10^2</f>
        <v>16000000</v>
      </c>
      <c r="T10">
        <v>38</v>
      </c>
      <c r="U10">
        <v>39</v>
      </c>
      <c r="V10">
        <v>38</v>
      </c>
      <c r="W10">
        <v>38</v>
      </c>
      <c r="Y10">
        <v>991078</v>
      </c>
      <c r="Z10">
        <v>991076</v>
      </c>
      <c r="AA10">
        <v>991125</v>
      </c>
    </row>
    <row r="11" spans="3:27" x14ac:dyDescent="0.25">
      <c r="C11">
        <f t="shared" si="0"/>
        <v>61</v>
      </c>
      <c r="E11">
        <v>1</v>
      </c>
      <c r="F11">
        <f t="shared" si="1"/>
        <v>25.838459164932694</v>
      </c>
      <c r="G11">
        <f>6*10^7</f>
        <v>60000000</v>
      </c>
      <c r="H11">
        <f t="shared" si="2"/>
        <v>1550307549.8959615</v>
      </c>
      <c r="I11">
        <f t="shared" si="3"/>
        <v>3600000000000000</v>
      </c>
      <c r="K11">
        <f t="shared" si="4"/>
        <v>1565336.6666666667</v>
      </c>
      <c r="M11">
        <v>1</v>
      </c>
      <c r="N11">
        <f t="shared" si="5"/>
        <v>12.550746785383243</v>
      </c>
      <c r="O11">
        <f>6*10^3</f>
        <v>6000</v>
      </c>
      <c r="P11">
        <f t="shared" si="6"/>
        <v>75304.480712299453</v>
      </c>
      <c r="Q11">
        <f t="shared" si="7"/>
        <v>36000000</v>
      </c>
      <c r="T11">
        <v>61</v>
      </c>
      <c r="U11">
        <v>61</v>
      </c>
      <c r="V11">
        <v>61</v>
      </c>
      <c r="W11">
        <v>61</v>
      </c>
      <c r="Y11">
        <v>1565310</v>
      </c>
      <c r="Z11">
        <v>1565330</v>
      </c>
      <c r="AA11">
        <v>1565370</v>
      </c>
    </row>
    <row r="12" spans="3:27" x14ac:dyDescent="0.25">
      <c r="C12">
        <f t="shared" si="0"/>
        <v>84.75</v>
      </c>
      <c r="E12">
        <v>1</v>
      </c>
      <c r="F12">
        <f t="shared" si="1"/>
        <v>26.253496664211536</v>
      </c>
      <c r="G12">
        <f>8*10^7</f>
        <v>80000000</v>
      </c>
      <c r="H12">
        <f t="shared" si="2"/>
        <v>2100279733.1369228</v>
      </c>
      <c r="I12">
        <f t="shared" si="3"/>
        <v>6400000000000000</v>
      </c>
      <c r="K12">
        <f t="shared" si="4"/>
        <v>2154060</v>
      </c>
      <c r="M12">
        <v>1</v>
      </c>
      <c r="N12">
        <f t="shared" si="5"/>
        <v>12.965784284662087</v>
      </c>
      <c r="O12">
        <f>8*10^3</f>
        <v>8000</v>
      </c>
      <c r="P12">
        <f t="shared" si="6"/>
        <v>103726.2742772967</v>
      </c>
      <c r="Q12">
        <f t="shared" si="7"/>
        <v>64000000</v>
      </c>
      <c r="T12">
        <v>84</v>
      </c>
      <c r="U12">
        <v>85</v>
      </c>
      <c r="V12">
        <v>85</v>
      </c>
      <c r="W12">
        <v>85</v>
      </c>
      <c r="Y12">
        <v>2154080</v>
      </c>
      <c r="Z12">
        <v>2154100</v>
      </c>
      <c r="AA12">
        <v>2154000</v>
      </c>
    </row>
    <row r="13" spans="3:27" x14ac:dyDescent="0.25">
      <c r="C13">
        <f t="shared" si="0"/>
        <v>109.75</v>
      </c>
      <c r="E13">
        <v>1</v>
      </c>
      <c r="F13">
        <f t="shared" si="1"/>
        <v>26.575424759098897</v>
      </c>
      <c r="G13">
        <f>10^8</f>
        <v>100000000</v>
      </c>
      <c r="H13">
        <f t="shared" si="2"/>
        <v>2657542475.9098902</v>
      </c>
      <c r="I13">
        <f t="shared" si="3"/>
        <v>1E+16</v>
      </c>
      <c r="K13">
        <f t="shared" si="4"/>
        <v>2765570</v>
      </c>
      <c r="M13">
        <v>1</v>
      </c>
      <c r="N13">
        <f t="shared" si="5"/>
        <v>13.287712379549451</v>
      </c>
      <c r="O13">
        <f>10^4</f>
        <v>10000</v>
      </c>
      <c r="P13">
        <f t="shared" si="6"/>
        <v>132877.1237954945</v>
      </c>
      <c r="Q13">
        <f t="shared" si="7"/>
        <v>100000000</v>
      </c>
      <c r="T13">
        <v>109</v>
      </c>
      <c r="U13">
        <v>110</v>
      </c>
      <c r="V13">
        <v>110</v>
      </c>
      <c r="W13">
        <v>110</v>
      </c>
      <c r="Y13">
        <v>2765540</v>
      </c>
      <c r="Z13">
        <v>2765640</v>
      </c>
      <c r="AA13">
        <v>2765530</v>
      </c>
    </row>
    <row r="14" spans="3:27" x14ac:dyDescent="0.25">
      <c r="C14">
        <f t="shared" si="0"/>
        <v>243</v>
      </c>
      <c r="E14">
        <v>1</v>
      </c>
      <c r="F14">
        <f t="shared" si="1"/>
        <v>27.575424759098897</v>
      </c>
      <c r="G14">
        <f>2*10^8</f>
        <v>200000000</v>
      </c>
      <c r="H14">
        <f t="shared" si="2"/>
        <v>5515084951.8197803</v>
      </c>
      <c r="I14">
        <f t="shared" si="3"/>
        <v>4E+16</v>
      </c>
      <c r="T14">
        <v>243</v>
      </c>
      <c r="U14">
        <v>243</v>
      </c>
      <c r="V14">
        <v>243</v>
      </c>
      <c r="W14">
        <v>243</v>
      </c>
    </row>
    <row r="21" spans="3:17" x14ac:dyDescent="0.25">
      <c r="C21" t="s">
        <v>7</v>
      </c>
      <c r="H21" s="1">
        <v>3.7590500000000002E-8</v>
      </c>
      <c r="I21" s="1">
        <v>8.9574499999999992E-16</v>
      </c>
      <c r="K21" t="s">
        <v>7</v>
      </c>
      <c r="P21">
        <v>20.646899999999999</v>
      </c>
      <c r="Q21">
        <v>2.18693E-4</v>
      </c>
    </row>
    <row r="23" spans="3:17" x14ac:dyDescent="0.25">
      <c r="C23">
        <f>H23+I23</f>
        <v>8.8306801635604391</v>
      </c>
      <c r="H23">
        <f>H8*H$21</f>
        <v>8.7411056635604396</v>
      </c>
      <c r="I23">
        <f>I8*I$21</f>
        <v>8.9574499999999987E-2</v>
      </c>
      <c r="K23">
        <f>P23+Q23</f>
        <v>205981.24454698965</v>
      </c>
      <c r="P23">
        <f>P8*P$21</f>
        <v>205762.55154698965</v>
      </c>
      <c r="Q23">
        <f>Q8*Q$21</f>
        <v>218.69300000000001</v>
      </c>
    </row>
    <row r="24" spans="3:17" x14ac:dyDescent="0.25">
      <c r="C24">
        <f t="shared" ref="C24:C29" si="8">H24+I24</f>
        <v>18.592319327120876</v>
      </c>
      <c r="H24">
        <f t="shared" ref="H24:I31" si="9">H9*H$21</f>
        <v>18.234021327120875</v>
      </c>
      <c r="I24">
        <f t="shared" si="9"/>
        <v>0.35829799999999995</v>
      </c>
      <c r="K24">
        <f t="shared" ref="K24:K28" si="10">P24+Q24</f>
        <v>453693.67509397928</v>
      </c>
      <c r="P24">
        <f t="shared" ref="P24:Q28" si="11">P9*P$21</f>
        <v>452818.90309397929</v>
      </c>
      <c r="Q24">
        <f t="shared" si="11"/>
        <v>874.77200000000005</v>
      </c>
    </row>
    <row r="25" spans="3:17" x14ac:dyDescent="0.25">
      <c r="C25">
        <f t="shared" si="8"/>
        <v>39.404854654241753</v>
      </c>
      <c r="H25">
        <f t="shared" si="9"/>
        <v>37.971662654241754</v>
      </c>
      <c r="I25">
        <f t="shared" si="9"/>
        <v>1.4331919999999998</v>
      </c>
      <c r="K25">
        <f t="shared" si="10"/>
        <v>991724.49418795854</v>
      </c>
      <c r="P25">
        <f t="shared" si="11"/>
        <v>988225.40618795855</v>
      </c>
      <c r="Q25">
        <f t="shared" si="11"/>
        <v>3499.0880000000002</v>
      </c>
    </row>
    <row r="26" spans="3:17" x14ac:dyDescent="0.25">
      <c r="C26">
        <f t="shared" si="8"/>
        <v>61.501517954364147</v>
      </c>
      <c r="H26">
        <f t="shared" si="9"/>
        <v>58.276835954364145</v>
      </c>
      <c r="I26">
        <f t="shared" si="9"/>
        <v>3.2246819999999996</v>
      </c>
      <c r="K26">
        <f t="shared" si="10"/>
        <v>1562677.0308187755</v>
      </c>
      <c r="P26">
        <f t="shared" si="11"/>
        <v>1554804.0828187754</v>
      </c>
      <c r="Q26">
        <f t="shared" si="11"/>
        <v>7872.9480000000003</v>
      </c>
    </row>
    <row r="27" spans="3:17" x14ac:dyDescent="0.25">
      <c r="C27">
        <f t="shared" si="8"/>
        <v>84.683333308483498</v>
      </c>
      <c r="H27">
        <f t="shared" si="9"/>
        <v>78.950565308483505</v>
      </c>
      <c r="I27">
        <f t="shared" si="9"/>
        <v>5.7327679999999992</v>
      </c>
      <c r="K27">
        <f t="shared" si="10"/>
        <v>2155622.3643759172</v>
      </c>
      <c r="P27">
        <f t="shared" si="11"/>
        <v>2141626.0123759173</v>
      </c>
      <c r="Q27">
        <f t="shared" si="11"/>
        <v>13996.352000000001</v>
      </c>
    </row>
    <row r="28" spans="3:17" x14ac:dyDescent="0.25">
      <c r="C28">
        <f t="shared" si="8"/>
        <v>108.85580044069073</v>
      </c>
      <c r="H28">
        <f t="shared" si="9"/>
        <v>99.898350440690734</v>
      </c>
      <c r="I28">
        <f t="shared" si="9"/>
        <v>8.9574499999999997</v>
      </c>
      <c r="K28">
        <f t="shared" si="10"/>
        <v>2765369.987293195</v>
      </c>
      <c r="P28">
        <f t="shared" si="11"/>
        <v>2743500.6872931952</v>
      </c>
      <c r="Q28">
        <f t="shared" si="11"/>
        <v>21869.3</v>
      </c>
    </row>
    <row r="29" spans="3:17" x14ac:dyDescent="0.25">
      <c r="C29">
        <f t="shared" si="8"/>
        <v>243.14460088138148</v>
      </c>
      <c r="H29">
        <f t="shared" si="9"/>
        <v>207.31480088138147</v>
      </c>
      <c r="I29">
        <f t="shared" si="9"/>
        <v>35.829799999999999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Sort Analysis</vt:lpstr>
      <vt:lpstr>Merge Sort Analysis</vt:lpstr>
      <vt:lpstr>Shell Sort Analysis</vt:lpstr>
      <vt:lpstr>Heap Sort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Gustafson</dc:creator>
  <cp:lastModifiedBy>Thomas Gustafson</cp:lastModifiedBy>
  <dcterms:created xsi:type="dcterms:W3CDTF">2019-11-25T00:33:51Z</dcterms:created>
  <dcterms:modified xsi:type="dcterms:W3CDTF">2019-11-26T00:37:02Z</dcterms:modified>
</cp:coreProperties>
</file>