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3040" windowHeight="9087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J6" i="2" l="1"/>
  <c r="J7" i="2" s="1"/>
  <c r="I6" i="2"/>
  <c r="I7" i="2" s="1"/>
  <c r="J8" i="2"/>
  <c r="J9" i="2" s="1"/>
  <c r="I8" i="2"/>
  <c r="I9" i="2" s="1"/>
  <c r="J3" i="2"/>
  <c r="I3" i="2"/>
  <c r="I4" i="2" s="1"/>
  <c r="J11" i="2" l="1"/>
  <c r="J4" i="2"/>
  <c r="I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C4" i="2" l="1"/>
  <c r="C5" i="2" s="1"/>
  <c r="E37" i="1"/>
  <c r="E36" i="1"/>
  <c r="E35" i="1"/>
  <c r="E34" i="1"/>
  <c r="E33" i="1"/>
  <c r="E32" i="1"/>
  <c r="E31" i="1"/>
  <c r="E30" i="1"/>
  <c r="C14" i="2" l="1"/>
  <c r="C18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<sst xmlns="http://schemas.openxmlformats.org/spreadsheetml/2006/main" count="45" uniqueCount="44">
  <si>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</si>
  <si>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</si>
  <si>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</si>
  <si>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</si>
  <si>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</si>
  <si>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</si>
  <si>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</si>
  <si>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</si>
  <si>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</si>
  <si>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</si>
  <si>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</si>
  <si>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</si>
  <si>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</si>
  <si>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</si>
  <si>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</si>
  <si>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</si>
  <si>
    <t>R_convwater</t>
  </si>
  <si>
    <t>lambda_water</t>
  </si>
  <si>
    <t>R_condglass</t>
  </si>
  <si>
    <t>lambda_glass</t>
  </si>
  <si>
    <t>R_air</t>
  </si>
  <si>
    <t>lambda_air</t>
  </si>
  <si>
    <t>1/hA</t>
  </si>
  <si>
    <t>L/kA</t>
  </si>
  <si>
    <t>lower limit</t>
  </si>
  <si>
    <t>upper limit</t>
  </si>
  <si>
    <t>lower limit h_water</t>
  </si>
  <si>
    <t>upper limit h_water</t>
  </si>
  <si>
    <t>lower limit h_air</t>
  </si>
  <si>
    <t>upper limit h_air</t>
  </si>
  <si>
    <t>http://www.hcheattransfer.com/coefficients.html</t>
  </si>
  <si>
    <t>lower limit k_plexi</t>
  </si>
  <si>
    <t>upper limit k_plexi</t>
  </si>
  <si>
    <t>https://www.electronics-cooling.com/2001/05/the-thermal-conductivity-of-unfilled-plastics/</t>
  </si>
  <si>
    <t>lambda bottle theory</t>
  </si>
  <si>
    <t>at 50 deg C</t>
  </si>
  <si>
    <t>Thermal Conductance/W K^-1</t>
  </si>
  <si>
    <t>bottle</t>
  </si>
  <si>
    <t>tubing</t>
  </si>
  <si>
    <t>exponential coeff</t>
  </si>
  <si>
    <t>CALCULATOR</t>
  </si>
  <si>
    <t>volume of water (ml)</t>
  </si>
  <si>
    <t>Experimental results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</si>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</sst>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3200" b="0" i="1" u="none" strike="noStrike" baseline="0">
                <a:solidFill>
                  <a:schemeClr val="tx1"/>
                </a:solidFill>
                <a:effectLst/>
              </a:rPr>
              <a:t>Δ</a:t>
            </a:r>
            <a:r>
              <a:rPr lang="en-SG" sz="3200">
                <a:solidFill>
                  <a:schemeClr val="tx1"/>
                </a:solidFill>
              </a:rPr>
              <a:t>T/K against Time/s</a:t>
            </a:r>
          </a:p>
        </c:rich>
      </c:tx>
      <c:layout>
        <c:manualLayout>
          <c:xMode val="edge"/>
          <c:yMode val="edge"/>
          <c:x val="0.30619109392625854"/>
          <c:y val="3.3452283169723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55000"/>
                  </a:srgb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4131925712742523E-2"/>
                  <c:y val="-0.329932559386745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>
                        <a:solidFill>
                          <a:schemeClr val="tx1"/>
                        </a:solidFill>
                      </a:rPr>
                      <a:t>y = 1.5829607582E+01e</a:t>
                    </a:r>
                    <a:r>
                      <a:rPr lang="en-US" sz="2800" baseline="30000">
                        <a:solidFill>
                          <a:schemeClr val="tx1"/>
                        </a:solidFill>
                      </a:rPr>
                      <a:t>-5.2822530160E-03x</a:t>
                    </a:r>
                    <a:br>
                      <a:rPr lang="en-US" sz="2800" baseline="0">
                        <a:solidFill>
                          <a:schemeClr val="tx1"/>
                        </a:solidFill>
                      </a:rPr>
                    </a:br>
                    <a:r>
                      <a:rPr lang="en-US" sz="2800" baseline="0">
                        <a:solidFill>
                          <a:schemeClr val="tx1"/>
                        </a:solidFill>
                      </a:rPr>
                      <a:t>R² = 9.9648425472E-01</a:t>
                    </a:r>
                    <a:endParaRPr lang="en-US" sz="2800">
                      <a:solidFill>
                        <a:schemeClr val="tx1"/>
                      </a:solidFill>
                    </a:endParaRPr>
                  </a:p>
                </c:rich>
              </c:tx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>
                    <a:solidFill>
                      <a:schemeClr val="tx1"/>
                    </a:solidFill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1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n-SG" sz="2000" b="0" i="1" u="none" strike="noStrike" baseline="0">
                    <a:solidFill>
                      <a:schemeClr val="tx1"/>
                    </a:solidFill>
                    <a:effectLst/>
                  </a:rPr>
                  <a:t>T</a:t>
                </a:r>
                <a:r>
                  <a:rPr lang="en-SG" sz="2000" baseline="0">
                    <a:solidFill>
                      <a:schemeClr val="tx1"/>
                    </a:solidFill>
                  </a:rPr>
                  <a:t>/K</a:t>
                </a:r>
                <a:endParaRPr lang="en-SG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95253</xdr:colOff>
      <xdr:row>30</xdr:row>
      <xdr:rowOff>61384</xdr:rowOff>
    </xdr:from>
    <xdr:to>
      <xdr:col>18</xdr:col>
      <xdr:colOff>402166</xdr:colOff>
      <xdr:row>58</xdr:row>
      <xdr:rowOff>105834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9" activePane="bottomLeft" state="frozen"/>
      <selection pane="bottomLeft" activeCell="Q29" sqref="Q29"/>
    </sheetView>
  </sheetViews>
  <sheetFormatPr defaultRowHeight="14.35" x14ac:dyDescent="0.5"/>
  <cols>
    <col min="1" max="2" width="8.87890625" style="2"/>
    <col min="3" max="3" width="8.87890625" style="1"/>
    <col min="5" max="5" width="8.87890625" style="1"/>
    <col min="7" max="7" width="15.64453125" customWidth="1"/>
  </cols>
  <sheetData>
    <row r="1" spans="1:7" x14ac:dyDescent="0.5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5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4">
        <f>AVERAGE(B:B)</f>
        <v>26.270666666666653</v>
      </c>
    </row>
    <row r="3" spans="1:7" x14ac:dyDescent="0.5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5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5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5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5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5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5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5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5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5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5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5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5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5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5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5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5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5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5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5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5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5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5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5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5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5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5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5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5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5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5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5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5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5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5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5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5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5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5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5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5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5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5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5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5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5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5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5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5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5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5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5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5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5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5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5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5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5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5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5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5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5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5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5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5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5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5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5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5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5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5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5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5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5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5">
      <c r="D77">
        <v>2</v>
      </c>
    </row>
    <row r="78" spans="1:6" x14ac:dyDescent="0.5">
      <c r="D78">
        <v>2</v>
      </c>
    </row>
    <row r="79" spans="1:6" x14ac:dyDescent="0.5">
      <c r="D79">
        <v>2</v>
      </c>
    </row>
    <row r="80" spans="1:6" x14ac:dyDescent="0.5">
      <c r="D80">
        <v>2</v>
      </c>
    </row>
    <row r="81" spans="4:4" x14ac:dyDescent="0.5">
      <c r="D81">
        <v>2</v>
      </c>
    </row>
    <row r="82" spans="4:4" x14ac:dyDescent="0.5">
      <c r="D82">
        <v>2</v>
      </c>
    </row>
    <row r="83" spans="4:4" x14ac:dyDescent="0.5">
      <c r="D83">
        <v>2</v>
      </c>
    </row>
    <row r="84" spans="4:4" x14ac:dyDescent="0.5">
      <c r="D84">
        <v>2</v>
      </c>
    </row>
    <row r="85" spans="4:4" x14ac:dyDescent="0.5">
      <c r="D85">
        <v>2</v>
      </c>
    </row>
    <row r="86" spans="4:4" x14ac:dyDescent="0.5">
      <c r="D86">
        <v>2</v>
      </c>
    </row>
    <row r="87" spans="4:4" x14ac:dyDescent="0.5">
      <c r="D87">
        <v>2</v>
      </c>
    </row>
    <row r="88" spans="4:4" x14ac:dyDescent="0.5">
      <c r="D88">
        <v>2</v>
      </c>
    </row>
    <row r="89" spans="4:4" x14ac:dyDescent="0.5">
      <c r="D89">
        <v>2</v>
      </c>
    </row>
    <row r="90" spans="4:4" x14ac:dyDescent="0.5">
      <c r="D90">
        <v>2</v>
      </c>
    </row>
    <row r="91" spans="4:4" x14ac:dyDescent="0.5">
      <c r="D91">
        <v>2</v>
      </c>
    </row>
    <row r="92" spans="4:4" x14ac:dyDescent="0.5">
      <c r="D92">
        <v>2</v>
      </c>
    </row>
    <row r="93" spans="4:4" x14ac:dyDescent="0.5">
      <c r="D93">
        <v>2</v>
      </c>
    </row>
    <row r="94" spans="4:4" x14ac:dyDescent="0.5">
      <c r="D94">
        <v>2</v>
      </c>
    </row>
    <row r="95" spans="4:4" x14ac:dyDescent="0.5">
      <c r="D95">
        <v>2</v>
      </c>
    </row>
    <row r="96" spans="4:4" x14ac:dyDescent="0.5">
      <c r="D96">
        <v>2</v>
      </c>
    </row>
    <row r="97" spans="4:4" x14ac:dyDescent="0.5">
      <c r="D97">
        <v>2</v>
      </c>
    </row>
    <row r="98" spans="4:4" x14ac:dyDescent="0.5">
      <c r="D98">
        <v>2</v>
      </c>
    </row>
    <row r="99" spans="4:4" x14ac:dyDescent="0.5">
      <c r="D99">
        <v>2</v>
      </c>
    </row>
    <row r="100" spans="4:4" x14ac:dyDescent="0.5">
      <c r="D100">
        <v>2</v>
      </c>
    </row>
    <row r="101" spans="4:4" x14ac:dyDescent="0.5">
      <c r="D101">
        <v>2</v>
      </c>
    </row>
    <row r="102" spans="4:4" x14ac:dyDescent="0.5">
      <c r="D102">
        <v>2</v>
      </c>
    </row>
    <row r="103" spans="4:4" x14ac:dyDescent="0.5">
      <c r="D103">
        <v>2</v>
      </c>
    </row>
    <row r="104" spans="4:4" x14ac:dyDescent="0.5">
      <c r="D104">
        <v>2</v>
      </c>
    </row>
    <row r="105" spans="4:4" x14ac:dyDescent="0.5">
      <c r="D105">
        <v>2</v>
      </c>
    </row>
    <row r="106" spans="4:4" x14ac:dyDescent="0.5">
      <c r="D106">
        <v>2</v>
      </c>
    </row>
    <row r="107" spans="4:4" x14ac:dyDescent="0.5">
      <c r="D107">
        <v>2</v>
      </c>
    </row>
    <row r="108" spans="4:4" x14ac:dyDescent="0.5">
      <c r="D108">
        <v>2</v>
      </c>
    </row>
    <row r="109" spans="4:4" x14ac:dyDescent="0.5">
      <c r="D109">
        <v>2</v>
      </c>
    </row>
    <row r="110" spans="4:4" x14ac:dyDescent="0.5">
      <c r="D110">
        <v>2</v>
      </c>
    </row>
    <row r="111" spans="4:4" x14ac:dyDescent="0.5">
      <c r="D111">
        <v>2</v>
      </c>
    </row>
    <row r="112" spans="4:4" x14ac:dyDescent="0.5">
      <c r="D112">
        <v>2</v>
      </c>
    </row>
    <row r="113" spans="4:4" x14ac:dyDescent="0.5">
      <c r="D113">
        <v>2</v>
      </c>
    </row>
    <row r="114" spans="4:4" x14ac:dyDescent="0.5">
      <c r="D114">
        <v>2</v>
      </c>
    </row>
    <row r="115" spans="4:4" x14ac:dyDescent="0.5">
      <c r="D115">
        <v>2</v>
      </c>
    </row>
    <row r="116" spans="4:4" x14ac:dyDescent="0.5">
      <c r="D116">
        <v>2</v>
      </c>
    </row>
    <row r="117" spans="4:4" x14ac:dyDescent="0.5">
      <c r="D117">
        <v>2</v>
      </c>
    </row>
    <row r="118" spans="4:4" x14ac:dyDescent="0.5">
      <c r="D118">
        <v>2</v>
      </c>
    </row>
    <row r="119" spans="4:4" x14ac:dyDescent="0.5">
      <c r="D119">
        <v>2</v>
      </c>
    </row>
    <row r="120" spans="4:4" x14ac:dyDescent="0.5">
      <c r="D120">
        <v>2</v>
      </c>
    </row>
    <row r="121" spans="4:4" x14ac:dyDescent="0.5">
      <c r="D121">
        <v>2</v>
      </c>
    </row>
    <row r="122" spans="4:4" x14ac:dyDescent="0.5">
      <c r="D122">
        <v>2</v>
      </c>
    </row>
    <row r="123" spans="4:4" x14ac:dyDescent="0.5">
      <c r="D123">
        <v>2</v>
      </c>
    </row>
    <row r="124" spans="4:4" x14ac:dyDescent="0.5">
      <c r="D124">
        <v>2</v>
      </c>
    </row>
    <row r="125" spans="4:4" x14ac:dyDescent="0.5">
      <c r="D125">
        <v>2</v>
      </c>
    </row>
    <row r="126" spans="4:4" x14ac:dyDescent="0.5">
      <c r="D126">
        <v>2</v>
      </c>
    </row>
    <row r="127" spans="4:4" x14ac:dyDescent="0.5">
      <c r="D127">
        <v>2</v>
      </c>
    </row>
    <row r="128" spans="4:4" x14ac:dyDescent="0.5">
      <c r="D128">
        <v>2</v>
      </c>
    </row>
    <row r="129" spans="4:4" x14ac:dyDescent="0.5">
      <c r="D129">
        <v>2</v>
      </c>
    </row>
    <row r="130" spans="4:4" x14ac:dyDescent="0.5">
      <c r="D130">
        <v>2</v>
      </c>
    </row>
    <row r="131" spans="4:4" x14ac:dyDescent="0.5">
      <c r="D131">
        <v>2</v>
      </c>
    </row>
    <row r="132" spans="4:4" x14ac:dyDescent="0.5">
      <c r="D132">
        <v>2</v>
      </c>
    </row>
    <row r="133" spans="4:4" x14ac:dyDescent="0.5">
      <c r="D133">
        <v>2</v>
      </c>
    </row>
    <row r="134" spans="4:4" x14ac:dyDescent="0.5">
      <c r="D134">
        <v>2</v>
      </c>
    </row>
    <row r="135" spans="4:4" x14ac:dyDescent="0.5">
      <c r="D135">
        <v>2</v>
      </c>
    </row>
    <row r="136" spans="4:4" x14ac:dyDescent="0.5">
      <c r="D136">
        <v>2</v>
      </c>
    </row>
    <row r="137" spans="4:4" x14ac:dyDescent="0.5">
      <c r="D137">
        <v>2</v>
      </c>
    </row>
    <row r="138" spans="4:4" x14ac:dyDescent="0.5">
      <c r="D138">
        <v>2</v>
      </c>
    </row>
    <row r="139" spans="4:4" x14ac:dyDescent="0.5">
      <c r="D139">
        <v>2</v>
      </c>
    </row>
    <row r="140" spans="4:4" x14ac:dyDescent="0.5">
      <c r="D140">
        <v>2</v>
      </c>
    </row>
    <row r="141" spans="4:4" x14ac:dyDescent="0.5">
      <c r="D141">
        <v>2</v>
      </c>
    </row>
    <row r="142" spans="4:4" x14ac:dyDescent="0.5">
      <c r="D142">
        <v>2</v>
      </c>
    </row>
    <row r="143" spans="4:4" x14ac:dyDescent="0.5">
      <c r="D143">
        <v>2</v>
      </c>
    </row>
    <row r="144" spans="4:4" x14ac:dyDescent="0.5">
      <c r="D144">
        <v>2</v>
      </c>
    </row>
    <row r="145" spans="4:4" x14ac:dyDescent="0.5">
      <c r="D145">
        <v>2</v>
      </c>
    </row>
    <row r="146" spans="4:4" x14ac:dyDescent="0.5">
      <c r="D146">
        <v>2</v>
      </c>
    </row>
    <row r="147" spans="4:4" x14ac:dyDescent="0.5">
      <c r="D147">
        <v>2</v>
      </c>
    </row>
    <row r="148" spans="4:4" x14ac:dyDescent="0.5">
      <c r="D148">
        <v>2</v>
      </c>
    </row>
    <row r="149" spans="4:4" x14ac:dyDescent="0.5">
      <c r="D149">
        <v>2</v>
      </c>
    </row>
    <row r="150" spans="4:4" x14ac:dyDescent="0.5">
      <c r="D150">
        <v>2</v>
      </c>
    </row>
    <row r="151" spans="4:4" x14ac:dyDescent="0.5">
      <c r="D151">
        <v>2</v>
      </c>
    </row>
    <row r="152" spans="4:4" x14ac:dyDescent="0.5">
      <c r="D152">
        <v>2</v>
      </c>
    </row>
    <row r="153" spans="4:4" x14ac:dyDescent="0.5">
      <c r="D153">
        <v>2</v>
      </c>
    </row>
    <row r="154" spans="4:4" x14ac:dyDescent="0.5">
      <c r="D154">
        <v>2</v>
      </c>
    </row>
    <row r="155" spans="4:4" x14ac:dyDescent="0.5">
      <c r="D155">
        <v>2</v>
      </c>
    </row>
    <row r="156" spans="4:4" x14ac:dyDescent="0.5">
      <c r="D156">
        <v>2</v>
      </c>
    </row>
    <row r="157" spans="4:4" x14ac:dyDescent="0.5">
      <c r="D157">
        <v>2</v>
      </c>
    </row>
    <row r="158" spans="4:4" x14ac:dyDescent="0.5">
      <c r="D158">
        <v>2</v>
      </c>
    </row>
    <row r="159" spans="4:4" x14ac:dyDescent="0.5">
      <c r="D159">
        <v>2</v>
      </c>
    </row>
    <row r="160" spans="4:4" x14ac:dyDescent="0.5">
      <c r="D160">
        <v>2</v>
      </c>
    </row>
    <row r="161" spans="4:4" x14ac:dyDescent="0.5">
      <c r="D161">
        <v>2</v>
      </c>
    </row>
    <row r="162" spans="4:4" x14ac:dyDescent="0.5">
      <c r="D162">
        <v>2</v>
      </c>
    </row>
    <row r="163" spans="4:4" x14ac:dyDescent="0.5">
      <c r="D163">
        <v>2</v>
      </c>
    </row>
    <row r="164" spans="4:4" x14ac:dyDescent="0.5">
      <c r="D164">
        <v>2</v>
      </c>
    </row>
    <row r="165" spans="4:4" x14ac:dyDescent="0.5">
      <c r="D165">
        <v>2</v>
      </c>
    </row>
    <row r="166" spans="4:4" x14ac:dyDescent="0.5">
      <c r="D166">
        <v>2</v>
      </c>
    </row>
    <row r="167" spans="4:4" x14ac:dyDescent="0.5">
      <c r="D167">
        <v>2</v>
      </c>
    </row>
    <row r="168" spans="4:4" x14ac:dyDescent="0.5">
      <c r="D168">
        <v>2</v>
      </c>
    </row>
    <row r="169" spans="4:4" x14ac:dyDescent="0.5">
      <c r="D169">
        <v>2</v>
      </c>
    </row>
    <row r="170" spans="4:4" x14ac:dyDescent="0.5">
      <c r="D170">
        <v>2</v>
      </c>
    </row>
    <row r="171" spans="4:4" x14ac:dyDescent="0.5">
      <c r="D171">
        <v>2</v>
      </c>
    </row>
    <row r="172" spans="4:4" x14ac:dyDescent="0.5">
      <c r="D172">
        <v>2</v>
      </c>
    </row>
    <row r="173" spans="4:4" x14ac:dyDescent="0.5">
      <c r="D173">
        <v>2</v>
      </c>
    </row>
    <row r="174" spans="4:4" x14ac:dyDescent="0.5">
      <c r="D174">
        <v>2</v>
      </c>
    </row>
    <row r="175" spans="4:4" x14ac:dyDescent="0.5">
      <c r="D175">
        <v>2</v>
      </c>
    </row>
    <row r="176" spans="4:4" x14ac:dyDescent="0.5">
      <c r="D176">
        <v>2</v>
      </c>
    </row>
    <row r="177" spans="4:4" x14ac:dyDescent="0.5">
      <c r="D177">
        <v>2</v>
      </c>
    </row>
    <row r="178" spans="4:4" x14ac:dyDescent="0.5">
      <c r="D178">
        <v>2</v>
      </c>
    </row>
    <row r="179" spans="4:4" x14ac:dyDescent="0.5">
      <c r="D179">
        <v>2</v>
      </c>
    </row>
    <row r="180" spans="4:4" x14ac:dyDescent="0.5">
      <c r="D180">
        <v>2</v>
      </c>
    </row>
    <row r="181" spans="4:4" x14ac:dyDescent="0.5">
      <c r="D181">
        <v>2</v>
      </c>
    </row>
    <row r="182" spans="4:4" x14ac:dyDescent="0.5">
      <c r="D182">
        <v>2</v>
      </c>
    </row>
    <row r="183" spans="4:4" x14ac:dyDescent="0.5">
      <c r="D183">
        <v>2</v>
      </c>
    </row>
    <row r="184" spans="4:4" x14ac:dyDescent="0.5">
      <c r="D184">
        <v>2</v>
      </c>
    </row>
    <row r="185" spans="4:4" x14ac:dyDescent="0.5">
      <c r="D185">
        <v>2</v>
      </c>
    </row>
    <row r="186" spans="4:4" x14ac:dyDescent="0.5">
      <c r="D186">
        <v>2</v>
      </c>
    </row>
    <row r="187" spans="4:4" x14ac:dyDescent="0.5">
      <c r="D187">
        <v>2</v>
      </c>
    </row>
    <row r="188" spans="4:4" x14ac:dyDescent="0.5">
      <c r="D188">
        <v>2</v>
      </c>
    </row>
    <row r="189" spans="4:4" x14ac:dyDescent="0.5">
      <c r="D189">
        <v>2</v>
      </c>
    </row>
    <row r="190" spans="4:4" x14ac:dyDescent="0.5">
      <c r="D190">
        <v>2</v>
      </c>
    </row>
    <row r="191" spans="4:4" x14ac:dyDescent="0.5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14" sqref="C14"/>
    </sheetView>
  </sheetViews>
  <sheetFormatPr defaultRowHeight="14.35" x14ac:dyDescent="0.5"/>
  <cols>
    <col min="1" max="1" width="17.3515625" bestFit="1" customWidth="1"/>
    <col min="2" max="2" width="35.1171875" bestFit="1" customWidth="1"/>
    <col min="3" max="3" width="19.52734375" customWidth="1"/>
    <col min="7" max="7" width="18.234375" customWidth="1"/>
    <col min="9" max="9" width="13.76171875" customWidth="1"/>
    <col min="10" max="10" width="12.64453125" bestFit="1" customWidth="1"/>
  </cols>
  <sheetData>
    <row r="1" spans="2:11" ht="31" thickBot="1" x14ac:dyDescent="1.05">
      <c r="B1" s="19" t="s">
        <v>40</v>
      </c>
      <c r="C1" s="20"/>
      <c r="D1" s="20"/>
      <c r="E1" s="21"/>
      <c r="F1" s="8"/>
      <c r="G1" s="8"/>
      <c r="H1" s="8"/>
      <c r="I1" s="8"/>
      <c r="J1" s="8"/>
      <c r="K1" s="8"/>
    </row>
    <row r="2" spans="2:11" x14ac:dyDescent="0.5">
      <c r="B2" s="16" t="s">
        <v>9</v>
      </c>
      <c r="C2">
        <v>5.2822530159999997E-3</v>
      </c>
      <c r="D2" s="17"/>
      <c r="E2" s="18"/>
      <c r="I2" t="s">
        <v>24</v>
      </c>
      <c r="J2" t="s">
        <v>25</v>
      </c>
    </row>
    <row r="3" spans="2:11" x14ac:dyDescent="0.5">
      <c r="B3" s="11"/>
      <c r="C3" s="9"/>
      <c r="D3" s="9"/>
      <c r="E3" s="12"/>
      <c r="G3" t="s">
        <v>16</v>
      </c>
      <c r="H3" t="s">
        <v>22</v>
      </c>
      <c r="I3">
        <f>1/($H$17*$C$16*10^-4)</f>
        <v>0.27837473693587356</v>
      </c>
      <c r="J3">
        <f>1/(H18*C16*10^-4)</f>
        <v>9.2791578978624514E-2</v>
      </c>
    </row>
    <row r="4" spans="2:11" x14ac:dyDescent="0.5">
      <c r="B4" s="11" t="s">
        <v>8</v>
      </c>
      <c r="C4" s="9">
        <f>(C2*C12*C10*C11)^-1</f>
        <v>1.5278557904067591</v>
      </c>
      <c r="D4" s="9"/>
      <c r="E4" s="12"/>
      <c r="G4" t="s">
        <v>17</v>
      </c>
      <c r="I4">
        <f>1/$I$3</f>
        <v>3.5922800000000006</v>
      </c>
      <c r="J4">
        <f>1/J3</f>
        <v>10.776840000000002</v>
      </c>
    </row>
    <row r="5" spans="2:11" x14ac:dyDescent="0.5">
      <c r="B5" s="11" t="s">
        <v>36</v>
      </c>
      <c r="C5" s="9">
        <f>C4^-1</f>
        <v>0.6545120333207437</v>
      </c>
      <c r="D5" s="9"/>
      <c r="E5" s="12"/>
    </row>
    <row r="6" spans="2:11" x14ac:dyDescent="0.5">
      <c r="B6" s="11"/>
      <c r="C6" s="9"/>
      <c r="D6" s="9"/>
      <c r="E6" s="12"/>
      <c r="G6" t="s">
        <v>18</v>
      </c>
      <c r="H6" t="s">
        <v>23</v>
      </c>
      <c r="I6">
        <f>C8*10^-3/(H21*C16*10^-4)</f>
        <v>0.49124953576918862</v>
      </c>
      <c r="J6">
        <f>(C8*10^-3)/(H22*C16*10^-4)</f>
        <v>0.43953905831980034</v>
      </c>
    </row>
    <row r="7" spans="2:11" x14ac:dyDescent="0.5">
      <c r="B7" s="11" t="s">
        <v>6</v>
      </c>
      <c r="C7" s="9">
        <v>20</v>
      </c>
      <c r="D7" s="9">
        <v>26.3</v>
      </c>
      <c r="E7" s="12">
        <v>46.8</v>
      </c>
      <c r="G7" t="s">
        <v>19</v>
      </c>
      <c r="I7">
        <f>1/I6</f>
        <v>2.0356253333333338</v>
      </c>
      <c r="J7">
        <f>1/J6</f>
        <v>2.2751106666666669</v>
      </c>
    </row>
    <row r="8" spans="2:11" x14ac:dyDescent="0.5">
      <c r="B8" s="11" t="s">
        <v>7</v>
      </c>
      <c r="C8" s="9">
        <v>1.2</v>
      </c>
      <c r="D8" s="9"/>
      <c r="E8" s="12"/>
      <c r="G8" t="s">
        <v>20</v>
      </c>
      <c r="H8" t="s">
        <v>22</v>
      </c>
      <c r="I8">
        <f>1/(J17*C16*10^-4)</f>
        <v>6.9593684233968389</v>
      </c>
      <c r="J8">
        <f>1/(J18*C16*10^-4)</f>
        <v>3.4796842116984195</v>
      </c>
    </row>
    <row r="9" spans="2:11" x14ac:dyDescent="0.5">
      <c r="B9" s="11"/>
      <c r="C9" s="9"/>
      <c r="D9" s="9"/>
      <c r="E9" s="12"/>
      <c r="G9" t="s">
        <v>21</v>
      </c>
      <c r="I9">
        <f>1/I8</f>
        <v>0.14369120000000002</v>
      </c>
      <c r="J9">
        <f>1/J8</f>
        <v>0.28738240000000004</v>
      </c>
    </row>
    <row r="10" spans="2:11" x14ac:dyDescent="0.5">
      <c r="B10" s="11" t="s">
        <v>10</v>
      </c>
      <c r="C10" s="9">
        <v>30</v>
      </c>
      <c r="D10" s="9"/>
      <c r="E10" s="12"/>
    </row>
    <row r="11" spans="2:11" x14ac:dyDescent="0.5">
      <c r="B11" s="11" t="s">
        <v>11</v>
      </c>
      <c r="C11" s="9">
        <v>0.98809999999999998</v>
      </c>
      <c r="D11" s="9" t="s">
        <v>35</v>
      </c>
      <c r="E11" s="12"/>
      <c r="G11" t="s">
        <v>34</v>
      </c>
      <c r="I11">
        <f>1/(I3+I6+I8)</f>
        <v>0.12938296610169492</v>
      </c>
      <c r="J11">
        <f>1/(J3+J6+J8)</f>
        <v>0.24925132075471704</v>
      </c>
    </row>
    <row r="12" spans="2:11" x14ac:dyDescent="0.5">
      <c r="B12" s="11" t="s">
        <v>15</v>
      </c>
      <c r="C12" s="9">
        <v>4.18</v>
      </c>
      <c r="D12" s="9"/>
      <c r="E12" s="12"/>
    </row>
    <row r="13" spans="2:11" x14ac:dyDescent="0.5">
      <c r="B13" s="11"/>
      <c r="C13" s="9"/>
      <c r="D13" s="9"/>
      <c r="E13" s="12"/>
    </row>
    <row r="14" spans="2:11" x14ac:dyDescent="0.5">
      <c r="B14" s="11" t="s">
        <v>12</v>
      </c>
      <c r="C14" s="10">
        <f>C8*0.001/(C4*(2*(C7*D7+D7*E7)+C7*E7)*0.000001)</f>
        <v>0.17651031983982948</v>
      </c>
      <c r="D14" s="9"/>
      <c r="E14" s="12"/>
    </row>
    <row r="15" spans="2:11" x14ac:dyDescent="0.5">
      <c r="B15" s="11"/>
      <c r="C15" s="9"/>
      <c r="D15" s="9"/>
      <c r="E15" s="12"/>
    </row>
    <row r="16" spans="2:11" x14ac:dyDescent="0.5">
      <c r="B16" s="11" t="s">
        <v>13</v>
      </c>
      <c r="C16" s="9">
        <v>143.69120000000001</v>
      </c>
      <c r="D16" s="9"/>
      <c r="E16" s="12"/>
    </row>
    <row r="17" spans="1:10" x14ac:dyDescent="0.5">
      <c r="B17" s="11"/>
      <c r="C17" s="9"/>
      <c r="D17" s="9"/>
      <c r="E17" s="12"/>
      <c r="G17" s="5" t="s">
        <v>26</v>
      </c>
      <c r="H17">
        <v>250</v>
      </c>
      <c r="I17" t="s">
        <v>28</v>
      </c>
      <c r="J17">
        <v>10</v>
      </c>
    </row>
    <row r="18" spans="1:10" ht="14.7" thickBot="1" x14ac:dyDescent="0.55000000000000004">
      <c r="B18" s="13" t="s">
        <v>14</v>
      </c>
      <c r="C18" s="14">
        <f>C16*(1/C4)/(2*0.01*(C7*D7+C7*E7+D7*E7))</f>
        <v>1.7462533882870432</v>
      </c>
      <c r="D18" s="14"/>
      <c r="E18" s="15"/>
      <c r="G18" t="s">
        <v>27</v>
      </c>
      <c r="H18">
        <v>750</v>
      </c>
      <c r="I18" t="s">
        <v>29</v>
      </c>
      <c r="J18">
        <v>20</v>
      </c>
    </row>
    <row r="19" spans="1:10" x14ac:dyDescent="0.5">
      <c r="G19" t="s">
        <v>30</v>
      </c>
    </row>
    <row r="21" spans="1:10" x14ac:dyDescent="0.5">
      <c r="F21" s="6"/>
      <c r="G21" t="s">
        <v>31</v>
      </c>
      <c r="H21">
        <v>0.17</v>
      </c>
    </row>
    <row r="22" spans="1:10" x14ac:dyDescent="0.5">
      <c r="G22" t="s">
        <v>32</v>
      </c>
      <c r="H22">
        <v>0.19</v>
      </c>
    </row>
    <row r="23" spans="1:10" x14ac:dyDescent="0.5">
      <c r="G23" t="s">
        <v>33</v>
      </c>
    </row>
    <row r="24" spans="1:10" x14ac:dyDescent="0.5">
      <c r="A24" s="7" t="s">
        <v>42</v>
      </c>
      <c r="B24" s="7"/>
      <c r="C24" s="7"/>
    </row>
    <row r="25" spans="1:10" x14ac:dyDescent="0.5">
      <c r="B25" t="s">
        <v>37</v>
      </c>
      <c r="C25" t="s">
        <v>38</v>
      </c>
    </row>
    <row r="26" spans="1:10" x14ac:dyDescent="0.5">
      <c r="A26" t="s">
        <v>39</v>
      </c>
      <c r="B26">
        <v>5.2822530159999997E-3</v>
      </c>
      <c r="C26" s="3">
        <v>2.1810521689999999E-3</v>
      </c>
    </row>
    <row r="27" spans="1:10" x14ac:dyDescent="0.5">
      <c r="A27" t="s">
        <v>41</v>
      </c>
      <c r="B27">
        <v>30</v>
      </c>
      <c r="C27">
        <v>40</v>
      </c>
    </row>
    <row r="28" spans="1:10" x14ac:dyDescent="0.5">
      <c r="A28" t="s">
        <v>43</v>
      </c>
      <c r="B28">
        <v>0.6545120333207437</v>
      </c>
      <c r="C28">
        <v>0.36033232677718402</v>
      </c>
      <c r="D28" s="22">
        <f>B28/C28</f>
        <v>1.8164121969702411</v>
      </c>
    </row>
  </sheetData>
  <mergeCells count="2">
    <mergeCell ref="A24:C24"/>
    <mergeCell ref="B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martin</dc:creator>
  <cp:lastModifiedBy>martin</cp:lastModifiedBy>
  <dcterms:created xsi:type="dcterms:W3CDTF">2017-04-08T14:15:48Z</dcterms:created>
  <dcterms:modified xsi:type="dcterms:W3CDTF">2017-04-13T01:59:34Z</dcterms:modified>
</cp:coreProperties>
</file>