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TH-CDR\EXCEL\"/>
    </mc:Choice>
  </mc:AlternateContent>
  <xr:revisionPtr revIDLastSave="0" documentId="13_ncr:1_{08DEDC15-A62B-4B58-93B6-03E9D010D6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I5" i="1"/>
  <c r="I4" i="1"/>
  <c r="I6" i="1"/>
  <c r="I7" i="1"/>
  <c r="I8" i="1"/>
  <c r="I9" i="1"/>
  <c r="I10" i="1"/>
  <c r="I11" i="1"/>
  <c r="I12" i="1"/>
  <c r="I3" i="1"/>
  <c r="H12" i="1"/>
  <c r="H5" i="1"/>
  <c r="H6" i="1"/>
  <c r="H7" i="1"/>
  <c r="H8" i="1"/>
  <c r="H9" i="1"/>
  <c r="H10" i="1"/>
  <c r="H11" i="1"/>
  <c r="H4" i="1"/>
  <c r="H3" i="1"/>
  <c r="D3" i="1"/>
  <c r="D4" i="1"/>
  <c r="D5" i="1"/>
  <c r="G3" i="1"/>
  <c r="D6" i="1"/>
  <c r="D7" i="1"/>
  <c r="D11" i="1"/>
  <c r="D12" i="1"/>
  <c r="D10" i="1"/>
  <c r="D8" i="1"/>
  <c r="D9" i="1"/>
  <c r="G6" i="1"/>
  <c r="G4" i="1"/>
  <c r="G5" i="1"/>
  <c r="G7" i="1"/>
  <c r="G8" i="1"/>
  <c r="G9" i="1"/>
  <c r="G10" i="1"/>
  <c r="G11" i="1"/>
  <c r="G12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<sst xmlns="http://schemas.openxmlformats.org/spreadsheetml/2006/main" count="52" uniqueCount="46">
  <si>
    <t>CƯỚC PHÍ BƯU ĐIỆN 6 THÁNG ĐẦU NĂM 2019</t>
  </si>
  <si>
    <t>STT</t>
  </si>
  <si>
    <t>Mã bưu điện</t>
  </si>
  <si>
    <t>Ngày gửi</t>
  </si>
  <si>
    <t>Phương
tiện</t>
  </si>
  <si>
    <t>Hình
thức</t>
  </si>
  <si>
    <t>Trọng 
lượng
(gram)</t>
  </si>
  <si>
    <t>Giá cước</t>
  </si>
  <si>
    <t>Thành tiền</t>
  </si>
  <si>
    <t>Ghi chú</t>
  </si>
  <si>
    <t>Nơi đến
(Tên nước)</t>
  </si>
  <si>
    <t>FRE1</t>
  </si>
  <si>
    <t>AUN2</t>
  </si>
  <si>
    <t>SIE1</t>
  </si>
  <si>
    <t>USE1</t>
  </si>
  <si>
    <t>FRN2</t>
  </si>
  <si>
    <t>AUE2</t>
  </si>
  <si>
    <t>SIN2</t>
  </si>
  <si>
    <t>AUE1</t>
  </si>
  <si>
    <t>22/04/2019</t>
  </si>
  <si>
    <t xml:space="preserve">15/01/2019 </t>
  </si>
  <si>
    <t xml:space="preserve">19/06/2019 </t>
  </si>
  <si>
    <t>22/03/2019</t>
  </si>
  <si>
    <t>14/06/2019</t>
  </si>
  <si>
    <t>29/01/2019</t>
  </si>
  <si>
    <t xml:space="preserve">28/05/2019 </t>
  </si>
  <si>
    <t>BẢNG 1: GIÁ THEO PHƯƠNG TIỆN</t>
  </si>
  <si>
    <t>Mã nước</t>
  </si>
  <si>
    <t>US</t>
  </si>
  <si>
    <t>FR</t>
  </si>
  <si>
    <t>AU</t>
  </si>
  <si>
    <t>SI</t>
  </si>
  <si>
    <t>Tên nước</t>
  </si>
  <si>
    <t>Máy bay</t>
  </si>
  <si>
    <t>Tàu thủy</t>
  </si>
  <si>
    <t>BẢNG 2</t>
  </si>
  <si>
    <t>Mã phương tiện</t>
  </si>
  <si>
    <t>Tên phương tiện</t>
  </si>
  <si>
    <t>USA</t>
  </si>
  <si>
    <t>France</t>
  </si>
  <si>
    <t>Australia</t>
  </si>
  <si>
    <t>Singapore</t>
  </si>
  <si>
    <t>1</t>
  </si>
  <si>
    <t>2</t>
  </si>
  <si>
    <t>THỐNG KÊ THÀNH TIỀN THEO PHƯƠNG TIỆN</t>
  </si>
  <si>
    <t>Tổng thành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</si>
</sst>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14" fontId="3" fillId="0" borderId="1" xfId="0" applyNumberFormat="1" applyFont="1" applyBorder="1"/>
    <xf numFmtId="3" fontId="3" fillId="0" borderId="1" xfId="0" applyNumberFormat="1" applyFont="1" applyBorder="1"/>
    <xf numFmtId="0" fontId="3" fillId="0" borderId="0" xfId="0" applyFont="1"/>
    <xf numFmtId="0" fontId="1" fillId="2" borderId="1" xfId="0" applyFont="1" applyFill="1" applyBorder="1"/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49" fontId="3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N9" sqref="N9"/>
    </sheetView>
  </sheetViews>
  <sheetFormatPr defaultRowHeight="13.8" x14ac:dyDescent="0.25"/>
  <cols>
    <col min="1" max="1" width="8.88671875" style="7"/>
    <col min="2" max="2" width="11.33203125" style="7" bestFit="1" customWidth="1"/>
    <col min="3" max="3" width="10.5546875" style="7" bestFit="1" customWidth="1"/>
    <col min="4" max="4" width="16.44140625" style="7" customWidth="1"/>
    <col min="5" max="6" width="8.88671875" style="7"/>
    <col min="7" max="7" width="15.33203125" style="7" bestFit="1" customWidth="1"/>
    <col min="8" max="8" width="16.88671875" style="7" customWidth="1"/>
    <col min="9" max="9" width="10.109375" style="7" bestFit="1" customWidth="1"/>
    <col min="10" max="16384" width="8.88671875" style="7"/>
  </cols>
  <sheetData>
    <row r="1" spans="1:10" ht="26.4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41.4" x14ac:dyDescent="0.25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10</v>
      </c>
      <c r="H2" s="3" t="s">
        <v>7</v>
      </c>
      <c r="I2" s="3" t="s">
        <v>8</v>
      </c>
      <c r="J2" s="3" t="s">
        <v>9</v>
      </c>
    </row>
    <row r="3" spans="1:10" x14ac:dyDescent="0.25">
      <c r="A3" s="4">
        <v>1</v>
      </c>
      <c r="B3" s="4" t="s">
        <v>14</v>
      </c>
      <c r="C3" s="5">
        <v>43648</v>
      </c>
      <c r="D3" s="4" t="str">
        <f>HLOOKUP(RIGHT(B3,1),$H$15:$I$16,2,FALSE)</f>
        <v>Máy bay</v>
      </c>
      <c r="E3" s="4" t="str">
        <f>IF(MID(B3,3,1)="E","Nhanh","Thường")</f>
        <v>Nhanh</v>
      </c>
      <c r="F3" s="6">
        <v>500</v>
      </c>
      <c r="G3" s="4" t="str">
        <f>VLOOKUP(LEFT(B3,2),$A$16:$B$19,2,FALSE)</f>
        <v>USA</v>
      </c>
      <c r="H3" s="6">
        <f>IF(D3="Máy bay",VLOOKUP(LEFT(B3,2),$A$16:$D$19,3,FALSE),VLOOKUP(LEFT(B3,2),$A$16:$D$19,4,FALSE))</f>
        <v>19000</v>
      </c>
      <c r="I3" s="6">
        <f>IF(E3="Nhanh",F3*H3*1.1,F3*H3)</f>
        <v>10450000</v>
      </c>
      <c r="J3" s="4"/>
    </row>
    <row r="4" spans="1:10" x14ac:dyDescent="0.25">
      <c r="A4" s="4">
        <v>2</v>
      </c>
      <c r="B4" s="4" t="s">
        <v>11</v>
      </c>
      <c r="C4" s="5">
        <v>43802</v>
      </c>
      <c r="D4" s="4" t="str">
        <f>HLOOKUP(RIGHT(B4,1),$H$15:$I$16,2,FALSE)</f>
        <v>Máy bay</v>
      </c>
      <c r="E4" s="4" t="str">
        <f t="shared" ref="E4:E12" si="0">IF(MID(B4,3,1)="E","Nhanh","Thường")</f>
        <v>Nhanh</v>
      </c>
      <c r="F4" s="6">
        <v>200</v>
      </c>
      <c r="G4" s="4" t="str">
        <f t="shared" ref="G4:G12" si="1">VLOOKUP(LEFT(B4,2),$A$16:$B$19,2,FALSE)</f>
        <v>France</v>
      </c>
      <c r="H4" s="6">
        <f>IF(D4="Máy bay",VLOOKUP(LEFT(B4,2),$A$16:$D$19,3,FALSE),VLOOKUP(LEFT(B4,2),$A$16:$D$19,4,FALSE))</f>
        <v>17000</v>
      </c>
      <c r="I4" s="6">
        <f>IF(E4="Nhanh",F4*H4*1.1,F4*H4)</f>
        <v>3740000.0000000005</v>
      </c>
      <c r="J4" s="4"/>
    </row>
    <row r="5" spans="1:10" x14ac:dyDescent="0.25">
      <c r="A5" s="4">
        <v>3</v>
      </c>
      <c r="B5" s="4" t="s">
        <v>12</v>
      </c>
      <c r="C5" s="5">
        <v>43560</v>
      </c>
      <c r="D5" s="4" t="str">
        <f>HLOOKUP(RIGHT(B5,1),$H$15:$I$16,2,FALSE)</f>
        <v>Tàu thủy</v>
      </c>
      <c r="E5" s="4" t="str">
        <f t="shared" si="0"/>
        <v>Thường</v>
      </c>
      <c r="F5" s="6">
        <v>50</v>
      </c>
      <c r="G5" s="4" t="str">
        <f t="shared" si="1"/>
        <v>Australia</v>
      </c>
      <c r="H5" s="6">
        <f t="shared" ref="H5:H12" si="2">IF(D5="Máy bay",VLOOKUP(LEFT(B5,2),$A$16:$D$19,3,FALSE),VLOOKUP(LEFT(B5,2),$A$16:$D$19,4,FALSE))</f>
        <v>12000</v>
      </c>
      <c r="I5" s="6">
        <f>IF(E5="Nhanh",F5*H5*1.1,F5*H5)</f>
        <v>600000</v>
      </c>
      <c r="J5" s="4"/>
    </row>
    <row r="6" spans="1:10" x14ac:dyDescent="0.25">
      <c r="A6" s="4">
        <v>4</v>
      </c>
      <c r="B6" s="4" t="s">
        <v>13</v>
      </c>
      <c r="C6" s="4" t="s">
        <v>19</v>
      </c>
      <c r="D6" s="4" t="str">
        <f>HLOOKUP(RIGHT(B6,1),$H$15:$I$16,2,FALSE)</f>
        <v>Máy bay</v>
      </c>
      <c r="E6" s="4" t="str">
        <f t="shared" si="0"/>
        <v>Nhanh</v>
      </c>
      <c r="F6" s="6">
        <v>250</v>
      </c>
      <c r="G6" s="4" t="str">
        <f>VLOOKUP(LEFT(B6,2),$A$16:$B$19,2,FALSE)</f>
        <v>Singapore</v>
      </c>
      <c r="H6" s="6">
        <f t="shared" si="2"/>
        <v>12000</v>
      </c>
      <c r="I6" s="6">
        <f t="shared" ref="I4:I12" si="3">IF(E6="Nhanh",F6*H6*1.1,F6*H6)</f>
        <v>3300000.0000000005</v>
      </c>
      <c r="J6" s="4"/>
    </row>
    <row r="7" spans="1:10" x14ac:dyDescent="0.25">
      <c r="A7" s="4">
        <v>5</v>
      </c>
      <c r="B7" s="4" t="s">
        <v>14</v>
      </c>
      <c r="C7" s="4" t="s">
        <v>20</v>
      </c>
      <c r="D7" s="4" t="str">
        <f>HLOOKUP(RIGHT(B7,1),$H$15:$I$16,2,FALSE)</f>
        <v>Máy bay</v>
      </c>
      <c r="E7" s="4" t="str">
        <f t="shared" si="0"/>
        <v>Nhanh</v>
      </c>
      <c r="F7" s="6">
        <v>150</v>
      </c>
      <c r="G7" s="4" t="str">
        <f t="shared" si="1"/>
        <v>USA</v>
      </c>
      <c r="H7" s="6">
        <f t="shared" si="2"/>
        <v>19000</v>
      </c>
      <c r="I7" s="6">
        <f t="shared" si="3"/>
        <v>3135000.0000000005</v>
      </c>
      <c r="J7" s="4"/>
    </row>
    <row r="8" spans="1:10" x14ac:dyDescent="0.25">
      <c r="A8" s="4">
        <v>6</v>
      </c>
      <c r="B8" s="4" t="s">
        <v>15</v>
      </c>
      <c r="C8" s="4" t="s">
        <v>21</v>
      </c>
      <c r="D8" s="4" t="str">
        <f>HLOOKUP(RIGHT(B8,1),$H$15:$I$16,2,FALSE)</f>
        <v>Tàu thủy</v>
      </c>
      <c r="E8" s="4" t="str">
        <f t="shared" si="0"/>
        <v>Thường</v>
      </c>
      <c r="F8" s="6">
        <v>800</v>
      </c>
      <c r="G8" s="4" t="str">
        <f t="shared" si="1"/>
        <v>France</v>
      </c>
      <c r="H8" s="6">
        <f t="shared" si="2"/>
        <v>16000</v>
      </c>
      <c r="I8" s="6">
        <f t="shared" si="3"/>
        <v>12800000</v>
      </c>
      <c r="J8" s="4"/>
    </row>
    <row r="9" spans="1:10" x14ac:dyDescent="0.25">
      <c r="A9" s="4">
        <v>7</v>
      </c>
      <c r="B9" s="4" t="s">
        <v>16</v>
      </c>
      <c r="C9" s="4" t="s">
        <v>22</v>
      </c>
      <c r="D9" s="4" t="str">
        <f t="shared" ref="D4:D12" si="4">HLOOKUP(RIGHT(B9,1),$H$15:$I$16,2,FALSE)</f>
        <v>Tàu thủy</v>
      </c>
      <c r="E9" s="4" t="str">
        <f t="shared" si="0"/>
        <v>Nhanh</v>
      </c>
      <c r="F9" s="6">
        <v>250</v>
      </c>
      <c r="G9" s="4" t="str">
        <f t="shared" si="1"/>
        <v>Australia</v>
      </c>
      <c r="H9" s="6">
        <f t="shared" si="2"/>
        <v>12000</v>
      </c>
      <c r="I9" s="6">
        <f t="shared" si="3"/>
        <v>3300000.0000000005</v>
      </c>
      <c r="J9" s="4"/>
    </row>
    <row r="10" spans="1:10" x14ac:dyDescent="0.25">
      <c r="A10" s="4">
        <v>8</v>
      </c>
      <c r="B10" s="4" t="s">
        <v>17</v>
      </c>
      <c r="C10" s="4" t="s">
        <v>23</v>
      </c>
      <c r="D10" s="4" t="str">
        <f>HLOOKUP(RIGHT(B10,1),$H$15:$I$16,2,FALSE)</f>
        <v>Tàu thủy</v>
      </c>
      <c r="E10" s="4" t="str">
        <f t="shared" si="0"/>
        <v>Thường</v>
      </c>
      <c r="F10" s="6">
        <v>600</v>
      </c>
      <c r="G10" s="4" t="str">
        <f t="shared" si="1"/>
        <v>Singapore</v>
      </c>
      <c r="H10" s="6">
        <f t="shared" si="2"/>
        <v>10500</v>
      </c>
      <c r="I10" s="6">
        <f t="shared" si="3"/>
        <v>6300000</v>
      </c>
      <c r="J10" s="4"/>
    </row>
    <row r="11" spans="1:10" x14ac:dyDescent="0.25">
      <c r="A11" s="4">
        <v>9</v>
      </c>
      <c r="B11" s="4" t="s">
        <v>18</v>
      </c>
      <c r="C11" s="4" t="s">
        <v>24</v>
      </c>
      <c r="D11" s="4" t="str">
        <f>HLOOKUP(RIGHT(B11,1),$H$15:$I$16,2,FALSE)</f>
        <v>Máy bay</v>
      </c>
      <c r="E11" s="4" t="str">
        <f t="shared" si="0"/>
        <v>Nhanh</v>
      </c>
      <c r="F11" s="6">
        <v>1200</v>
      </c>
      <c r="G11" s="4" t="str">
        <f t="shared" si="1"/>
        <v>Australia</v>
      </c>
      <c r="H11" s="6">
        <f t="shared" si="2"/>
        <v>14000</v>
      </c>
      <c r="I11" s="6">
        <f t="shared" si="3"/>
        <v>18480000</v>
      </c>
      <c r="J11" s="4"/>
    </row>
    <row r="12" spans="1:10" x14ac:dyDescent="0.25">
      <c r="A12" s="4">
        <v>10</v>
      </c>
      <c r="B12" s="4" t="s">
        <v>13</v>
      </c>
      <c r="C12" s="4" t="s">
        <v>25</v>
      </c>
      <c r="D12" s="4" t="str">
        <f>HLOOKUP(RIGHT(B12,1),$H$15:$I$16,2,FALSE)</f>
        <v>Máy bay</v>
      </c>
      <c r="E12" s="4" t="str">
        <f t="shared" si="0"/>
        <v>Nhanh</v>
      </c>
      <c r="F12" s="6">
        <v>1050</v>
      </c>
      <c r="G12" s="4" t="str">
        <f t="shared" si="1"/>
        <v>Singapore</v>
      </c>
      <c r="H12" s="6">
        <f>IF(D12="Máy bay",VLOOKUP(LEFT(B12,2),$A$16:$D$19,3,FALSE),VLOOKUP(LEFT(B12,2),$A$16:$D$19,4,FALSE))</f>
        <v>12000</v>
      </c>
      <c r="I12" s="6">
        <f t="shared" si="3"/>
        <v>13860000.000000002</v>
      </c>
      <c r="J12" s="4"/>
    </row>
    <row r="14" spans="1:10" ht="19.2" customHeight="1" x14ac:dyDescent="0.25">
      <c r="A14" s="10" t="s">
        <v>26</v>
      </c>
      <c r="B14" s="11"/>
      <c r="C14" s="11"/>
      <c r="D14" s="11"/>
      <c r="G14" s="12" t="s">
        <v>35</v>
      </c>
    </row>
    <row r="15" spans="1:10" x14ac:dyDescent="0.25">
      <c r="A15" s="8" t="s">
        <v>27</v>
      </c>
      <c r="B15" s="8" t="s">
        <v>32</v>
      </c>
      <c r="C15" s="8" t="s">
        <v>33</v>
      </c>
      <c r="D15" s="8" t="s">
        <v>34</v>
      </c>
      <c r="G15" s="8" t="s">
        <v>36</v>
      </c>
      <c r="H15" s="13" t="s">
        <v>42</v>
      </c>
      <c r="I15" s="13" t="s">
        <v>43</v>
      </c>
    </row>
    <row r="16" spans="1:10" x14ac:dyDescent="0.25">
      <c r="A16" s="4" t="s">
        <v>28</v>
      </c>
      <c r="B16" s="4" t="s">
        <v>38</v>
      </c>
      <c r="C16" s="6">
        <v>19000</v>
      </c>
      <c r="D16" s="6">
        <v>18000</v>
      </c>
      <c r="G16" s="8" t="s">
        <v>37</v>
      </c>
      <c r="H16" s="4" t="s">
        <v>33</v>
      </c>
      <c r="I16" s="4" t="s">
        <v>34</v>
      </c>
    </row>
    <row r="17" spans="1:10" x14ac:dyDescent="0.25">
      <c r="A17" s="4" t="s">
        <v>29</v>
      </c>
      <c r="B17" s="4" t="s">
        <v>39</v>
      </c>
      <c r="C17" s="6">
        <v>17000</v>
      </c>
      <c r="D17" s="6">
        <v>16000</v>
      </c>
    </row>
    <row r="18" spans="1:10" ht="17.399999999999999" customHeight="1" x14ac:dyDescent="0.25">
      <c r="A18" s="4" t="s">
        <v>30</v>
      </c>
      <c r="B18" s="4" t="s">
        <v>40</v>
      </c>
      <c r="C18" s="6">
        <v>14000</v>
      </c>
      <c r="D18" s="6">
        <v>12000</v>
      </c>
      <c r="G18" s="14" t="s">
        <v>44</v>
      </c>
      <c r="H18" s="9"/>
      <c r="I18" s="9"/>
      <c r="J18" s="9"/>
    </row>
    <row r="19" spans="1:10" x14ac:dyDescent="0.25">
      <c r="A19" s="4" t="s">
        <v>31</v>
      </c>
      <c r="B19" s="4" t="s">
        <v>41</v>
      </c>
      <c r="C19" s="6">
        <v>12000</v>
      </c>
      <c r="D19" s="6">
        <v>10500</v>
      </c>
      <c r="G19" s="4"/>
      <c r="H19" s="8" t="s">
        <v>45</v>
      </c>
    </row>
    <row r="20" spans="1:10" x14ac:dyDescent="0.25">
      <c r="G20" s="8" t="s">
        <v>33</v>
      </c>
      <c r="H20" s="6">
        <f>SUMIFS($I$3:$I$12,$D$3:$D$12,G20)</f>
        <v>52965000</v>
      </c>
    </row>
    <row r="21" spans="1:10" x14ac:dyDescent="0.25">
      <c r="G21" s="8" t="s">
        <v>34</v>
      </c>
      <c r="H21" s="6">
        <f>SUMIFS($I$3:$I$12,$D$3:$D$12,G21)</f>
        <v>23000000</v>
      </c>
    </row>
  </sheetData>
  <mergeCells count="3">
    <mergeCell ref="A1:J1"/>
    <mergeCell ref="A14:D14"/>
    <mergeCell ref="G18:J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BaoAn</dc:creator>
  <cp:lastModifiedBy>bao an</cp:lastModifiedBy>
  <dcterms:created xsi:type="dcterms:W3CDTF">2015-06-05T18:17:20Z</dcterms:created>
  <dcterms:modified xsi:type="dcterms:W3CDTF">2023-12-28T16:58:31Z</dcterms:modified>
</cp:coreProperties>
</file>