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5601"/>
  <workbookPr defaultThemeVersion="166925"/>
  <mc:AlternateContent xmlns:mc="http://schemas.openxmlformats.org/markup-compatibility/2006">
    <mc:Choice Requires="x15">
      <x15ac:absPath xmlns:x15ac="http://schemas.microsoft.com/office/spreadsheetml/2010/11/ac" url="C:\Users\kouth\OneDrive\Documents\CSC Docs\3003S\web_app\AIWEB\src\main\resources\"/>
    </mc:Choice>
  </mc:AlternateContent>
  <xr:revisionPtr revIDLastSave="0" documentId="13_ncr:40009_{A5E88BD5-F3CD-4850-9EFA-F423ADC71DC2}" xr6:coauthVersionLast="47" xr6:coauthVersionMax="47" xr10:uidLastSave="{00000000-0000-0000-0000-000000000000}"/>
  <bookViews>
    <workbookView xWindow="-120" yWindow="-120" windowWidth="20730" windowHeight="11160"/>
  </bookViews>
  <sheets>
    <sheet name="savedrecs"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U2" i="1" l="1"/>
  <c r="U3" i="1"/>
  <c r="U4" i="1"/>
  <c r="U6" i="1"/>
  <c r="U7" i="1"/>
  <c r="U8" i="1"/>
  <c r="U10" i="1"/>
  <c r="U11" i="1"/>
  <c r="U12" i="1"/>
  <c r="U13" i="1"/>
  <c r="U14" i="1"/>
  <c r="U15" i="1"/>
  <c r="U16" i="1"/>
  <c r="U17" i="1"/>
  <c r="U18" i="1"/>
  <c r="U19" i="1"/>
  <c r="U20" i="1"/>
  <c r="U21" i="1"/>
  <c r="U22" i="1"/>
  <c r="U23" i="1"/>
  <c r="U24" i="1"/>
  <c r="U25" i="1"/>
  <c r="U26" i="1"/>
  <c r="U27" i="1"/>
  <c r="U28" i="1"/>
  <c r="U29" i="1"/>
  <c r="U30" i="1"/>
  <c r="U31" i="1"/>
  <c r="U32" i="1"/>
  <c r="U33" i="1"/>
  <c r="U34" i="1"/>
  <c r="U35" i="1"/>
  <c r="U37" i="1"/>
  <c r="U38" i="1"/>
  <c r="U39" i="1"/>
  <c r="U40" i="1"/>
  <c r="U41" i="1"/>
  <c r="U42" i="1"/>
  <c r="U43" i="1"/>
  <c r="U44" i="1"/>
  <c r="U45" i="1"/>
  <c r="U46" i="1"/>
  <c r="U47" i="1"/>
  <c r="U48" i="1"/>
  <c r="U51" i="1"/>
  <c r="U52" i="1"/>
  <c r="U53" i="1"/>
  <c r="U54" i="1"/>
  <c r="U55" i="1"/>
  <c r="U56" i="1"/>
  <c r="U57" i="1"/>
  <c r="U58" i="1"/>
  <c r="U59" i="1"/>
  <c r="U60" i="1"/>
  <c r="U62" i="1"/>
  <c r="U63" i="1"/>
  <c r="U64" i="1"/>
  <c r="U65" i="1"/>
  <c r="U66" i="1"/>
  <c r="U67" i="1"/>
  <c r="U68" i="1"/>
  <c r="U69" i="1"/>
  <c r="U70" i="1"/>
  <c r="U71" i="1"/>
  <c r="U72" i="1"/>
  <c r="U73" i="1"/>
  <c r="U74" i="1"/>
  <c r="U75" i="1"/>
  <c r="U76" i="1"/>
  <c r="U78" i="1"/>
  <c r="U79" i="1"/>
  <c r="U80" i="1"/>
  <c r="U81" i="1"/>
  <c r="U82" i="1"/>
  <c r="U83" i="1"/>
  <c r="U84" i="1"/>
  <c r="U85" i="1"/>
  <c r="U86" i="1"/>
  <c r="U87" i="1"/>
  <c r="U88" i="1"/>
  <c r="U89" i="1"/>
  <c r="U90" i="1"/>
  <c r="U91" i="1"/>
  <c r="U92" i="1"/>
  <c r="U94" i="1"/>
  <c r="U95" i="1"/>
  <c r="U96" i="1"/>
  <c r="U97" i="1"/>
  <c r="U99" i="1"/>
  <c r="U100" i="1"/>
  <c r="U101" i="1"/>
  <c r="U103" i="1"/>
  <c r="U106" i="1"/>
  <c r="U107" i="1"/>
  <c r="U108" i="1"/>
  <c r="U109" i="1"/>
  <c r="U110" i="1"/>
  <c r="U112" i="1"/>
  <c r="U113" i="1"/>
  <c r="U114" i="1"/>
  <c r="U118" i="1"/>
  <c r="U119" i="1"/>
  <c r="U120" i="1"/>
  <c r="U121" i="1"/>
  <c r="U122" i="1"/>
  <c r="U123" i="1"/>
  <c r="U124" i="1"/>
  <c r="U125" i="1"/>
  <c r="U126" i="1"/>
  <c r="U127" i="1"/>
  <c r="U128" i="1"/>
  <c r="U129" i="1"/>
  <c r="U130" i="1"/>
  <c r="U131" i="1"/>
  <c r="U132" i="1"/>
  <c r="U133" i="1"/>
  <c r="U134" i="1"/>
  <c r="U135" i="1"/>
  <c r="U136" i="1"/>
  <c r="U137" i="1"/>
  <c r="U139" i="1"/>
  <c r="U140" i="1"/>
  <c r="U141" i="1"/>
  <c r="U144" i="1"/>
  <c r="U145" i="1"/>
  <c r="U146" i="1"/>
  <c r="U147" i="1"/>
  <c r="U148" i="1"/>
  <c r="U149" i="1"/>
  <c r="U150" i="1"/>
  <c r="U151" i="1"/>
  <c r="U153" i="1"/>
  <c r="U154" i="1"/>
  <c r="U155" i="1"/>
  <c r="U156" i="1"/>
  <c r="U157" i="1"/>
  <c r="U158" i="1"/>
  <c r="U159" i="1"/>
  <c r="U160" i="1"/>
  <c r="U161" i="1"/>
  <c r="U162" i="1"/>
  <c r="U163" i="1"/>
  <c r="U164" i="1"/>
  <c r="U165" i="1"/>
  <c r="U166" i="1"/>
  <c r="U167" i="1"/>
  <c r="U168" i="1"/>
  <c r="U169" i="1"/>
  <c r="U171" i="1"/>
  <c r="U172" i="1"/>
  <c r="U173" i="1"/>
  <c r="U174" i="1"/>
  <c r="U175" i="1"/>
  <c r="U176" i="1"/>
  <c r="U177" i="1"/>
  <c r="U178" i="1"/>
  <c r="U179" i="1"/>
  <c r="U180" i="1"/>
  <c r="U181" i="1"/>
  <c r="U182" i="1"/>
  <c r="U184" i="1"/>
  <c r="U185" i="1"/>
  <c r="U186" i="1"/>
  <c r="U187" i="1"/>
  <c r="U188" i="1"/>
  <c r="U189" i="1"/>
  <c r="U190" i="1"/>
  <c r="U191" i="1"/>
  <c r="U192" i="1"/>
  <c r="U193" i="1"/>
  <c r="U194" i="1"/>
  <c r="U195" i="1"/>
  <c r="U197" i="1"/>
  <c r="U198" i="1"/>
  <c r="U199" i="1"/>
  <c r="U202" i="1"/>
  <c r="U203" i="1"/>
  <c r="U204" i="1"/>
  <c r="U206" i="1"/>
  <c r="U208" i="1"/>
  <c r="U209" i="1"/>
  <c r="U210" i="1"/>
  <c r="U212" i="1"/>
  <c r="U213" i="1"/>
  <c r="U214" i="1"/>
  <c r="U216" i="1"/>
  <c r="U217" i="1"/>
  <c r="U218" i="1"/>
  <c r="U219" i="1"/>
  <c r="U220" i="1"/>
  <c r="U221" i="1"/>
  <c r="U222" i="1"/>
  <c r="U223" i="1"/>
  <c r="U225" i="1"/>
  <c r="U226" i="1"/>
  <c r="U227" i="1"/>
  <c r="U228" i="1"/>
  <c r="U229" i="1"/>
  <c r="U230" i="1"/>
  <c r="U231" i="1"/>
  <c r="U232" i="1"/>
  <c r="U233" i="1"/>
  <c r="U234" i="1"/>
  <c r="U235" i="1"/>
  <c r="U236" i="1"/>
  <c r="U238" i="1"/>
  <c r="U239" i="1"/>
  <c r="U240" i="1"/>
  <c r="U242" i="1"/>
  <c r="U243" i="1"/>
  <c r="U244" i="1"/>
  <c r="U245" i="1"/>
  <c r="U246" i="1"/>
  <c r="U247" i="1"/>
  <c r="U248" i="1"/>
  <c r="U249" i="1"/>
  <c r="U250" i="1"/>
  <c r="U251" i="1"/>
  <c r="U252" i="1"/>
  <c r="U254" i="1"/>
  <c r="U255" i="1"/>
  <c r="U256" i="1"/>
  <c r="U257" i="1"/>
  <c r="U258" i="1"/>
  <c r="U259" i="1"/>
  <c r="U260" i="1"/>
  <c r="U262" i="1"/>
  <c r="U265" i="1"/>
  <c r="U269" i="1"/>
  <c r="U270" i="1"/>
  <c r="U271" i="1"/>
  <c r="U272" i="1"/>
  <c r="U273" i="1"/>
  <c r="U274" i="1"/>
  <c r="U275" i="1"/>
  <c r="U276" i="1"/>
  <c r="U277" i="1"/>
  <c r="U279" i="1"/>
  <c r="U280" i="1"/>
  <c r="U281" i="1"/>
  <c r="U283" i="1"/>
  <c r="U284" i="1"/>
  <c r="U285" i="1"/>
  <c r="U286" i="1"/>
  <c r="U287" i="1"/>
  <c r="U288" i="1"/>
  <c r="U289" i="1"/>
  <c r="U290" i="1"/>
  <c r="U291" i="1"/>
  <c r="U293" i="1"/>
  <c r="U294" i="1"/>
  <c r="U295" i="1"/>
  <c r="U296" i="1"/>
  <c r="U297" i="1"/>
  <c r="U298" i="1"/>
  <c r="U299" i="1"/>
  <c r="U301" i="1"/>
  <c r="U302" i="1"/>
  <c r="U303" i="1"/>
  <c r="U304" i="1"/>
  <c r="U305" i="1"/>
  <c r="U306" i="1"/>
  <c r="U308" i="1"/>
  <c r="U309" i="1"/>
  <c r="U310" i="1"/>
  <c r="U311" i="1"/>
  <c r="U312" i="1"/>
  <c r="U313" i="1"/>
  <c r="U314" i="1"/>
  <c r="U315" i="1"/>
  <c r="U317" i="1"/>
  <c r="U318" i="1"/>
  <c r="U319" i="1"/>
  <c r="U320" i="1"/>
  <c r="U321" i="1"/>
  <c r="U322" i="1"/>
  <c r="U323" i="1"/>
  <c r="U324" i="1"/>
  <c r="U325" i="1"/>
  <c r="U326" i="1"/>
  <c r="U327" i="1"/>
  <c r="U328" i="1"/>
  <c r="U329" i="1"/>
  <c r="U330" i="1"/>
  <c r="U331" i="1"/>
  <c r="U332" i="1"/>
  <c r="U333" i="1"/>
  <c r="U335" i="1"/>
  <c r="U336" i="1"/>
  <c r="U339" i="1"/>
  <c r="U340" i="1"/>
  <c r="U341" i="1"/>
  <c r="U344" i="1"/>
  <c r="U345" i="1"/>
  <c r="U346" i="1"/>
  <c r="U347" i="1"/>
  <c r="U348" i="1"/>
  <c r="U350" i="1"/>
  <c r="U351" i="1"/>
  <c r="U352" i="1"/>
  <c r="U353" i="1"/>
  <c r="U354" i="1"/>
  <c r="U355" i="1"/>
  <c r="U356" i="1"/>
  <c r="U357" i="1"/>
  <c r="U358" i="1"/>
  <c r="U359" i="1"/>
  <c r="U360" i="1"/>
  <c r="U361" i="1"/>
  <c r="U362" i="1"/>
  <c r="U363" i="1"/>
  <c r="U364" i="1"/>
  <c r="U365" i="1"/>
  <c r="U366" i="1"/>
  <c r="U367" i="1"/>
  <c r="U368" i="1"/>
  <c r="U369" i="1"/>
  <c r="U370" i="1"/>
  <c r="U371" i="1"/>
  <c r="U372" i="1"/>
  <c r="U374" i="1"/>
  <c r="U375" i="1"/>
  <c r="U376" i="1"/>
  <c r="U377" i="1"/>
  <c r="U378" i="1"/>
  <c r="U379" i="1"/>
  <c r="U380" i="1"/>
  <c r="U381" i="1"/>
  <c r="U382" i="1"/>
  <c r="U383" i="1"/>
  <c r="U384" i="1"/>
  <c r="U385" i="1"/>
  <c r="U386" i="1"/>
  <c r="U387" i="1"/>
  <c r="U388" i="1"/>
  <c r="U389" i="1"/>
  <c r="U390" i="1"/>
  <c r="U391" i="1"/>
  <c r="U392" i="1"/>
  <c r="U393" i="1"/>
  <c r="U394" i="1"/>
  <c r="U395" i="1"/>
  <c r="U396" i="1"/>
  <c r="U397" i="1"/>
  <c r="U398" i="1"/>
  <c r="U399" i="1"/>
  <c r="U400" i="1"/>
  <c r="U401" i="1"/>
  <c r="U402" i="1"/>
  <c r="U403" i="1"/>
  <c r="U404" i="1"/>
  <c r="U406" i="1"/>
  <c r="U407" i="1"/>
  <c r="U408" i="1"/>
  <c r="U410" i="1"/>
  <c r="U411" i="1"/>
  <c r="U412" i="1"/>
  <c r="U413" i="1"/>
  <c r="U414" i="1"/>
  <c r="U415" i="1"/>
  <c r="U416" i="1"/>
  <c r="U417" i="1"/>
  <c r="U418" i="1"/>
  <c r="U419" i="1"/>
  <c r="U420" i="1"/>
  <c r="U421" i="1"/>
  <c r="U422" i="1"/>
  <c r="U423" i="1"/>
  <c r="U424" i="1"/>
  <c r="U425" i="1"/>
  <c r="U426" i="1"/>
  <c r="U427" i="1"/>
  <c r="U428" i="1"/>
  <c r="U429" i="1"/>
  <c r="U430" i="1"/>
  <c r="U431" i="1"/>
  <c r="U432" i="1"/>
  <c r="U433" i="1"/>
  <c r="U434" i="1"/>
  <c r="U436" i="1"/>
  <c r="U437" i="1"/>
  <c r="U438" i="1"/>
  <c r="U439" i="1"/>
  <c r="U440" i="1"/>
  <c r="U441" i="1"/>
  <c r="U443" i="1"/>
  <c r="U444" i="1"/>
  <c r="U445" i="1"/>
  <c r="U447" i="1"/>
  <c r="U448" i="1"/>
  <c r="U449" i="1"/>
  <c r="U451" i="1"/>
  <c r="U452" i="1"/>
  <c r="U453" i="1"/>
  <c r="U454" i="1"/>
  <c r="U455" i="1"/>
  <c r="U456" i="1"/>
  <c r="U457" i="1"/>
  <c r="U458" i="1"/>
  <c r="U459" i="1"/>
  <c r="U460" i="1"/>
  <c r="U461" i="1"/>
  <c r="U462" i="1"/>
  <c r="U463" i="1"/>
  <c r="U464" i="1"/>
  <c r="U465" i="1"/>
  <c r="U466" i="1"/>
  <c r="U467" i="1"/>
  <c r="U468" i="1"/>
  <c r="U469" i="1"/>
  <c r="U470" i="1"/>
  <c r="U471" i="1"/>
  <c r="U472" i="1"/>
  <c r="U473" i="1"/>
  <c r="U474" i="1"/>
  <c r="U475" i="1"/>
  <c r="U476" i="1"/>
  <c r="U477" i="1"/>
  <c r="U478" i="1"/>
  <c r="U479" i="1"/>
  <c r="U480" i="1"/>
  <c r="U481" i="1"/>
  <c r="U482" i="1"/>
  <c r="U483" i="1"/>
  <c r="U484" i="1"/>
  <c r="U485" i="1"/>
  <c r="U486" i="1"/>
  <c r="U487" i="1"/>
  <c r="U488" i="1"/>
  <c r="U490" i="1"/>
  <c r="U491" i="1"/>
  <c r="U492" i="1"/>
  <c r="U493" i="1"/>
  <c r="U494" i="1"/>
  <c r="U495" i="1"/>
  <c r="U496" i="1"/>
  <c r="U497" i="1"/>
  <c r="U498" i="1"/>
  <c r="U499" i="1"/>
  <c r="U500" i="1"/>
  <c r="U501" i="1"/>
  <c r="U502" i="1"/>
  <c r="U503" i="1"/>
  <c r="U504" i="1"/>
  <c r="U505" i="1"/>
  <c r="U506" i="1"/>
  <c r="U507" i="1"/>
  <c r="U508" i="1"/>
  <c r="U509" i="1"/>
  <c r="U510" i="1"/>
  <c r="U511" i="1"/>
  <c r="U512" i="1"/>
  <c r="U513" i="1"/>
  <c r="U514" i="1"/>
  <c r="U515" i="1"/>
  <c r="U516" i="1"/>
  <c r="U517" i="1"/>
  <c r="U518" i="1"/>
  <c r="U519" i="1"/>
  <c r="U520" i="1"/>
  <c r="U521" i="1"/>
  <c r="U522" i="1"/>
  <c r="U523" i="1"/>
  <c r="U524" i="1"/>
  <c r="U525" i="1"/>
  <c r="U526" i="1"/>
  <c r="U527" i="1"/>
  <c r="U528" i="1"/>
  <c r="U529" i="1"/>
  <c r="U530" i="1"/>
  <c r="U531" i="1"/>
  <c r="U532" i="1"/>
  <c r="U533" i="1"/>
  <c r="U534" i="1"/>
  <c r="U535" i="1"/>
  <c r="U536" i="1"/>
  <c r="U537" i="1"/>
  <c r="U538" i="1"/>
  <c r="U539" i="1"/>
  <c r="U540" i="1"/>
  <c r="U541" i="1"/>
  <c r="U542" i="1"/>
  <c r="U543" i="1"/>
  <c r="U544" i="1"/>
  <c r="U545" i="1"/>
  <c r="U546" i="1"/>
  <c r="U547" i="1"/>
  <c r="U548" i="1"/>
  <c r="U549" i="1"/>
  <c r="U550" i="1"/>
  <c r="U552" i="1"/>
  <c r="U553" i="1"/>
  <c r="U554" i="1"/>
  <c r="U555" i="1"/>
  <c r="U556" i="1"/>
  <c r="U557" i="1"/>
  <c r="U558" i="1"/>
  <c r="U559" i="1"/>
  <c r="U561" i="1"/>
  <c r="U562" i="1"/>
  <c r="U563" i="1"/>
  <c r="U564" i="1"/>
  <c r="U565" i="1"/>
  <c r="U566" i="1"/>
  <c r="U567" i="1"/>
  <c r="U568" i="1"/>
  <c r="U569" i="1"/>
  <c r="U570" i="1"/>
  <c r="U571" i="1"/>
  <c r="U572" i="1"/>
  <c r="U573" i="1"/>
  <c r="U575" i="1"/>
  <c r="U576" i="1"/>
  <c r="U577" i="1"/>
  <c r="U578" i="1"/>
  <c r="U579" i="1"/>
  <c r="U580" i="1"/>
  <c r="U581" i="1"/>
  <c r="U582" i="1"/>
  <c r="U583" i="1"/>
  <c r="U584" i="1"/>
  <c r="U585" i="1"/>
  <c r="U586" i="1"/>
  <c r="U587" i="1"/>
  <c r="U588" i="1"/>
  <c r="U589" i="1"/>
  <c r="U590" i="1"/>
  <c r="U591" i="1"/>
  <c r="U592" i="1"/>
  <c r="U594" i="1"/>
  <c r="U595" i="1"/>
  <c r="U596" i="1"/>
  <c r="U597" i="1"/>
  <c r="U598" i="1"/>
  <c r="U599" i="1"/>
  <c r="U600" i="1"/>
  <c r="U601" i="1"/>
  <c r="U602" i="1"/>
  <c r="U603" i="1"/>
  <c r="U604" i="1"/>
  <c r="U605" i="1"/>
  <c r="U606" i="1"/>
  <c r="U607" i="1"/>
  <c r="U608" i="1"/>
  <c r="U609" i="1"/>
  <c r="U610" i="1"/>
  <c r="U611" i="1"/>
  <c r="U612" i="1"/>
  <c r="U613" i="1"/>
  <c r="U614" i="1"/>
  <c r="U615" i="1"/>
  <c r="U616" i="1"/>
  <c r="U617" i="1"/>
  <c r="U618" i="1"/>
  <c r="U619" i="1"/>
  <c r="U620" i="1"/>
  <c r="U621" i="1"/>
  <c r="U622" i="1"/>
  <c r="U623" i="1"/>
  <c r="U624" i="1"/>
  <c r="U625" i="1"/>
  <c r="U626" i="1"/>
  <c r="U627" i="1"/>
  <c r="U628" i="1"/>
  <c r="U629" i="1"/>
  <c r="U630" i="1"/>
  <c r="U631" i="1"/>
  <c r="U632" i="1"/>
  <c r="U633" i="1"/>
  <c r="U634" i="1"/>
  <c r="U635" i="1"/>
  <c r="U636" i="1"/>
  <c r="U637" i="1"/>
  <c r="U638" i="1"/>
  <c r="U639" i="1"/>
  <c r="U640" i="1"/>
  <c r="U641" i="1"/>
  <c r="U642" i="1"/>
  <c r="U643" i="1"/>
  <c r="U644" i="1"/>
  <c r="U645" i="1"/>
  <c r="U646" i="1"/>
  <c r="U647" i="1"/>
  <c r="U648" i="1"/>
  <c r="U649" i="1"/>
  <c r="U650" i="1"/>
  <c r="U651" i="1"/>
  <c r="U652" i="1"/>
  <c r="U654" i="1"/>
  <c r="U655" i="1"/>
  <c r="U656" i="1"/>
  <c r="U657" i="1"/>
  <c r="U658" i="1"/>
  <c r="U659" i="1"/>
  <c r="U660" i="1"/>
  <c r="U661" i="1"/>
  <c r="U662" i="1"/>
  <c r="U663" i="1"/>
  <c r="U664" i="1"/>
  <c r="U665" i="1"/>
  <c r="U666" i="1"/>
  <c r="U667" i="1"/>
  <c r="U668" i="1"/>
  <c r="U669" i="1"/>
  <c r="U670" i="1"/>
  <c r="U671" i="1"/>
  <c r="U672" i="1"/>
  <c r="U673" i="1"/>
  <c r="U674" i="1"/>
  <c r="U675" i="1"/>
  <c r="U676" i="1"/>
  <c r="U677" i="1"/>
  <c r="U678" i="1"/>
  <c r="U679" i="1"/>
  <c r="U680" i="1"/>
  <c r="U681" i="1"/>
  <c r="U682" i="1"/>
  <c r="U684" i="1"/>
  <c r="U685" i="1"/>
  <c r="U686" i="1"/>
  <c r="U687" i="1"/>
  <c r="U688" i="1"/>
  <c r="U689" i="1"/>
  <c r="U690" i="1"/>
  <c r="U691" i="1"/>
  <c r="U692" i="1"/>
  <c r="U693" i="1"/>
  <c r="U694" i="1"/>
  <c r="U695" i="1"/>
  <c r="U696" i="1"/>
  <c r="U697" i="1"/>
  <c r="U698" i="1"/>
  <c r="U699" i="1"/>
  <c r="U700" i="1"/>
  <c r="U701" i="1"/>
  <c r="U702" i="1"/>
  <c r="U703" i="1"/>
  <c r="U704" i="1"/>
  <c r="U705" i="1"/>
  <c r="U706" i="1"/>
  <c r="U707" i="1"/>
  <c r="U708" i="1"/>
  <c r="U709" i="1"/>
  <c r="U710" i="1"/>
  <c r="U711" i="1"/>
  <c r="U712" i="1"/>
  <c r="U713" i="1"/>
  <c r="U714" i="1"/>
  <c r="U715" i="1"/>
  <c r="U716" i="1"/>
  <c r="U717" i="1"/>
  <c r="U719" i="1"/>
  <c r="U720" i="1"/>
  <c r="U721" i="1"/>
  <c r="U722" i="1"/>
  <c r="U723" i="1"/>
  <c r="U724" i="1"/>
  <c r="U725" i="1"/>
  <c r="U726" i="1"/>
  <c r="U727" i="1"/>
  <c r="U728" i="1"/>
  <c r="U729" i="1"/>
  <c r="U730" i="1"/>
  <c r="U731" i="1"/>
  <c r="U732" i="1"/>
  <c r="U733" i="1"/>
  <c r="U734" i="1"/>
  <c r="U735" i="1"/>
  <c r="U736" i="1"/>
  <c r="U737" i="1"/>
  <c r="U738" i="1"/>
  <c r="U739" i="1"/>
  <c r="U740" i="1"/>
</calcChain>
</file>

<file path=xl/sharedStrings.xml><?xml version="1.0" encoding="utf-8"?>
<sst xmlns="http://schemas.openxmlformats.org/spreadsheetml/2006/main" count="11939" uniqueCount="5044">
  <si>
    <t>Publication Type</t>
  </si>
  <si>
    <t>Authors</t>
  </si>
  <si>
    <t>Author Full Names</t>
  </si>
  <si>
    <t>Article Title</t>
  </si>
  <si>
    <t>Source Title</t>
  </si>
  <si>
    <t>Language</t>
  </si>
  <si>
    <t>Document Type</t>
  </si>
  <si>
    <t>Conference Title</t>
  </si>
  <si>
    <t>Conference Date</t>
  </si>
  <si>
    <t>Conference Location</t>
  </si>
  <si>
    <t>Author Keywords</t>
  </si>
  <si>
    <t>Keywords Plus</t>
  </si>
  <si>
    <t>Abstract</t>
  </si>
  <si>
    <t>Cited Reference Count</t>
  </si>
  <si>
    <t>180 Day Usage Count</t>
  </si>
  <si>
    <t>Since 2013 Usage Count</t>
  </si>
  <si>
    <t>ISSN</t>
  </si>
  <si>
    <t>Journal Abbreviation</t>
  </si>
  <si>
    <t>Publication Year</t>
  </si>
  <si>
    <t>DOI</t>
  </si>
  <si>
    <t>DOI Link</t>
  </si>
  <si>
    <t>J</t>
  </si>
  <si>
    <t>Olukanmi, P; Nelwamondo, F; Marwala, T</t>
  </si>
  <si>
    <t/>
  </si>
  <si>
    <t>Olukanmi, P.; Nelwamondo, F.; Marwala, T.</t>
  </si>
  <si>
    <t>Rethinkingk-means clustering in the age of massive datasets: a constant-time approach</t>
  </si>
  <si>
    <t>NEURAL COMPUTING &amp; APPLICATIONS</t>
  </si>
  <si>
    <t>English</t>
  </si>
  <si>
    <t>Article</t>
  </si>
  <si>
    <t>k-means; Clustering; Efficiency; Scalable; Large datasets</t>
  </si>
  <si>
    <t>K-MEANS ALGORITHM; APPROXIMATION; VERSION</t>
  </si>
  <si>
    <t>We introduce a highly efficientk-means clustering approach. We show that the classical central limit theorem addresses a special case (k = 1) of thek-means problem and then extend it to the general case. Instead of using the full dataset, our algorithm namedk-means-lite applies the standardk-means to the combinationC(sizenk) of all sample centroids obtained fromnindependent small samples. Unlike ordinary uniform sampling, the approach asymptotically preserves the performance of the original algorithm. In our experiments with a wide range of synthetic and real-world datasets,k-means-lite matches the performance ofk-means whenCis constructed using 30 samples of size 40 + 2k. Although the 30-sample choice proves to be a generally reliable rule, when the proposed approach is used to scalek-means++ (we call this scaled versionk-means-lite++),k-means++' performance is matched in several cases, using only five samples. These two new algorithms are presented to demonstrate the proposed approach, but the approach can be applied to create a constant-time version of any otherk-means clustering algorithm, since it does not modify the internal workings of the base algorithm.</t>
  </si>
  <si>
    <t>0941-0643</t>
  </si>
  <si>
    <t>NEURAL COMPUT APPL</t>
  </si>
  <si>
    <t>10.1007/s00521-019-04673-0</t>
  </si>
  <si>
    <t>Chikamai, K; Viriri, S; Tapamo, JR</t>
  </si>
  <si>
    <t>Chikamai, Keith; Viriri, Serestina; Tapamo, Jules-Raymond</t>
  </si>
  <si>
    <t>Mammogram content-based image retrieval based on malignancy classification</t>
  </si>
  <si>
    <t>INTELLIGENT DATA ANALYSIS</t>
  </si>
  <si>
    <t>Mammography; microcalcifications; image processing; CBIR; machine learning; computer aided diagnosis</t>
  </si>
  <si>
    <t>SIMILARITY; FEATURES</t>
  </si>
  <si>
    <t>Content-based image retrieval (CBIR) technique is increasingly gaining research attention as a Computer Aided Diagnosis (CAD) approach for breast cancer diagnosis. This work discusses a novel feature modeling technique for CBIR systems based on classifier scores and standard statistical calculations on the same. Established textural and geometric features are initially used to represent medical characteristics, before being used to generate secondary features through classifier scoring using the Support Vector Machine and Quadratic Discriminant Analysis classifiers. The model is validated through a range of benchmarks, and is shown to perform competitively in comparison to similar works.</t>
  </si>
  <si>
    <t>1088-467X</t>
  </si>
  <si>
    <t>INTELL DATA ANAL</t>
  </si>
  <si>
    <t>10.3233/IDA-163101</t>
  </si>
  <si>
    <t>Luhandjula, MK</t>
  </si>
  <si>
    <t>Luhandjula, M. K.</t>
  </si>
  <si>
    <t>A Monte Carlo simulation based approach for stochastic semi-infinite mathematical programming problems</t>
  </si>
  <si>
    <t>INTERNATIONAL JOURNAL OF UNCERTAINTY FUZZINESS AND KNOWLEDGE-BASED SYSTEMS</t>
  </si>
  <si>
    <t>Article; Proceedings Paper</t>
  </si>
  <si>
    <t>5th International Conference on Information and Management Sciences</t>
  </si>
  <si>
    <t>JUL 01-08, 2006</t>
  </si>
  <si>
    <t>Chengdu, PEOPLES R CHINA</t>
  </si>
  <si>
    <t>stochastic; semi-infinite program; Monte Carlo simulation</t>
  </si>
  <si>
    <t>OPTIMIZATION</t>
  </si>
  <si>
    <t>The paper deals with stochastic mathematical programming problems with additional difficulty brought up by the presence of infinitely many constraints. A sample average approximation (SAA) approach is proposed and properties of SAA estimators, analyzed. It is shown that for the case of deterministic constraints, SAA estimators are consistent and meet requirements to qualify the estimates as acceptable approximations of unknown values. Moreover, good error bounds of the estimate of the objective function are provided. We also discuss a Galerkin-like scheme and a tailored cutting-plane method for solving resulting semi-infinite SAA problems. The framework is then extended to the case of random constraints through Karhunen-Loeve expansion or constraints approximation via sampling. A general procedure for solving stochastic semi-infinite programming problems, that lends itself better for parallel computation, is then described. Numerical examples are also included for the sake of illustration.</t>
  </si>
  <si>
    <t>0218-4885</t>
  </si>
  <si>
    <t>INT J UNCERTAIN FUZZ</t>
  </si>
  <si>
    <t>S</t>
  </si>
  <si>
    <t>10.1142/S0218488507004662</t>
  </si>
  <si>
    <t>Serutla, L; Kourie, D</t>
  </si>
  <si>
    <t>Sentence analysis using a concept lattice</t>
  </si>
  <si>
    <t>MACHINE TRANSLATION AND THE INFORMATION SOUP</t>
  </si>
  <si>
    <t>3rd Conference of the Association-for-Machine-Translation-in-the-Americas</t>
  </si>
  <si>
    <t>OCT 28-31, 1998</t>
  </si>
  <si>
    <t>LANGHORNE, PENNSYLVANIA</t>
  </si>
  <si>
    <t>concept lattice; machine learning; natural language processing; machine translation; example-based machine translation</t>
  </si>
  <si>
    <t>INFORMATION-RETRIEVAL; NAVIGATION</t>
  </si>
  <si>
    <t>Grammatically incorrect sentences result either from an unknown (possibly misspelled) word, an incorrect word order or even an omitted / redundant word. Sentences with these errors are a bottle-neck to NLP systems because they cannot be parsed correctly. Human beings are able to overcome this problem (either occurring in spoken or written language) since they are capable of doing a semantic similarity search to find out if a similar utterance has been heard before or a syntactic similarity search for a stored utterance that shares structural similarities with the input. If the syntactic and semantic analysis of the rest of the input can be done correctly, then a 'gap' that exists in the utterance, can be uniquely identified. In this paper, a system named SAUCOLA which is based on a concept lattice, that mimics human skills in resolving knowledge gaps that exist in written language is presented. The preliminary results show that correct stored sentences can be retrieved based on the words contained in the incorrect input sentence.</t>
  </si>
  <si>
    <t>0302-9743</t>
  </si>
  <si>
    <t>LECT NOTES ARTIF INT</t>
  </si>
  <si>
    <t>Brink, AD</t>
  </si>
  <si>
    <t>Using spatial information as an aid to maximum entropy image threshold selection</t>
  </si>
  <si>
    <t>PATTERN RECOGNITION LETTERS</t>
  </si>
  <si>
    <t>entropy; spatial information; segmentation; thresholding; image processing</t>
  </si>
  <si>
    <t>LEVEL</t>
  </si>
  <si>
    <t>Many image grey-level thresholding methods based on the theory of maximum entropy have been proposed in the past. However, the exact definition of what is meant by ''image entropy'' has varied considerably, with measures based on the image itself, its histogram or other related distributions being proposed. Most of these ignore the spatial component of the image, assuming pixels within the image to be independent of each other. This is convenient, but it is also counter-intuitive. The inclusion of context-related information can be a simple matter, as is demonstrated in this article. A common measure of image entropy is based on the notion of viewing the image itself as a probability distribution (often referred to as the ''monkey model'' of the image). Direct application of this measure as a criterion function for grey-level threshold selection yields generally unsatisfactory results. With the inclusion of spatial information in the entropy measure, the results improve dramatically.</t>
  </si>
  <si>
    <t>0167-8655</t>
  </si>
  <si>
    <t>PATTERN RECOGN LETT</t>
  </si>
  <si>
    <t>10.1016/0167-8655(95)00096-8</t>
  </si>
  <si>
    <t>Lamola, MJ</t>
  </si>
  <si>
    <t>Lamola, Malesela John</t>
  </si>
  <si>
    <t>The future of artificial intelligence, posthumanism and the inflection of Pixley Isaka Seme's African humanism</t>
  </si>
  <si>
    <t>AI &amp; SOCIETY</t>
  </si>
  <si>
    <t>Africa and fourth industrial revolution; General artificial intelligence; Transhumanism; Pixley seme; Philosophy of AI; Posthumanism; Society 5; 0</t>
  </si>
  <si>
    <t>Increasingly, innovation in artificial intelligence technologies portends the re-conceptualization of human existentiality along the paradigm of posthumanism. An exposition of this through a critical culturo-historical methodology uncloaks the Eurocentric genitive basis of the philosophical anthropology that underpins this technological posthumanism, as well as its dystopian possibilities. As a contribution to obviating the latter, an Africanist civilizational humanism proclaimed by Pixley ka Isaka Seme is proffered as a plausible alternative paradigm for humanity's technological advancement. Seme, a pan-Africanist thinker of the early twentieth century, proclaimed humanistic-spirituality as the indispensable gift African Civilisation-in-its-renaissance is yet to offer global humanity. His postulation is being provided as a contribution to the archive on cross-cultural ethics of artificial intelligence.</t>
  </si>
  <si>
    <t>0951-5666</t>
  </si>
  <si>
    <t>AI SOC</t>
  </si>
  <si>
    <t>10.1007/s00146-021-01191-3</t>
  </si>
  <si>
    <t>Ezugwu, AE</t>
  </si>
  <si>
    <t>Ezugwu, Absalom E.</t>
  </si>
  <si>
    <t>Enhanced symbiotic organisms search algorithm for unrelated parallel machines manufacturing scheduling with setup times</t>
  </si>
  <si>
    <t>KNOWLEDGE-BASED SYSTEMS</t>
  </si>
  <si>
    <t>Symbiotic organisms search algorithm; Unrelated parallel machine scheduling; Local search improvement strategy; Simulated annealing; Sequence dependent setup times</t>
  </si>
  <si>
    <t>PARTICLE SWARM OPTIMIZATION; GENETIC ALGORITHM; EVOLUTIONARY ALGORITHM; SEQUENCE; MINIMIZE; SOLVE; METAHEURISTICS; HEURISTICS; MAKESPAN</t>
  </si>
  <si>
    <t>This paper deliberates on the non-pre-emptive unrelated parallel machine scheduling problem with the objective of minimizing makespan. Machine and job sequence dependent set-up times are considered for the proposed scheduling methods, which are NP-hard, even without set-up times. The addition of sequence dependent setup times introduces additional complexity to the problem, which makes it very difficult to find optimal solutions, especially for large scale problems. Due to the NP-hard nature of the problem at hand, three different approaches are proposed to solve the problem including: An Enhanced Symbiotic Organisms Search (ESOS) algorithm, a Hybrid Symbiotic Organisms Search with Simulated Annealing (HSOSSA) algorithm, and an Enhanced Simulated Annealing (ESA) algorithm. A local search procedure is incorporated into each of the three algorithms as an improvement strategy to enhance their solution qualities. The computational experiments carried out showed that ESOS and HSOSSA performed better than the other methods on large problem instances with 12 machines and 120 jobs. The performance of each method is measured by comparing the quality of its solutions to the optimal solutions for the varying problem combinations. The results of the proposed methods are also compared with other techniques from the literature. Moreover, a comprehensive statistical analysis was performed and the results obtained show that the proposed algorithms significantly outperform the compared methods in terms of generality, quality of solutions, and robustness for all problem instances. (C) 2019 Elsevier B.V. All rights reserved.</t>
  </si>
  <si>
    <t>0950-7051</t>
  </si>
  <si>
    <t>KNOWL-BASED SYST</t>
  </si>
  <si>
    <t>10.1016/j.knosys.2019.02.005</t>
  </si>
  <si>
    <t>Northover, M; Boake, A; Kourie, DG</t>
  </si>
  <si>
    <t>Northover, Mandy; Boake, Andrew; Kourie, Derrick G.</t>
  </si>
  <si>
    <t>Karl Popper's critical rationalism in agile software development</t>
  </si>
  <si>
    <t>CONCEPTUAL STRUCTURES: INSPIRATION AND APPLICATION</t>
  </si>
  <si>
    <t>14th International Conference on Conceptual Structures (ICCS 2006)</t>
  </si>
  <si>
    <t>JUL 16-21, 2006</t>
  </si>
  <si>
    <t>Aalborg Univ, Aalborg, DENMARK</t>
  </si>
  <si>
    <t>Sir Karl Popper's critical rationalism - a philosophy in the fallibilist tradition of Socrates, Kant and Peirce - is applied systematically to illuminate the values and principles underlying contemporary software development. The two aspects of Popper's philosophy, the natural and the social, provide a comprehensive and unified philosophical basis for understanding the newly emerged agile methodologies. It is argued in the first four sections of the paper - Philosophy of Science, Evolutionary Theory of Knowledge, Metaphysics, and The Open Society - that the agile approach to software development is strongly endorsed by Popper's philosophy of critical rationalism. In the final section, the relevance of Christopher Alexander's ideas to agile methodologies and their similarity to Popper's philosophy is demonstrated.</t>
  </si>
  <si>
    <t>Van der Merwe, FJ; Kourie, DG</t>
  </si>
  <si>
    <t>Compressed pseudo-lattices</t>
  </si>
  <si>
    <t>JOURNAL OF EXPERIMENTAL &amp; THEORETICAL ARTIFICIAL INTELLIGENCE</t>
  </si>
  <si>
    <t>International Workshop on Concept Lattice-Based Theory, Methods and Tools for KDD</t>
  </si>
  <si>
    <t>JUL, 2001</t>
  </si>
  <si>
    <t>STANFORD UNIV, STANFORD, CA</t>
  </si>
  <si>
    <t>sublattice; compressed pseudo-lattice; concept removal; intent representative operations</t>
  </si>
  <si>
    <t>This paper introduces the notion of a compressed pseudo-lattice and suggests its use as a data structure in areas of application related to Formal Concept Analysis. It is closely related to the line diagram of a lattice and its use as a computational tool in applications such as machine learning, information retrieval and knowledge discovery in databases is discussed. The data structure-essentially a bipartite graph that incorporates an embedded sublattice-combines desirable features of concept lattices in a structure that allows for a flexible mechanism of scaling the size of the embedded sublattice, using defined operations that compress and expand it by removing or adding atoms and coatoms. A compressed pseudo-lattice essentially represents a complete sublattice from which a number of atoms and/or coatoms have been removed. Additionally the relation of the sublattice to the context from which it was derived is preserved. An application-dependent compression strategy or criterion is required to guide this process. The intent operations of a lattice are defined as substitutes for the infimum and supremum operations in compressed pseudo-lattices. It is argued that the removal of concepts from a concept lattice may hold advantages over traditional approaches.</t>
  </si>
  <si>
    <t>0952-813X</t>
  </si>
  <si>
    <t>J EXP THEOR ARTIF IN</t>
  </si>
  <si>
    <t>10.1080/09528130210164215</t>
  </si>
  <si>
    <t>Olabanji, OM; Mpofu, K</t>
  </si>
  <si>
    <t>Olabanji, Olayinka Mohammed; Mpofu, Khumbulani</t>
  </si>
  <si>
    <t>Fusing Multi-Attribute Decision Models for Decision Making to Achieve Optimal Product Design</t>
  </si>
  <si>
    <t>FOUNDATIONS OF COMPUTING AND DECISION SCIENCES</t>
  </si>
  <si>
    <t>Hybridized Multi-Attribute Decision-making; Fuzzy AHP; Fuzzified Pugh Matrix; Fuzzy VIKOR; Optimal conceptual design</t>
  </si>
  <si>
    <t>ANALYTICAL HIERARCHY PROCESS; FUZZY VIKOR METHOD; CONCEPTUAL DESIGN; ENGINEERING DESIGN; SELECTION; AHP; TOPSIS</t>
  </si>
  <si>
    <t>Manufacturers need to select the best design from alternative design concepts in order to meet up with the demand of customers and have a larger share of the competitive market that is flooded with multifarious designs. Evaluation of conceptual design alternatives can be modelled as a Multi-Criteria Decision Making (MCDM) process because it includes conflicting design features with different sub features. Hybridization of Multi Attribute Decision Making (MADM) models has been applied in various field of management, science and engineering in order to have a robust decision-making process but the extension of these hybridized MADM models to decision making in engineering design still requires attention. In this article, an integrated MADM model comprising of Fuzzy Analytic Hierarchy Process (FAHP), Fuzzy Pugh Matrix and Fuzzy VIKOR was developed and applied to evaluate conceptual designs of liquid spraying machine. The fuzzy AHP was used to determine weights of the design features and sub features by virtue of its fuzzified comparison matrix and synthetic extent evaluation. The fuzzy Pugh matrix provides a methodical structure for determining performance using all the design alternatives as basis and obtaining aggregates for the designs using the weights of the sub features. The fuzzy VIKOR generates the decision matrix from the aggregates of the fuzzified Pugh matrices and determine the best design concept from the defuzzified performance index. At the end, the optimal design concept is determined for the liquid spraying machine.</t>
  </si>
  <si>
    <t>0867-6356</t>
  </si>
  <si>
    <t>FOUND COMPUT DECIS S</t>
  </si>
  <si>
    <t>10.2478/fcds-2020-0016</t>
  </si>
  <si>
    <t>Watt, N; du Plessis, MC</t>
  </si>
  <si>
    <t>Watt, Nathan; du Plessis, Mathys C.</t>
  </si>
  <si>
    <t>Towards robot vision using deep neural networks in evolutionary robotics</t>
  </si>
  <si>
    <t>EVOLUTIONARY INTELLIGENCE</t>
  </si>
  <si>
    <t>Computer vision; Evolutionary robotics; Object detection; Neural networks</t>
  </si>
  <si>
    <t>ACTIVE VISION; REALITY GAP; SIMULATION</t>
  </si>
  <si>
    <t>In evolutionary robotics, robot controllers are often evolved in simulation, as using the physical robot for fitness evaluation can take a prohibitively long time. Simulators provide a quick way to evaluate controller fitness. A simulator is tasked with providing appropriate sensor information to the controller. If the robot has an on-board camera, an entire virtual visual environment is needed to simulate the camera's signal. In the past, these visual environments have been constructed by hand, requiring the use of hand-crafted models, textures and lighting, which is a tedious and time-consuming process. This paper proposes a deep neural network-based architecture for simulating visual environments. The neural networks are trained exclusively from images captured from the robot, creating a 3-dimensional visual environment without using hand-crafted models, textures or lighting. It does not rely on any external domain specific datasets, as all training data is captured in the physical environment. Robot controllers were evolved in simulation to discern between objects with different colours and shapes, and they successfully completed the same task in the real world.</t>
  </si>
  <si>
    <t>1864-5909</t>
  </si>
  <si>
    <t>EVOL INTELL</t>
  </si>
  <si>
    <t>10.1007/s12065-020-00490-w</t>
  </si>
  <si>
    <t>Zvarevashe, K; Olugbara, OO</t>
  </si>
  <si>
    <t>Zvarevashe, Kudakwashe; Olugbara, Oludayo O.</t>
  </si>
  <si>
    <t>Recognition of speech emotion using custom 2D-convolution neural network deep learning algorithm</t>
  </si>
  <si>
    <t>Deep learning; emotion recognition; feature extraction; learning algorithm; neural network; speech emotion</t>
  </si>
  <si>
    <t>FEATURES</t>
  </si>
  <si>
    <t>Speech emotion recognition has become the heart of most human computer interaction applications in the modern world. The growing need to develop emotionally intelligent devices has opened up a lot of research opportunities. Most researchers in this field have applied the use of handcrafted features and machine learning techniques in recognising speech emotion. However, these techniques require extra processing steps and handcrafted features are usually not robust. They are computationally intensive because the curse of dimensionality results in low discriminating power. Research has shown that deep learning algorithms are effective for extracting robust and salient features in dataset. In this study, we have developed a custom 2D-convolution neural network that performs both feature extraction and classification of vocal utterances. The neural network has been evaluated against deep multilayer perceptron neural network and deep radial basis function neural network using the Berlin database of emotional speech, Ryerson audio-visual emotional speech database and Surrey audio-visual expressed emotion corpus. The described deep learning algorithm achieves the highest precision, recall and F1-scores when compared to other existing algorithms. It is observed that there may be need to develop customized solutions for different language settings depending on the area of applications.</t>
  </si>
  <si>
    <t>10.3233/IDA-194747</t>
  </si>
  <si>
    <t>Hager, L; Uren, KR; van Schoor, G; van Rensburg, AJ</t>
  </si>
  <si>
    <t>Hager, LvS; Uren, K. R.; van Schoor, G.; van Rensburg, A. Janse</t>
  </si>
  <si>
    <t>Adaptive Neural network control of a helicopter system with optimal observer and actor-critic design</t>
  </si>
  <si>
    <t>NEUROCOMPUTING</t>
  </si>
  <si>
    <t>Artificial neural networks; Brunovsky canonical form; Genetic Algorithms; Reinforcement learning; Adaptive control</t>
  </si>
  <si>
    <t>NONLINEAR-SYSTEMS</t>
  </si>
  <si>
    <t>This paper proposes a methodology for developing an adaptive neural network controller for a simulated helicopter system. Since an indirect adaptive neural network framework is chosen, the controller comprises three interconnected neural networks called the observer, actor and critic. The actor and critic networks rely on the observer network responsible for state estimation. The main contribution of this paper is the development of an observer that has fast convergence capabilities in order to be used in a completely on-line stability control scheme. This improved convergence is obtained by uniquely modifying the observer network structure and update law. The observer parameters are also optimised by means of a genetic algorithm (GA) for improved performance. The developed observer is firstly evaluated on a first principle linear model and then on actual test flight data of an attack helicopter. The results indicate excellent performance in terms of the state estimation capability of the observer. Lyapunov's direct method is used to derive update laws for both the critic and actor networks and the control parameters of these networks are also optimised by means of a multi-objective GA. Actual data from a wind-tunnel test set-up were used for controller evaluation purposes.</t>
  </si>
  <si>
    <t>0925-2312</t>
  </si>
  <si>
    <t>10.1016/j.neucom.2018.04.004</t>
  </si>
  <si>
    <t>Cui, YH; Guo, RK; Guo, DN</t>
  </si>
  <si>
    <t>Cui, Yanhong; Guo, Renkuan; Guo, Danni</t>
  </si>
  <si>
    <t>Probabilistic DEAR models</t>
  </si>
  <si>
    <t>INTERNATIONAL JOURNAL OF MACHINE LEARNING AND CYBERNETICS</t>
  </si>
  <si>
    <t>SML algorithm; Grey differential equation; Coupling principle; DEAR models; Gaussian process; DEAR models; lambda-Global optimization scheme</t>
  </si>
  <si>
    <t>CLASSIFICATION</t>
  </si>
  <si>
    <t>The differential equation associated regression (DEAR) is a flexible and powerful data mining modeling approach, which is intended to catch up the first-order nonlinear trend (i.e., regularity) governing the behavior of the data under investigation. DEAR modeling is a formal mathematical-statistical representation of the so-called grey differential equation model. It should be pointed out that DEAR models were originally proposed on the random fuzzy theoretical foundation. Nevertheless, DEAR models can be defined on any measure theoretic platform, for example, probabilistic, fuzzy, or uncertain measure foundation as long as the model and approximation two constituting components are appropriately specified. In this paper, we re-examine the compositional elements of DEAR models and the potential model selection portfolio in the statistical machine learning (SML) algorithm developments. Then the differential equation backed DEAR may contribute to the SML algorithm significantly, particularly, in developing robot movement system, where the motion laws are expressed directly by a set of differential equations. Under a statistical decision theoretical framework, a DEAR model which is constituted by a random function with a linear difference equation-wise regression as the central tendency and a variance bound specified by Gaussian error analysis theory is developed delicately, in which the prior distribution will be facilitated by a Gaussian process such that the replication of sampling for estimating the weight matrix will be avoided. We not only address the model selection compositional elements of the SML algorithm but also address the optimization scheme, which is called lambda-global optimization scheme to make the DEAR learning as one of the fastest, most efficient and accurate SML algorithm.</t>
  </si>
  <si>
    <t>1868-8071</t>
  </si>
  <si>
    <t>INT J MACH LEARN CYB</t>
  </si>
  <si>
    <t>10.1007/s13042-012-0104-x</t>
  </si>
  <si>
    <t>Telemala, JP; Suleman, H</t>
  </si>
  <si>
    <t>Telemala, Joseph P.; Suleman, Hussein</t>
  </si>
  <si>
    <t>Exploring Topic-language Preferences in Multilingual Swahili Information Retrieval in Tanzania</t>
  </si>
  <si>
    <t>ACM TRANSACTIONS ON ASIAN AND LOW-RESOURCE LANGUAGE INFORMATION PROCESSING</t>
  </si>
  <si>
    <t>Language preferences; topic-language; Swahili; MLIR; guided multilingual search</t>
  </si>
  <si>
    <t>WEB; TRANSLATION</t>
  </si>
  <si>
    <t>Habitual switching of languages is a common behaviour among polyglots when searching for information on theWeb. Studies in information retrieval (IR) and multilingual information retrieval (MLIR) suggest that part of the reason for such regular switching of languages is the topic of search. Unlike survey-based studies, this study uses query and click-through logs. It exploits the querying and results selection behaviour of Swahili MLIR system users to explore how topic of search (query) is associated with language preferences-topic-language preferences. This article is based on a carefully controlled study using Swahili-speaking Web users in Tanzania who interacted with a guided multilingual search engine. From the statistical analysis of queries and click-through logs, it was revealed that language preferences may be associated with the topics of search. The results also suggest that language preferences are not static; they vary along the course of Web search from query to results selection. In most of the topics, users either had significantly no language preference or preferred to query in Kiswahili and changed their preference to either English or no preference for language when selecting/clicking on the results. The findings of this studymight provide researcherswith more insights in developing better MLIR systems that support certain types of users and in certain scenarios.</t>
  </si>
  <si>
    <t>2375-4699</t>
  </si>
  <si>
    <t>ACM T ASIAN LOW-RESO</t>
  </si>
  <si>
    <t>10.1145/3458671</t>
  </si>
  <si>
    <t>Motepe, S; Hasan, AN; Twala, B; Stopforth, R</t>
  </si>
  <si>
    <t>Motepe, Sibonelo; Hasan, Ali N.; Twala, Bhekisipho; Stopforth, Riaan</t>
  </si>
  <si>
    <t>Effective load forecasting for large power consuming industrial customers using long short-term memory recurrent neural networks</t>
  </si>
  <si>
    <t>JOURNAL OF INTELLIGENT &amp; FUZZY SYSTEMS</t>
  </si>
  <si>
    <t>Distribution networks; load forecasting; deep learning; machine learning; LSTM-RNN</t>
  </si>
  <si>
    <t>EXTREME LEARNING-MACHINE; ENSEMBLE; PREDICTION</t>
  </si>
  <si>
    <t>The study of South African distribution (Dx.) network's load forecasting using recent and state of the art AI (machine learning, deep learning and ensemble deep learning) techniques, is limited. The impact of weather parameters on load forecasting performance of AI techniques in forecasting South African large power users is not well understood. This paper proposes a novel distribution network load forecasting system. The paper further introduces deep learning and ensemble deep learning techniques in forecasting the power consumption of large South African power users. The paper introduces these techniques through an investigation of their performance against that off state of the art machine learning techniques, ANFIS and OP-ELM. The impact of temperature on the performance of these techniques is also investigated. This investigation was conducted on three case studies, with three different industrial large power consumer loads. LSTM-RNN proved to be a more efficient load forecasting technique for the proposed load forecasting system, achieving the lowest load forecasting error in all three case studies. Ensembles of LSTM were found to overall achieve lower errors than the individual techniques' models. This improvement was less than 1%. The inclusion of temperature was found to generally improve the load forecasting performance of ML and DL techniques' models.</t>
  </si>
  <si>
    <t>1064-1246</t>
  </si>
  <si>
    <t>J INTELL FUZZY SYST</t>
  </si>
  <si>
    <t>10.3233/JIFS-190658</t>
  </si>
  <si>
    <t>Solms, F; Loubser, D</t>
  </si>
  <si>
    <t>Solms, Fritz; Loubser, Dawid</t>
  </si>
  <si>
    <t>Generating MDA's platform independent model using URDAD</t>
  </si>
  <si>
    <t>6th International Conference on Software Methodologies, Tools and Techniques (SoMeT 2007)</t>
  </si>
  <si>
    <t>NOV 07-09, 2007</t>
  </si>
  <si>
    <t>Rome, ITALY</t>
  </si>
  <si>
    <t>URDAD; Design methodology; Model driven development; MDA; Business process design</t>
  </si>
  <si>
    <t>DESIGN; DRIVEN</t>
  </si>
  <si>
    <t>This paper formulates a set of minimal requirements for the Platform Independent Model (PIM) of the Model Driven Architecture (MDA). It then defines the Use Case, Responsibility Driven Analysis and Design methodology (URDAD) which provides a simple, algorithmic design methodology generating a PIM satisfying the specified PIM requirements. (C) 2008 Elsevier B.V. All rights reserved.</t>
  </si>
  <si>
    <t>10.1016/j.knosys.2008.11.008</t>
  </si>
  <si>
    <t>GROENEWALD, AM; BARNARD, E; BOTHA, EC</t>
  </si>
  <si>
    <t>RELATED APPROACHES TO GRADIENT-BASED THRESHOLDING</t>
  </si>
  <si>
    <t>EDGE-BASED THRESHOLDING; THRESHOLDING</t>
  </si>
  <si>
    <t>A recent segmentation method that uses transition regions to select an appropriate threshold for binarization is compared to an older averaged gradient thresholding method. It is shown that these methods are closely related to each other. We also show that this relation enables us to relieve some of the problems concerning edge-based thresholding.</t>
  </si>
  <si>
    <t>10.1016/0167-8655(93)90107-O</t>
  </si>
  <si>
    <t>Advanced discrete firefly algorithm with adaptive mutation-based neighborhood search for scheduling unrelated parallel machines with sequence-dependent setup times</t>
  </si>
  <si>
    <t>INTERNATIONAL JOURNAL OF INTELLIGENT SYSTEMS</t>
  </si>
  <si>
    <t>firefly algorithm; global best; local search; metaheuristics; mutation operators; scheduling; unrelated parallel machines</t>
  </si>
  <si>
    <t>ANT COLONY OPTIMIZATION; PERFORMANCE; HEURISTICS; MAKESPAN; MINIMIZE</t>
  </si>
  <si>
    <t>The unrelated parallel machine scheduling problem with sequence-dependent setup times is addressed in this paper with the objective of minimizing the elapsed time between the start and finish of a sequence of operations in a set of unrelated machines. The machines are considered unrelated because the processing speed is dependent on the job being executed and not on the individual machines. Generally, the problem is considered NP-hard, as it presents additional complexity to find an optimal solution in terms of minimum makespan. An advanced firefly metaheuristic optimization algorithm is introduced to solve this problem. The proposed method, called the FAII algorithm, aims to improve the standard firefly algorithm's performance by incorporating an enhanced global best solution update mechanism and adaptive mutation-based local and global neighborhood search scheme to improve the quality of the proposed algorithm's generated solution. Several experiments were conducted to compare and validate the proposed algorithms' performance on small and large-scale benchmarked problem instances with up to 12 machines and 120 job combinations. Moreover, the performance of the FAII was also compared with eight other metaheuristic algorithms, which were implemented in parallel with the FAII method. Furthermore, the numerical results of the FAII algorithm were compared with the scheduling results of six other well-known metaheuristics from the literature. The comparison results backed with a comprehensive statistical analysis showed the superiority of the enhanced FA-style scheduling optimization over other metaheuristic methods to find good quality solutions or minimum average makespan.</t>
  </si>
  <si>
    <t>0884-8173</t>
  </si>
  <si>
    <t>INT J INTELL SYST</t>
  </si>
  <si>
    <t>10.1002/int.22733</t>
  </si>
  <si>
    <t>van der Westhuizen, E; Niesler, TR</t>
  </si>
  <si>
    <t>van der Westhuizen, Ewald; Niesler, Thomas R.</t>
  </si>
  <si>
    <t>Synthesised bigrams using word embeddings for code-switched ASR of four South African language pairs</t>
  </si>
  <si>
    <t>COMPUTER SPEECH AND LANGUAGE</t>
  </si>
  <si>
    <t>Code-switching; Word embeddings; IsiZulu; IsiXhosa; Setswana; Sesotho</t>
  </si>
  <si>
    <t>Code-switching is the phenomenon whereby multilingual speakers spontaneously alternate between more than one language during discourse and is widespread in multilingual societies. Current state-of-the-art automatic speech recognition (ASR) systems are optimised for monolingual speech, but performance degrades severely when presented with multiple languages. We address ASR of speech containing switches between English and four South African Bantu languages. No comparable study on code-switched speech for these languages has been conducted before and consequently no directly applicable benchmarks exist. A new and unique corpus containing 14.3 hours of spontaneous speech extracted from South African soap operas was used to perform our study. The varied nature of the code-switching in this data presents many challenges to ASR. We focus specifically on how the language model can be improved to better model bilingual language switches for English-isiZulu, English-isiXhosa, English-Setswana and English-Sesotho. Code-switching examples in the corpus transcriptions were extremely sparse, with the majority of code-switched bigrams occurring only once. Furthermore, differences in language typology between English and the Bantu languages and among the Bantu languages themselves contribute further challenges. We propose a new method using word embeddings trained on text data that is both out-of-domain and monolingual for the synthesis of artificial bilingual code-switched bigrams to augment the sparse language modelling training data. This technique has the particular advantage of not requiring any additional training data that includes code-switching. We show that the proposed approach is able to synthesise valid codeswitched bigrams not seen in the training set. We also show that, by augmenting the training set with these bigrams, we are able to achieve notable reductions for all language pairs in the overall perplexity and particularly substantial reductions in the perplexity calculated across a language switch boundary (between 5 and 31%). We demonstrate that the proposed approach is able to reduce the unseen code-switched bigram types in the test sets by up to 20.5%. Finally, we show that the augmented language models achieve reductions in the word error rate for three of the four language pairs considered. The gains were larger for language pairs with disjunctive orthography than for those with conjunctive orthography. We conclude that the augmentation of language model training data with code-switched bigrams synthesised using word embeddings trained on out-of-domain monolingual text is a viable means of improving the performance of ASR for code-switched speech. (C) 2018 Elsevier Ltd. All rights reserved.</t>
  </si>
  <si>
    <t>0885-2308</t>
  </si>
  <si>
    <t>COMPUT SPEECH LANG</t>
  </si>
  <si>
    <t>10.1016/j.csl.2018.10.002</t>
  </si>
  <si>
    <t>Twala, B; Phorah, M</t>
  </si>
  <si>
    <t>Twala, Bhekisipho; Phorah, Motee</t>
  </si>
  <si>
    <t>Predicting incomplete gene microarray data with the use of supervised learning algorithms</t>
  </si>
  <si>
    <t>Supervised learning; Microarray data; Incomplete data; Prediction</t>
  </si>
  <si>
    <t>MISSING-VALUE ESTIMATION; VALUE IMPUTATION; CLASSIFICATION; VALUES; TUMOR</t>
  </si>
  <si>
    <t>Motivation: With the wealth of sequence data and the huge amount of data generated from molecular technologies, the issue of gene classification/prediction has become a central challenge in the field of microarray data analysis. This has led to the application of many well-established supervised learning (SL) algorithms in an attempt to provide more accurate and automatic diagnosis class (cancer/non cancer) prediction. Virtually all research on SL addresses the task of learning to classify complete domain instances. However, in some research situations we often have to classify instances given incomplete vectors, which can affect the predictive accuracy of learned classifiers. The task of learning an accurate incomplete data classifier from instances raises a number of new issues some of which have not been properly addressed by bioinformatics research. Thus, an effective missing value estimation method is required for improving predictive accuracy. Results: The essence of the approach is the proposal that prediction using supervised learning can be improved in probabilistic terms given incomplete microarray data. This imputation approach is based on the a priori probability of each value determined from the instances at that node of a decision tree (PDT) that have specified values. The proposed approach exploits the total probability and Bayes' theorems and it has three versions. We evaluate our approach with other supervised learning techniques including C5.0, classification and regression trees (CART), k-nearest neighbour (k-NN), linear discrimination (LD) naive Bayes classifier (NBC), Repeated Incremental Pruning to Produce Error Reduction (RIPPER) and support vector machines (SVMs), from the point of view of their effect or tolerance of incomplete test data. Eight cancer related gene expression datasets are utilized for this task. Experimental results are provided to illustrate the efficiency and the robustness of the proposed algorithm. (c) 2010 Published by Elsevier B.V.</t>
  </si>
  <si>
    <t>10.1016/j.patrec.2010.05.006</t>
  </si>
  <si>
    <t>Wild, M</t>
  </si>
  <si>
    <t>On the idempotency and co-idempotency of the morphological center</t>
  </si>
  <si>
    <t>INTERNATIONAL JOURNAL OF PATTERN RECOGNITION AND ARTIFICIAL INTELLIGENCE</t>
  </si>
  <si>
    <t>distributive lattice; idempotent operators; lattice-ordered group; co-idempotent operators; stack filters; nonlinear image processing</t>
  </si>
  <si>
    <t>By a novel use of distributivity we obtain polynomial time algorithms to decide whether or not a given min-max operator (stack filter) is idempotent or not. Several properties related to idempotency can also be tested in polynomial time. In particular we apply these results to the morphological center of two operators. The main application of these results is in nonlinear image processing.</t>
  </si>
  <si>
    <t>0218-0014</t>
  </si>
  <si>
    <t>INT J PATTERN RECOGN</t>
  </si>
  <si>
    <t>10.1142/S0218001401001374</t>
  </si>
  <si>
    <t>BARNARD, E; HOLM, JEW</t>
  </si>
  <si>
    <t>A COMPARATIVE-STUDY OF OPTIMIZATION TECHNIQUES FOR BACKPROPAGATION</t>
  </si>
  <si>
    <t>FEEDFORWARD NEURAL NETWORKS; BACKPROPAGATION; TRAINING ALGORITHMS; COMPARISON OF OPTIMIZATION TECHNIQUES</t>
  </si>
  <si>
    <t>GRADIENT-METHOD; NEURAL NETS; CONVERGENCE; MINIMA</t>
  </si>
  <si>
    <t>A large variety of optimization techniques has been used to train backpropagation networks. The most important distinction between these methods rests on whether they employ batch-mode or sequential optimization. It is shown that batch-mode methods arc currently more advanced; however, problems with very large training sets or in non-stationary environments will require the development of successful sequential approaches.</t>
  </si>
  <si>
    <t>10.1016/0925-2312(94)90031-0</t>
  </si>
  <si>
    <t>Akinyelu, AA; Ezugwu, AE; Adewumi, AO</t>
  </si>
  <si>
    <t>Akinyelu, Andronicus A.; Ezugwu, Absalom E.; Adewumi, Aderemi O.</t>
  </si>
  <si>
    <t>Ant colony optimization edge selection for support vector machine speed optimization</t>
  </si>
  <si>
    <t>Machine learning; Support vector machine; Instance selection; Speed optimization; Ant colony optimization</t>
  </si>
  <si>
    <t>INSTANCE SELECTION; PROTOTYPE SELECTION; GENETIC ALGORITHM; DATA REDUCTION; NEAREST; CLASSIFICATION; SEARCH; RULE; INTELLIGENCE; SUBSET</t>
  </si>
  <si>
    <t>Support vector machine (SVM) is a widely used and reliable machine learning algorithm. It has been successfully applied to many real-world problems, with remarkable results. However, it has also been observed that SVM computational complexity increases with the increase in data size. Although many SVM speed optimization techniques have been proposed in the literature, there is still need for further improvement on the performance speed and accuracy of this algorithm. In this paper, a boundary detection algorithm for SVM speed optimization called ant colony optimization instance selection algorithm (ACOISA) is proposed. ACOISA is inspired by edge selection in ant colony optimization (ACO) algorithm, and it performs two primary functions: boundary detection and boundary instance selection. In the algorithm, ACO is used for boundary detection and k-nearest neighbor algorithm is used for boundary instance selection. Different sets of experiments are carried out to validate the efficiency of the proposed technique. All the experiments were performed on 35 datasets containing three well-known e-fraud types (credit card fraud, email spam and phishing email) and 31 other datasets available at UCI data repository. The experimental results showed that the proposed technique efficiently improved SVM training speed in 100% of the datasets used for evaluation, without significantly affecting SVM classification quality. Furthermore, the Freidman's and Holm's post hoc tests were conducted to statistically validate the credibility of the results. The statistical test results revealed that the proposed technique is significantly faster, compared to the standard SVM and some existing instance selection techniques, in all cases.</t>
  </si>
  <si>
    <t>10.1007/s00521-019-04633-8</t>
  </si>
  <si>
    <t>Alani, A; Osunmakinde, I</t>
  </si>
  <si>
    <t>Alani, Adeshina; Osunmakinde, Isaac</t>
  </si>
  <si>
    <t>When multiple weather variables matter: Intelligent STLF of electricity demand for smart homes</t>
  </si>
  <si>
    <t>Data analysis; electricity; engineering; forecast; intelligence; knowledge generation; machine learning; grid; smart home; weather</t>
  </si>
  <si>
    <t>Electricity consumption prediction in smart homes and its effective management are global concerns. One of the most important inventions to assist human living, electricity is used by residential users as well as commercial operations. These users often utilize different electronic devices and sometimes consume fluctuating amounts of electricity, generated from smart-grid infrastructure owned by the government or private investors. However, a repeated imbalance is noticeable between the demand and supply of electricity; these disparities are often brought about by different weather profiles such as temperature, wind speed, dew point, humidity and pressure of the electricity consumption locations. Therefore, effective planning through an intelligent data analysis of the electricity load is needed to enable a sustainable distribution among consumers. Such intelligent analysis and planning are activated by the need to visualize the data and predict future electricity consumption within a short period, considering how weather variables affect predictions. Although a variety of compelling state-of-the-art techniques are used for such predictions, they require data engineering improvement for reducing significant predictive errors in short-term load forecasting (STLF). This research deploys a near-zero cooperative probabilistic scenario analysis and decision tree (PSA-DT) model to address the predictive errors facing state-of-the-art models, and analyses the effect each weather profile has on the cooperative model. The PSA-DT is a machine learning (ML) model based on a probabilistic technique (in view of the uncertain nature of electricity consumption), complemented by a DT to reinforce collaboration between the two techniques. Based on detailed experimental intelligent data analytics (IDA) on residential and commercial data loads, together with multiple weather profiles, the PSA-DT model outperforms state-of-the-art models in terms of accuracy to a near-zero error rate. This implies that its deployment for electricity demand in planning smart homes will be of great benefit to various smart-grid operators and homes.</t>
  </si>
  <si>
    <t>10.3233/IDA-183834</t>
  </si>
  <si>
    <t>Tungadio, DH; Numbi, BP; Siti, MW; Jimoh, AA</t>
  </si>
  <si>
    <t>Tungadio, D. H.; Numbi, B. P.; Siti, M. W.; Jimoh, A. A.</t>
  </si>
  <si>
    <t>Particle swarm optimization for power system state estimation</t>
  </si>
  <si>
    <t>3rd International Conference on Swarm Intelligence (ICSI)</t>
  </si>
  <si>
    <t>JUN 15-20, 2012</t>
  </si>
  <si>
    <t>Shenzhen, PEOPLES R CHINA</t>
  </si>
  <si>
    <t>State estimation; Power system; Artificial intelligence; Particle swarm optimization; Genetic algorithm</t>
  </si>
  <si>
    <t>The electrical network measurements are usually sent to the control centers using specific communication protocols. However, these measurements contain uncertainties due to the meters and communication errors (noise), incomplete metering or unavailability of some of these measurements. The aim of state estimation is to estimate the state variables of the power system by minimizing all measurement errors available at the control center. In the past, many traditional algorithms, based on gradient approach, have been used for this purpose. This paper discusses the application of an artificial intelligence (AI) algorithm, the particle swarm optimization (PSO), to solve the state estimation problem within a power system. Two objective functions are formulated: the weighted least square (WLS) and weighted least absolute value (WLAV). The effectiveness of PSO over another AI optimization algorithm, genetic algorithm (GA), is shown by comparing both two solutions to the true state variable values obtained using Newton-Raphson (NR) algorithm. (C) 2014 Elsevier B.V. All rights reserved.</t>
  </si>
  <si>
    <t>10.1016/j.neucom.2012.10.049</t>
  </si>
  <si>
    <t>Patel, PB; Marwala, T</t>
  </si>
  <si>
    <t>Patel, Pretesh B.; Marwala, Tshilidzi</t>
  </si>
  <si>
    <t>CALLER BEHAVIOUR CLASSIFICATION USING COMPUTATIONAL INTELLIGENCE METHODS</t>
  </si>
  <si>
    <t>INTERNATIONAL JOURNAL OF NEURAL SYSTEMS</t>
  </si>
  <si>
    <t>Multi-layer perceptron; radial basis function; support vector machines; fuzzy inference system; interactive voice response; caller behaviour</t>
  </si>
  <si>
    <t>SUPPORT VECTOR MACHINES; GENETIC ALGORITHM; NEURAL-NETWORK; SYSTEMS; MULTICLASS</t>
  </si>
  <si>
    <t>A classification system that accurately categorizes caller interaction within Interactive Voice Response systems is essential in determining caller behaviour. Field and call performance classifier for pay beneficiary application are developed. Genetic Algorithms, Multi-Layer Perceptron neural network, Radial Basis Function neural network, Fuzzy Inference Systems and Support Vector Machine computational intelligent techniques were considered in this research. Exceptional results were achieved. Classifiers with accuracy values greater than 90% were developed. The preferred models for field 'Say amount', 'Say confirmation' and call performance classification are the ensemble of classifiers. However, the Multi-Layer Perceptron classifiers performed the best in field 'Say account' and 'Select beneficiary' classification.</t>
  </si>
  <si>
    <t>0129-0657</t>
  </si>
  <si>
    <t>INT J NEURAL SYST</t>
  </si>
  <si>
    <t>10.1142/S0129065710002255</t>
  </si>
  <si>
    <t>Perumal, R; van Zyl, TL</t>
  </si>
  <si>
    <t>Perumal, Rylan; van Zyl, Terence L.</t>
  </si>
  <si>
    <t>Surrogate-assisted strategies: the parameterisation of an infectious disease agent-based model</t>
  </si>
  <si>
    <t>Article; Early Access</t>
  </si>
  <si>
    <t>Agent-based modelling and simulation; Surrogate models; Infectious disease epidemiology; Machine learning</t>
  </si>
  <si>
    <t>Parameter calibration is a significant challenge in agent-based modelling and simulation (ABMS). An agent-based model's (ABM) complexity grows as the number of parameters required to be calibrated increases. This parameter expansion leads to the ABMS equivalent of the curse of dimensionality. In particular, infeasible computational requirements searching an infinite parameter space. We propose a more comprehensive and adaptive ABMS Framework. The new framework can effectively swap out parameterisation strategies and surrogate models to parameterise an infectious disease ABM. This framework allows us to evaluate different strategy-surrogate combinations' performance in accuracy and efficiency (speedup). We show that we achieve better than parity in accuracy across the surrogate-assisted sampling strategies and the baselines. Also, we identify that the Metric Stochastic Response Surface strategy combined with the Support Vector Machine surrogate is the best overall in obtaining the actual synthetic parameters. Additionally, we show that DYnamic COOrdindate Search Using Response Surface Models with XGBoost as a surrogate attains one of the highest probabilities at 0.75 of approximating the cumulative synthetic daily infection data achieving a significant speedup of 2.9 with regards to our analysis. Lastly, we show in a real-world setting that DYCORS XGBoost and MSRS SVM can approximate the real-world cumulative daily infection distribution with 97.12% and 96.75% similarity, respectively.</t>
  </si>
  <si>
    <t>10.1007/s00521-022-07476-y</t>
  </si>
  <si>
    <t>Edwards, SD</t>
  </si>
  <si>
    <t>Edwards, Stephen D.</t>
  </si>
  <si>
    <t>AI in the noosphere: an alignment of scientific and wisdom traditions</t>
  </si>
  <si>
    <t>Editorial Material</t>
  </si>
  <si>
    <t>10.1007/s00146-020-00999-9</t>
  </si>
  <si>
    <t>Chetty, S; Adewumi, AO</t>
  </si>
  <si>
    <t>Chetty, Sivashan; Adewumi, Aderemi Oluyinka</t>
  </si>
  <si>
    <t>On the performance of new local search heuristics for annual crop planning: case study of the Vaalharts irrigation scheme</t>
  </si>
  <si>
    <t>iterative best performance algorithm; stochastic local search; optimisation; metaheuristics; largest absolute difference algorithm; best performance algorithm; annual crop planning</t>
  </si>
  <si>
    <t>OPTIMIZATION; ALGORITHMS</t>
  </si>
  <si>
    <t>This paper investigates the capabilities of three new local search (LS) metaheuristic algorithms in determining solutions to an annual crop planning (ACP) problem at an existing Irrigation Scheme. ACP is an optimisation problem in agricultural planning which involves determining resource allocation solutions amongst the various crops that are required to be grown at an irrigation scheme, within a year. The LS algorithms investigated are the best performance algorithm (BPA), the iterative best performance algorithm (IBPA) and the largest absolute difference algorithm (LADA). To determine the relative merits of the solutions found by these algorithms, their solutions have been compared against the solutions of two well-known LS metaheuristic algorithms and four population-based metaheuristic algorithms in the literature. The results show that BPA, IBPA and LADA were competitive in determining solutions for this particular optimisation problem.</t>
  </si>
  <si>
    <t>10.1080/0952813X.2014.924582</t>
  </si>
  <si>
    <t>Swanepoel, J; Coetzer, J</t>
  </si>
  <si>
    <t>Swanepoel, Jacques; Coetzer, Johannes</t>
  </si>
  <si>
    <t>A robust dissimilarity representation for writer-independent signature modelling</t>
  </si>
  <si>
    <t>IET BIOMETRICS</t>
  </si>
  <si>
    <t>13th International Conference on Frontiers in Handwriting Recognition (ICFHR)</t>
  </si>
  <si>
    <t>SEP 18-20, 2012</t>
  </si>
  <si>
    <t>Monopoli, ITALY</t>
  </si>
  <si>
    <t>VERIFICATION; DISCRIMINANT</t>
  </si>
  <si>
    <t>In this study, the authors present a novel dissimilarity-based signature modelling framework for writer-independent off-line signature verification. The proposed framework utilises a discrete Radon transform and a dynamic time warping algorithm for writer-independent signature representation in dissimilarity space, and a writer-specific strategy for dissimilarity normalisation. A discriminative classifier, either a discriminant function or a support vector machine, is utilised for verification purposes. Both linear and non-linear decision boundaries are considered. The authors show that the novel techniques presented in this study provide an improved platform for writer-independent signature modelling. When evaluated on Dolfing's data set, a signature database that contains 1530 genuine signatures and 3000 amateur skilled forgeries, the systems presented in this study outperform all previous systems also evaluated on this data set.</t>
  </si>
  <si>
    <t>2047-4938</t>
  </si>
  <si>
    <t>10.1049/iet-bmt.2013.0011</t>
  </si>
  <si>
    <t>Graaff, AJ; Engelbrecht, AP</t>
  </si>
  <si>
    <t>Graaff, A. J.; Engelbrecht, A. P.</t>
  </si>
  <si>
    <t>Clustering data in stationary environments with a local network neighborhood artificial immune system</t>
  </si>
  <si>
    <t>Data clustering; Artificial immune systems; Network theory; Network topologies</t>
  </si>
  <si>
    <t>MODEL</t>
  </si>
  <si>
    <t>The network theory in immunology inspired the modeling of network based artificial immune system (AIS) models for data clustering. Current network based AIS models determine the network connectivity between artificial lymphocytes (ALCs) by measuring the spatial distance between these ALCs against a distance threshold or by grouping ALCs into sub-networks. This paper discusses alternative network topologies to determine the network connectivity between ALCs and the advantages of using these network topologies. The local network neighborhood AIS model is then proposed as a network based AIS model which uses an index-based ALC neighborhood to determine the network connectivity between ALCs. The proposed model is compared to existing network based AIS models which are applied to data clustering problems. Furthermore, a sensitivity analysis is also done on the proposed model to investigate the influence of the model's parameters on the quality of the clusters. The paper also gives a formal definition of data clustering and discusses the performance measures used to determine the quality of clusters.</t>
  </si>
  <si>
    <t>10.1007/s13042-011-0041-0</t>
  </si>
  <si>
    <t>Gruner, S</t>
  </si>
  <si>
    <t>Gruner, Stefan</t>
  </si>
  <si>
    <t>Problems for a Philosophy of Software Engineering</t>
  </si>
  <si>
    <t>MINDS AND MACHINES</t>
  </si>
  <si>
    <t>Computer science; Software engineering; Paradigms</t>
  </si>
  <si>
    <t>On the basis of an earlier contribution to the philosophy of computer science by Amnon Eden, this essay discusses to what extent Eden's 'paradigms' of computer science can be transferred or applied to software engineering. This discussion implies an analysis of how software engineering and computer science are related to each other. The essay concludes that software engineering can neither be fully subsumed by computer science, nor vice versa. Consequently, also the philosophies of computer science and software engineering-though related to each other-are not identical branches of a general philosophy of science. This also implies that not all of Eden's earlier arguments can be directly mapped from the domain of computer science into the domain of software science. After the discussion of this main topic, the essay also points to some further problems and open issues for future studies in the philosophy of software science and engineering.</t>
  </si>
  <si>
    <t>0924-6495</t>
  </si>
  <si>
    <t>MIND MACH</t>
  </si>
  <si>
    <t>10.1007/s11023-011-9234-2</t>
  </si>
  <si>
    <t>du Preez, JA</t>
  </si>
  <si>
    <t>Efficient training of high-order hidden Markov models using first-order representations</t>
  </si>
  <si>
    <t>We detail an algorithm (ORED) that transforms any higher-order hidden Markov model (HMM) to an equivalent first-order HMM. This makes it possible to process higher-order HMMs with standard techniques applicable to first-order models. Based on this equivalence, a fast incremental algorithm (FIT) is developed for training higher-order HMMs from lower-order models, thereby avoiding the training of redundant parameters. We also show that the FIT algorithm results in much faster training and better generalization compared to conventional high-order HMM approaches. This makes training of high-order HMMs practical for many applications. (C) 1998 Academic Press Limited.</t>
  </si>
  <si>
    <t>10.1006/csla.1997.0037</t>
  </si>
  <si>
    <t>Theron, H; Cloete, I</t>
  </si>
  <si>
    <t>BEXA: A covering algorithm for learning propositional concept descriptions</t>
  </si>
  <si>
    <t>MACHINE LEARNING</t>
  </si>
  <si>
    <t>learning from examples; covering algorithms; irredundant set covers; internal disjunction</t>
  </si>
  <si>
    <t>RULES; BIAS</t>
  </si>
  <si>
    <t>BEXA is a new covering algorithm for inducing propositional concept descriptions. Existing covering algorithms such as AQ15 and CN2 place rigid constraints on the search process to reduce the learning time. These restrictions may allow useless specializations while at the same time ignoring potentially useful specializations. in contrast BEXA employs three dynamic search constraints that enable it to find simple and accurate concept descriptions efficiently. This paper describes the BEXA algorithm and its relationship to the covering algorithms AQ15, CN2, GREEDY3, PRISM, and an algorithm proposed by Gray. The specialization models of these algorithms are described in the uniform framework of specialization by exclusion of values. BEXA is compared empirically to state-of-the-art concept learners CN2 and C4.5. It produces rules of comparable accuracy, but with greater simplicity.</t>
  </si>
  <si>
    <t>0885-6125</t>
  </si>
  <si>
    <t>MACH LEARN</t>
  </si>
  <si>
    <t>Khumalo, MT; Chieza, HA; Prag, K; Woolway, M</t>
  </si>
  <si>
    <t>Khumalo, Maxine T.; Chieza, Hazel A.; Prag, Krupa; Woolway, Matthew</t>
  </si>
  <si>
    <t>An investigation of IBM quantum computing device performance on combinatorial optimisation problems</t>
  </si>
  <si>
    <t>Quantum computing; IBM Qiskit; Optimisation; TSP; QAP; VQE; QAOA</t>
  </si>
  <si>
    <t>ASSIGNMENT PROBLEMS</t>
  </si>
  <si>
    <t>The intractability of deterministic solutions in solving NP -Hard Combinatorial Optimisation Problems (COP) is well reported in the literature. One mechanism for overcoming this difficulty has been the use of efficient COP non-deterministic approaches. However, with the advent of quantum technology, these modern devices' potential to overcome this tractability limitation requires exploration. This paper juxtaposes classical and quantum optimisation algorithms' performance to solve two common COP, namely the Travelling Salesman Problem and the Quadratic Assignment Problem. Two accepted classical optimisation methods, Branch and Bound and Simulated Annealing, are compared to two quantum optimisation methods, Variational Quantum Eigensolver (VQE) algorithm and Quantum Approximate Optimisation Algorithm (QAOA). These algorithms are, respectively, executed on both classical devices and IBM' s suite of Noisy Intermediate-Scale Quantum (NISQ) devices. We have encoded the COP problems for the respective technologies and algorithms and provided the computational encodings for the NISQ devices. Our experimental results show that current classical devices significantly outperform the presently available NISQ devices, which both agree with and extend on those findings reported in the literature. Further, we introduce additional performance metrics to better compare the two approaches with respect to computational time, feasibility and solution quality. Our results show that the VQE performs better than QAOA with respect to these metrics, and we infer that this is due to the increased number of operations required. Additionally, we investigate the impact of a new set of basis gates on the quantum optimisation techniques and show they yield no notable improvement on obtained results. Finally, we highlight the present shortcomings of state-of-theart NISQ IBM quantum devices and argue for continued future work on improving evolving devices.</t>
  </si>
  <si>
    <t>10.1007/s00521-022-07438-4</t>
  </si>
  <si>
    <t>Farrukh, W; van der Haar, D</t>
  </si>
  <si>
    <t>Farrukh, Wardah; van der Haar, Dustin</t>
  </si>
  <si>
    <t>Lip print-based identification using traditional and deep learning</t>
  </si>
  <si>
    <t>access control; biometrics; lip print identification</t>
  </si>
  <si>
    <t>PERSONAL IDENTIFICATION; RECOGNITION</t>
  </si>
  <si>
    <t>The concept of biometric identification is centred around the theory that every individual is unique and has distinct characteristics. Various metrics such as fingerprint, face, iris, or retina are adopted for this purpose. Nonetheless, new alternatives are needed to establish the identity of individuals on occasions where the above techniques are unavailable. One emerging method of human recognition is lip-based identification. It can be treated as a new kind of biometric measure. The patterns found on the human lip are permanent unless subjected to alternations or trauma. Therefore, lip prints can serve the purpose of confirming an individual's identity. The main objective of this work is to design experiments using computer vision methods that can recognise an individual solely based on their lip prints. This article compares traditional and deep learning computer vision methods and how they perform on a common dataset for lip-based identification. The first pipeline is a traditional method with Speeded Up Robust Features with either an SVM or K-NN machine learning classifier, which achieved an accuracy of 95.45% and 94.31%, respectively. A second pipeline compares the performance of the VGG16 and VGG19 deep learning architectures. This approach obtained an accuracy of 91.53% and 93.22%, respectively.</t>
  </si>
  <si>
    <t>10.1049/bme2.12073</t>
  </si>
  <si>
    <t>Pretorius, A; van Biljon, E; van Niekerk, B; Eloff, R; Reynard, M; James, S; Rosman, B; Kamper, H; Kroon, S</t>
  </si>
  <si>
    <t>Pretorius, Arnu; van Biljon, Elan; van Niekerk, Benjamin; Eloff, Ryan; Reynard, Matthew; James, Steve; Rosman, Benjamin; Kamper, Herman; Kroon, Steve</t>
  </si>
  <si>
    <t>If dropout limits trainable depth, does critical initialisation still matter? A large-scale statistical analysis on ReLU networks</t>
  </si>
  <si>
    <t>Neural networks; Critical initialisation; Signal propagation; Randomised control trial</t>
  </si>
  <si>
    <t>MULTIPLE; CLASSIFIERS</t>
  </si>
  <si>
    <t>Recent work in signal propagation theory has shown that dropout limits the depth to which information can propagate through a neural network. In this paper, we investigate the effect of initialisation on training speed and generalisation for ReLU networks within this depth limit. We ask the following research question: given that critical initialisation is crucial for training at large depth, if dropout limits the depth at which networks are trainable, does initialising critically still matter? We conduct a large-scale controlled experiment, and perform a statistical analysis of over 12000 trained networks. We find that (1) trainable networks show no statistically significant difference in performance over a wide range of noncritical initialisations; (2) for initialisations that show a statistically significant difference, the net effect on performance is small; (3) only extreme initialisations (very small or very large) perform worse than criticality. These findings also apply to standard ReLU networks of moderate depth as a special case of zero dropout. Our results therefore suggest that, in the shallow-to-moderate depth setting, critical initialisation provides zero performance gains when compared to off-critical initialisations and that searching for off-critical initialisations that might improve training speed or generalisation, is likely to be a fruitless endeavour. (C) 2020 Elsevier B.V. All rights reserved.</t>
  </si>
  <si>
    <t>10.1016/j.patrec.2020.06.025</t>
  </si>
  <si>
    <t>Ezugwu, AE; Adeleke, OJ; Akinyelu, AA; Viriri, S</t>
  </si>
  <si>
    <t>Ezugwu, Absalom E.; Adeleke, Olawale J.; Akinyelu, Andronicus A.; Viriri, Serestina</t>
  </si>
  <si>
    <t>A conceptual comparison of several metaheuristic algorithms on continuous optimisation problems</t>
  </si>
  <si>
    <t>Metaheuristics; Population-based metaheuristics; Swarm intelligence; Continuous domain optimisation</t>
  </si>
  <si>
    <t>SYMBIOTIC ORGANISMS SEARCH; ANT COLONY OPTIMIZATION; DIFFERENTIAL EVOLUTION; GLOBAL OPTIMIZATION; BAT ALGORITHM</t>
  </si>
  <si>
    <t>The field of continuous optimisation has witnessed an explosion of the so-called new or novel metaheuristic algorithms. Though not all of these algorithms are efficient as proclaimed by their inventors, a few of them have proved to be very efficient and thus have become popular tools for solving complex optimisation problems. Therefore, there is a need for a systematic analysis approach to fairly evaluate and compare the results of some of these optimisation algorithms. In this paper, a set of well-known mathematical benchmark functions are compiled to provide an easily accessible collection of standard benchmark test problems for continuous global optimisation. This set of test problems are used to investigate the computational capabilities and the microscopic behaviour of twelve different metaheuristic algorithms. The required number of function evaluations for reaching the best solution and the run-time complexity of the algorithms are compared. Furthermore, statistical tests are conducted to validate the concluding remarks.</t>
  </si>
  <si>
    <t>10.1007/s00521-019-04132-w</t>
  </si>
  <si>
    <t>An Interval Approximation Approach for a Multiobjective Programming Model with Fuzzy Objective Functions</t>
  </si>
  <si>
    <t>Fuzzy number; multiobjective programming; nearest interval approximation</t>
  </si>
  <si>
    <t>OPTIMALITY CONDITIONS; OPTIMIZATION PROBLEM</t>
  </si>
  <si>
    <t>Research in optimization under uncertainty is alive. It assumes different shapes and forms, all concurring to the general goal of designing effective and efficient tools for handling imprecision in an Optimization setting. In this paper we present a new approach for dealing with multiobjective programming problems with fuzzy objective functions. Similar to many approaches in the literature, our approach relies on the deffuzification of involved fuzzy quantities. Our improvement stem from the choice of a deffuzification operator that captures essential features of fuzzy parameters at hand rather than those that yield single values, leading to a loss of many useful information. Two oracles play a pivotal role in the proposed method. The first one returns a near interval approximation to a given fuzzy number. The other one delivers a Pareto Optimal solution of the resulting multiobjective program with interval coefficient. A numerical example is also provided for the sake of illustration.</t>
  </si>
  <si>
    <t>10.1142/S0218488515500373</t>
  </si>
  <si>
    <t>Davel, M; Barnard, E</t>
  </si>
  <si>
    <t>Davel, Marelie; Barnard, Etienne</t>
  </si>
  <si>
    <t>Pronunciation prediction with Default&amp;Refine</t>
  </si>
  <si>
    <t>Pronunciation prediction; Grapheme-to-phoneme prediction; Default&amp;Refine; Rule extraction</t>
  </si>
  <si>
    <t>The Default&amp;Refine algorithm is a new rule-based learning algorithm that was developed as an accurate and efficient pronunciation prediction mechanism for speech processing systems. The algorithm exhibits a number of attractive properties including rapid generalisation from small training sets, good asymptotic accuracy, robustness to noise in the training data, and the production of compact rule sets. We describe the Default&amp;Refine algorithm in detail and demonstrate its performance on two benchmarked pronunciation databases (the English OALD and Flemish FONILEX pronunciation dictionaries) as well as a newly-developed Afrikaans pronunciation dictionary. We find that the algorithm learns more efficiently (achieves higher accuracy on smaller data sets) than any of the alternative pronunciation prediction algorithms considered. In addition, we demonstrate the ability of the algorithm to generate an arbitrarily small rule set in such a way that the trade-off between rule set size and accuracy is well controlled. A conceptual comparison with alternative algorithms (including Dynamically Expanding Context, Transformation-Based Learning and Pronunciation by Analogy) clarifies the competitive performance obtained with Default&amp;Refine. (c) 2008 Elsevier Ltd. All rights reserved.</t>
  </si>
  <si>
    <t>10.1016/j.csl.2008.01.001</t>
  </si>
  <si>
    <t>Van Wyk, MA; Van Wyk, BJ</t>
  </si>
  <si>
    <t>A learning-based framework for graph matching</t>
  </si>
  <si>
    <t>kernel-based graph matching; pattern matching; reproducing kernel Hilbert spaces</t>
  </si>
  <si>
    <t>NON-LINEAR SYSTEM; ALGORITHM; ASSIGNMENT; MODEL</t>
  </si>
  <si>
    <t>This paper presents a unifying review of a learning-based framework for kernel-based attributed graph matching. The framework, which includes as special cases the RKHS Interplator-Based Graph Matching (RIGM) and Interpolator-Based Kronecker Product Graph Matching (IBKPGM) algorithms, incorporates a general approach where no assumption is made about the adjacency structure of the graphs to be matched. Corresponding pairs of attributed adjacency matrices and attribute vectors of an input and reference graph are used as the input-output training set of a constrained multi-input multi-output multi-variable mapping to be learned. It is shown that a Reproducing Kernel Hilbert Space (RKHS) based interpolator can be used to infer this mapping. Partially constraining the inferred mapping by the generation of additional consistency input-output training pairs and the use of polynomial feature augmentation lead to improved performance. The proposed learning-based framework avoids the explicit calculation of compatibility values.</t>
  </si>
  <si>
    <t>10.1142/S0218001404003289</t>
  </si>
  <si>
    <t>MACHANICK, P</t>
  </si>
  <si>
    <t>INTRODUCTORY READINGS IN EXPERT SYSTEMS - MICHIE,D</t>
  </si>
  <si>
    <t>ARTIFICIAL INTELLIGENCE</t>
  </si>
  <si>
    <t>Book Review</t>
  </si>
  <si>
    <t>0004-3702</t>
  </si>
  <si>
    <t>ARTIF INTELL</t>
  </si>
  <si>
    <t>10.1016/0004-3702(86)90004-4</t>
  </si>
  <si>
    <t>Pretorius, A; Kamper, H; Kroon, S</t>
  </si>
  <si>
    <t>Pretorius, Arnu; Kamper, Herman; Kroon, Steve</t>
  </si>
  <si>
    <t>On the expected behaviour of noise regularised deep neural networks as Gaussian processes</t>
  </si>
  <si>
    <t>Neural networks; Gaussian processes; Signal propagation; Noise regularisation</t>
  </si>
  <si>
    <t>Recent work has established the equivalence between deep neural networks and Gaussian processes (GPs), resulting in so-called neural network Gaussian processes (NNGPs). The behaviour of these models depends on the initialisation of the corresponding network. In this work, we consider the impact of noise regularisation (e.g. dropout) on NNGPs, and relate their behaviour to signal propagation theory in noise regularised deep neural networks. For ReLU activations, we find that the best performing NNGPs have kernel parameters that correspond to a recently proposed initialisation scheme for noise regularised ReLU networks. In addition, we show how the noise influences the covariance matrix of the NNGP, producing a stronger prior towards simple functions away from the training points. We verify our theoretical findings with experiments on MNIST and CIFAR-10 as well as on synthetic data. (C) 2020 Elsevier B.V. All rights reserved.</t>
  </si>
  <si>
    <t>10.1016/j.patrec.2020.06.027</t>
  </si>
  <si>
    <t>BRINK, AD</t>
  </si>
  <si>
    <t>GREY-LEVEL THRESHOLDING OF IMAGES USING A CORRELATION CRITERION</t>
  </si>
  <si>
    <t>10.1016/0167-8655(89)90062-7</t>
  </si>
  <si>
    <t>Segun, ST</t>
  </si>
  <si>
    <t>Segun, Samuel T.</t>
  </si>
  <si>
    <t>From machine ethics to computational ethics</t>
  </si>
  <si>
    <t>Ethics of AI; Machine ethics; Robot ethics; Computational ethics; Autonomous intelligent systems; Artificial intelligence</t>
  </si>
  <si>
    <t>CONSCIOUSNESS; ROBOTICS; INTELLIGENCE; RATIONALITY; BEHAVIOR; FUTURE; RIGHTS; LAWS</t>
  </si>
  <si>
    <t>Research into the ethics of artificial intelligence is often categorized into two subareas-robot ethics and machine ethics. Many of the definitions and classifications of the subject matter of these subfields, as found in the literature, are conflated, which I seek to rectify. In this essay, I infer that using the term 'machine ethics' is too broad and glosses over issues that the term computational ethics best describes. I show that the subject of inquiry of computational ethics is of great value and indeed is an important frontier in developing ethical artificial intelligence systems (AIS). I also show that computational is a distinct, often neglected field in the ethics of AI. In contrast to much of the literature, I argue that the appellation 'machine ethics' does not sufficiently capture the entire project of embedding ethics into AI/S, and hence the need for computational ethics. This essay is unique for two reasons; first, it offers a philosophical analysis of the subject of computational ethics that is not found in the literature. Second, it offers a finely grained analysis that shows the thematic distinction among robot ethics, machine ethics and computational ethics.</t>
  </si>
  <si>
    <t>10.1007/s00146-020-01010-1</t>
  </si>
  <si>
    <t>Khan, T; Johnston, K; Ophoff, J</t>
  </si>
  <si>
    <t>Khan, Tasneem; Johnston, Kevin; Ophoff, Jacques</t>
  </si>
  <si>
    <t>The Impact of an Augmented Reality Application on Learning Motivation of Students</t>
  </si>
  <si>
    <t>ADVANCES IN HUMAN-COMPUTER INTERACTION</t>
  </si>
  <si>
    <t>CHALLENGES; EDUCATION; DESIGN</t>
  </si>
  <si>
    <t>The research on augmented reality applications in education is still in an early stage, and there is a lack of research on the effects and implications of augmented reality in the field of education. The purpose of this research was to measure and understand the impact of an augmented reality mobile application on the learning motivation of undergraduate health science students at the University of Cape Town. We extend previous research that looked specifically at the impact of augmented reality technology on student learning motivation. The intrinsic motivation theory was used to explain motivation in the context of learning. The attention, relevance, confidence, and satisfaction (ARCS) model guided the understanding of the impact of augmented reality on student motivation, and the Instructional Materials Motivation Survey was used to design the research instrument. The research examined the differences in student learning motivation before and after using the augmented reality mobile application. A total of 78 participants used the augmented reality mobile application and completed the preusage and postusage questionnaires. The results showed that using an augmented reality mobile application increased the learning motivation of students. The attention, satisfaction, and confidence factors of motivation were increased, and these results were found to be significant. Although the relevance factor showed a decrease it proved to be insignificant.</t>
  </si>
  <si>
    <t>1687-5893</t>
  </si>
  <si>
    <t>ADV HUM-COMPUT INTER</t>
  </si>
  <si>
    <t>10.1155/2019/7208494</t>
  </si>
  <si>
    <t>Obiedkov, S; Kourie, DG; Eloff, JHP</t>
  </si>
  <si>
    <t>Obiedkov, Sergei; Kourie, Derrick G.; Eloff, J. H. P.</t>
  </si>
  <si>
    <t>On lattices in access control models</t>
  </si>
  <si>
    <t>Lattices have been extensively used for implementing mandatory access control policies. Typically, only a small sublattice of the subset lattice of a certain alphabet is used in applications. We argue that attribute exploration from formal concept analysis is an appropriate tool for generating this sublattice in a semiautomatic fashion. We discuss how two access control models addressing different (in a sense, opposite) requirements can be incorporated within one model. In this regard, we propose two operations that combine contexts of the form (G, M, 1) and (N, G, J). The resulting concept lattices provide most of the required structure.</t>
  </si>
  <si>
    <t>Apostoli, PJ; Kanda, A</t>
  </si>
  <si>
    <t>Proximity spaces of exact sets</t>
  </si>
  <si>
    <t>ROUGH SETS, FUZZY SETS, DATA MINING, AND GRANULAR COMPUTING, PT 1, PROCEEDINGS</t>
  </si>
  <si>
    <t>10th International Conference on Rough Sets, Fuzzy Sets, Data Mining and Granular Computing (RSFDGrC 2005)</t>
  </si>
  <si>
    <t>AUG 31-SEP 03, 2005</t>
  </si>
  <si>
    <t>Univ Regina, Regina, CANADA</t>
  </si>
  <si>
    <t>[4] placed an approximation space (U, equivalent to) in a type-lowering retraction with its power set 2(U) such that the equivalent to-exact subsets of U comprise the kernel of the retraction, where equivalent to is the equivalence relation of set-theoretic indiscernibility within the resulting universe of exact sets. Since a concept thus forms a set just in case it is equivalent to-exact, set-theoretic comprehension in (U, equivalent to) is governed by the method of upper and lower approximations of Rough Set Theory. Some central features of this universe were informally axiomatized in [3] in terms of the notion of a Proximal Frege Structure and its associated modal Boolean algebra of exact sets. The present essay generalizes the axiomatic notion of a PFS to tolerance (reflexive, symmetric) relations, where the universe of exact sets forms a modal ortho-lattice. An example of this general notion is provided by the tolerance relation of matching over U.</t>
  </si>
  <si>
    <t>Aldrich, C</t>
  </si>
  <si>
    <t>Visualization of transformed multivariate data sets with autoassociative neural networks</t>
  </si>
  <si>
    <t>neural networks; data projection; exploratory data analysis; data visualization</t>
  </si>
  <si>
    <t>PROJECTION</t>
  </si>
  <si>
    <t>Artificial neural networks have recently gained prominence as powerful tools for the projection of high-dimensional data, where fast interactive mapping of multi-dimensional data onto 2D or 3D maps with as little distortion as possible is required. These methods typically generate static maps of the data, based on some optimization criterion. A new strategy based on the transformation of the data prior to use of autoassociative neural networks is therefore proposed and it is shown that this strategy allows more flexible visualization of the data than is possible with either Kohonen or hidden target backpropagation (Sammon) neural networks, in that various perspectives of the multi-dimensional space can be explored by dynamically mapping the data with respect to user-defined vantage points in the multi-dimensional space. (C) 1998 Published by Elsevier Science B.V. All rights reserved.</t>
  </si>
  <si>
    <t>10.1016/S0167-8655(98)00054-3</t>
  </si>
  <si>
    <t>Nandutu, I; Atemkeng, M; Okouma, P</t>
  </si>
  <si>
    <t>Nandutu, Irene; Atemkeng, Marcellin; Okouma, Patrice</t>
  </si>
  <si>
    <t>Integrating AI ethics in wildlife conservation AI systems in South Africa: a review, challenges, and future research agenda</t>
  </si>
  <si>
    <t>Review; Early Access</t>
  </si>
  <si>
    <t>Wildlife conservation concerns; Human-wildlife conflicts; AI Ethics; AI in wildlife conservation; AI Ethics integration; Artificial intelligence</t>
  </si>
  <si>
    <t>With the increased use of Artificial Intelligence (AI) in wildlife conservation, issues around whether AI-based monitoring tools in wildlife conservation comply with standards regarding AI Ethics are on the rise. This review aims to summarise current debates and identify gaps as well as suggest future research by investigating (1) current AI Ethics and AI Ethics issues in wildlife conservation, (2) Initiatives Stakeholders in AI for wildlife conservation should consider integrating AI Ethics in wildlife conservation. We find that the existing literature weakly focuses on AI Ethics and AI Ethics in wildlife conservation while at the same time ignores AI Ethics integration in AI systems for wildlife conservation. This paper formulates an ethically aligned AI system framework and discusses pre-eminent on-demand AI systems in wildlife conservation. The proposed framework uses agile software life cycle methodology to implement guidelines towards the ethical upgrade of any existing AI system or the development of any new ethically aligned AI system. The guidelines enforce, among others, the minimisation of intentional harm and bias, diversity in data collection, design compliance, auditing of all activities in the framework and ease of code inspection. This framework will inform AI developers, users, conservationists, and policymakers on what to consider when integrating AI Ethics into AI-based systems for wildlife conservation.</t>
  </si>
  <si>
    <t>10.1007/s00146-021-01285-y</t>
  </si>
  <si>
    <t>van Wyk, BJ; van Wyk, MA; Qi, G</t>
  </si>
  <si>
    <t>van Wyk, Barend J.; van Wyk, Michael A.; Qi, Guoyuan</t>
  </si>
  <si>
    <t>Difference Histograms: A new tool for time series analysis applied to bearing fault diagnosis</t>
  </si>
  <si>
    <t>Time series classification; Feature extraction; Bearing fault diagnosis; Pattern spectra; Vibration analysis; Difference Histograms</t>
  </si>
  <si>
    <t>WAVELET TRANSFORM; NEURAL-NETWORKS; DEMODULATION; ALGORITHM; DEFECTS</t>
  </si>
  <si>
    <t>A powerful tool for bearing time series feature extraction and classification is introduced that is computationally inexpensive, easy to implement and suitable for real-time applications. In this paper the proposed technique is applied to two rolling element bearing time series classification problems and shown that in some cases no data pre-processing, artificial neural network or nearest neighbour approaches are required. From the results obtained it is clear that for the specific applications considered, the proposed method performed as well as or better than alternative approaches based on conventional feature extraction. (C) 2009 Elsevier B.V. All rights reserved.</t>
  </si>
  <si>
    <t>10.1016/j.patrec.2008.12.012</t>
  </si>
  <si>
    <t>Guo, DN; Guo, RK; Thiart, C</t>
  </si>
  <si>
    <t>Guo, Danni; Guo, Renkuan; Thiart, Christien</t>
  </si>
  <si>
    <t>Credibility measure-based fuzzy membership grade kriging</t>
  </si>
  <si>
    <t>(V,(.)) -credibility measure theory; fuzzy environmental index; membership function; maximum entropy principle; ordinary kriging</t>
  </si>
  <si>
    <t>A fundamental problem in fuzzy analysis is that the membership function is specified subjectively. In other words, the modelers specify the membership function form and assign the values of the parameters in membership function via their working experiences. Different from its probabilistic counterpart, fuzzy mathematical theory does not provide convenient parameter estimation approach. In this paper, we first review Liu's non-classical credibility measure theory (i.e., (V,(.)) -credibility measure theory) in Liu(7), because the fuzzy theory initiated by Zadeh(10) contains a critical weakness: non self-duality property for possibility measure. We establish a parameter estimation of the membership function in terms of maximum entropy principle on the ground of self-dual credibility measure theory. Furthermore, based on the data assimilated membership function, we can calculate membership grades on the fuzzy environmental index, using PM10 air pollution as an illustration. We treat the calculated membership grades as spatially distributed random quantity, and therefore perform the standard ordinary kriging approach for generating the predicted environmental index map, for PM10 prediction map.</t>
  </si>
  <si>
    <t>10.1142/S0218488507004601</t>
  </si>
  <si>
    <t>Museba, T; Nelwamondo, F; Ouahada, K; Akinola, A</t>
  </si>
  <si>
    <t>Museba, Tinofirei; Nelwamondo, Fulufhelo; Ouahada, Khmaies; Akinola, Ayokunle</t>
  </si>
  <si>
    <t>Recurrent Adaptive Classifier Ensemble for Handling Recurring Concept Drifts</t>
  </si>
  <si>
    <t>APPLIED COMPUTATIONAL INTELLIGENCE AND SOFT COMPUTING</t>
  </si>
  <si>
    <t>STATISTICAL COMPARISONS</t>
  </si>
  <si>
    <t>For most real-world data streams, the concept about which data is obtained may shift from time to time, a phenomenon known as concept drift. For most real-world applications such as nonstationary time-series data, concept drift often occurs in a cyclic fashion, and previously seen concepts will reappear, which supports a unique kind of concept drift known as recurring concepts. A cyclically drifting concept exhibits a tendency to return to previously visited states. Existing machine learning algorithms handle recurring concepts by retraining a learning model if concept is detected, leading to the loss of information if the concept was well learned by the learning model, and the concept will recur again in the next learning phase. A common remedy for most machine learning algorithms is to retain and reuse previously learned models, but the process is time-consuming and computationally prohibitive in nonstationary environments to appropriately select any optimal ensemble classifier capable of accurately adapting to recurring concepts. To learn streaming data, fast and accurate machine learning algorithms are needed for time-dependent applications. Most of the existing algorithms designed to handle concept drift do not take into account the presence of recurring concept drift. To accurately and efficiently handle recurring concepts with minimum computational overheads, we propose a novel and evolving ensemble method called Recurrent Adaptive Classifier Ensemble (RACE). The algorithm preserves an archive of previously learned models that are diverse and always trains both new and existing classifiers. The empirical experiments conducted on synthetic and real-world data stream benchmarks show that RACE significantly adapts to recurring concepts more accurately than some state-of-the-art ensemble classifiers based on classifier reuse.</t>
  </si>
  <si>
    <t>1687-9724</t>
  </si>
  <si>
    <t>APPL COMPUT INTELL S</t>
  </si>
  <si>
    <t>10.1155/2021/5533777</t>
  </si>
  <si>
    <t>Atangana, A</t>
  </si>
  <si>
    <t>Atangana, Abdon</t>
  </si>
  <si>
    <t>Convergence and stability analysis of a novel iteration method for fractional biological population equation</t>
  </si>
  <si>
    <t>Iteration method; Fractional biological population equation; Fractional derivative; Convergence and uniqueness; Exact solutions</t>
  </si>
  <si>
    <t>We put into action new analytical technique for solving nonlinear fractional partial differential equations arising in biological population dynamics system. We present in details the stability, the convergence, and the uniqueness analysis by constructing a suitable Hilbert space. Some exact analytical solutions are given, and a quantity of properties gives you an idea about signs of biologically practical reliance on the parameter values. The regularity of this course of action and the diminution in computations confer a wider applicability. In all examples, in the limit of infinitely, many terms of the series solution yield the exact solution.</t>
  </si>
  <si>
    <t>10.1007/s00521-014-1586-0</t>
  </si>
  <si>
    <t>COMMENTS ON GRAY-LEVEL THRESHOLDING OF IMAGES USING A CORRELATION CRITERION</t>
  </si>
  <si>
    <t>IMAGE PROCESSING; THRESHOLD SELECTION; SEGMENTATION; CORRELATION</t>
  </si>
  <si>
    <t>I refer to the comments of Cseke and Fazekas concerning the thresholding algorithms proposed by Otsu and Brink, respectively. Contrary to the claim made by Cseke and Fazekas it is shown that these algorithms are not generally identical, this case arising only when the black/white levels used for the bilevel image are the below- and above-threshold means of the original image.</t>
  </si>
  <si>
    <t>10.1016/0167-8655(91)90054-P</t>
  </si>
  <si>
    <t>Adegun, A; Viriri, S</t>
  </si>
  <si>
    <t>Adegun, Adekanmi; Viriri, Serestina</t>
  </si>
  <si>
    <t>Deep learning techniques for skin lesion analysis and melanoma cancer detection: a survey of state-of-the-art</t>
  </si>
  <si>
    <t>ARTIFICIAL INTELLIGENCE REVIEW</t>
  </si>
  <si>
    <t>Skin cancer; Skin lesion images; Machine learning; Deep learning; Survey; Pre-processing; Segmentation; Classification</t>
  </si>
  <si>
    <t>DERMOSCOPIC IMAGE SEGMENTATION; BORDER DETECTION; CLASSIFICATION; DIAGNOSIS; FUSION; NEVUS</t>
  </si>
  <si>
    <t>Analysis of skin lesion images via visual inspection and manual examination to diagnose skin cancer has always been cumbersome. This manual examination of skin lesions in order to detect melanoma can be time-consuming and tedious. With the advancement in technology and rapid increase in computational resources, various machine learning techniques and deep learning models have emerged for the analysis of medical images most especially the skin lesion images. The results of these models have been impressive, however analysis of skin lesion images with these techniques still experiences some challenges due to the unique and complex features of the skin lesion images. This work presents a comprehensive survey of techniques that have been used for detecting skin cancer from skin lesion images. The paper is aimed to provide an up-to-date survey that will assist investigators in developing efficient models that automatically and accurately detects melanoma from skin lesion images. The paper is presented in five folds: First, we identify the challenges in detecting melanoma from skin lesions. Second, we discuss the pre-processing and segmentation techniques of skin lesion images. Third, we make comparative analysis of the state-of-the-arts. Fourth we discuss classification techniques for classifying skin lesions into different classes of skin cancer. We finally explore and analyse the performance of the state-of-the-arts methods employed in popular skin lesion image analysis competitions and challenges of ISIC 2018 and 2019. Application of ensemble deep learning models on well pre-processed and segmented images results in better classification performance of the skin lesion images.</t>
  </si>
  <si>
    <t>0269-2821</t>
  </si>
  <si>
    <t>ARTIF INTELL REV</t>
  </si>
  <si>
    <t>10.1007/s10462-020-09865-y</t>
  </si>
  <si>
    <t>Edwards, S</t>
  </si>
  <si>
    <t>Edwards, Steve</t>
  </si>
  <si>
    <t>Heart intelligence: heuristic phenomenological investigation into the coherence experience using HeartMath methods</t>
  </si>
  <si>
    <t>Heuristic phenomenology; Coherence experience; Pilot study; Case study; HeartMath; Psychophysiology</t>
  </si>
  <si>
    <t>RATE-VARIABILITY; MODEL</t>
  </si>
  <si>
    <t>The HeartMath system refers to various methods, tools and techniques developed by the HeartMath Institute, a global research and educational organization. Working from an interdisciplinary, scientific foundation, the institute has adopted a coherence model to promote its vision and mission of education and health. This model is based on empirical, predominantly natural scientific foundations. Although many, rigorous studies have provided a substantial evidence base of the science and praxis of personal, social and global coherence, the actual coherence experience has not yet been investigated. To address this gap in the HeartMath research evidence, this heuristic phenomenological investigation was organized into three phases, with the goal of eliciting the essential structure of the coherence experience. The first phase consisted of a quantitatively orientated review of the author's personal HeartMath practice records, with special focus on examples of highest coherence levels and achievement scores, as measured on HeartMath instruments, and as available on Heart Cloud records. In the second qualitatively orientated phase, ten selected descriptions, perceived to be good examples of coherence experiences, were synthesized into an essential review summary. The third, pilot study, phase explored the actual coherence experience of ten consecutive HeartMath sessions, varying with regard to context, duration, time, place and manner of practice. Essential summary findings of the coherence experience are discussed with regard to personal, social and global implications for research, education and health promotion.</t>
  </si>
  <si>
    <t>10.1007/s00146-017-0767-7</t>
  </si>
  <si>
    <t>Twala, B</t>
  </si>
  <si>
    <t>Twala, Bhekisipho</t>
  </si>
  <si>
    <t>When Partly Missing Data Matters in Software Effort Development Prediction</t>
  </si>
  <si>
    <t>JOURNAL OF ADVANCED COMPUTATIONAL INTELLIGENCE AND INTELLIGENT INFORMATICS</t>
  </si>
  <si>
    <t>missing data; software effort prediction; decision tree imputation</t>
  </si>
  <si>
    <t>COST ESTIMATION; INCOMPLETE DATA; IMPUTATION; NOISE; DISCRIMINANT; CLASSIFIERS; VALUES</t>
  </si>
  <si>
    <t>The major objective of the paper is to investigate a new probabilistic supervised learning approach that incorporates missingness into a decision tree classifier splitting criterion at each particular attribute node in terms of software effort development predictive accuracy. The proposed approach is compared empirically with ten supervised learning methods (classifiers) that have mechanisms for dealing with missing values. 10 industrial datasets are utilized for this task. Overall, missing incorporated in attributes 3 is the top performing strategy, followed by C4.5, missing incorporated in attributes, missing incorporated in attributes 2, missing incorporated in attributes, linear discriminant analysis and so on. Classification and regression trees and C4.5 performed well in data with high correlations among attributes while k-nearest neighbour and support vector machines performed well in data with higher complexity (limited number of instances). The worst performing method is repeated incremental pruning to produce error reduction.</t>
  </si>
  <si>
    <t>1343-0130</t>
  </si>
  <si>
    <t>J ADV COMPUT INTELL</t>
  </si>
  <si>
    <t>10.20965/jaciii.2017.p0803</t>
  </si>
  <si>
    <t>Msiza, IS; Mathekga, ME; Nelwamondo, FV; Marwala, T</t>
  </si>
  <si>
    <t>Msiza, Ishmael S.; Mathekga, Mmamolatelo E.; Nelwamondo, Fulufhelo V.; Marwala, Tshilidzi</t>
  </si>
  <si>
    <t>FINGERPRINT SEGMENTATION: AN INVESTIGATION OF VARIOUS TECHNIQUES AND A PARAMETER STUDY OF A VARIANCE-BASED METHOD</t>
  </si>
  <si>
    <t>INTERNATIONAL JOURNAL OF INNOVATIVE COMPUTING INFORMATION AND CONTROL</t>
  </si>
  <si>
    <t>Segmentation; Gray-level variance; Pixel-block size; Variance threshold</t>
  </si>
  <si>
    <t>ALGORITHM; IMAGES</t>
  </si>
  <si>
    <t>Fingerprint image segmentation plays an important role in any fingerprint image analysis implementation and it should, ideally, be executed during the initial stages of a fingerprint manipulation process. After careful consideration of various fingerprint segmentation approaches, this manuscript focuses on a block-wise method that is based on the gray-level variance of the image. Because the method of interest is subjected to a number of variable parameters, this document then presents a formal study of these parameters, using a carefully chosen set of experiments. This series of experiments is conducted on database Db 1_a of the 2002 version of the Fingerprint Verification Competition (FVC2002).</t>
  </si>
  <si>
    <t>1349-4198</t>
  </si>
  <si>
    <t>INT J INNOV COMPUT I</t>
  </si>
  <si>
    <t>Govender, P; Ezugwu, AE</t>
  </si>
  <si>
    <t>Govender, Prinolan; Ezugwu, Absalom E.</t>
  </si>
  <si>
    <t>Boosting symbiotic organism search algorithm with ecosystem service for dynamic blood allocation in blood banking system</t>
  </si>
  <si>
    <t>Blood management; blood allocation; blood bank; symbiotic organisms search; ecosystem services</t>
  </si>
  <si>
    <t>Blood is a valuable commodity in society due to its ability to save lives during crises. Furthermore, because of the scarcity of blood donors, blood assignment by blood banks requires meticulous planning and solid issuing policy. The multiple components of a blood banking system contribute to the complexity of maintaining an efficient structure for such a system. One particular aspect relates to the stochastic nature of the demand for blood units. This paper implements a mathematical model for a blood bank system in South Africa and additionally explores the possible implementation of a hybrid global optimisation metaheuristic approach for the efficient assignment of blood products in the blood bank system. The approximate optimisation method used is the hybridisation of the symbiotic organism search (SOS) algorithm and a pre-processing ecosystem services (PES) techniques. In order to show the practicability of the model and evaluate the accuracy and robustness of the newly proposed hybrid algorithm, several numerical computations were performed using synthetically generated datasets that fall within the initial blood volume bounds of 500 to 20, 000. The experimental results indicate that the hybrid symbiotic organisms search ecosystem services optimisation algorithm offers better solutions for blood allocation under a dynamic environment than does the standard symbiotic organism search algorithm and other previously proposed hybrid versions of the SOS methods.</t>
  </si>
  <si>
    <t>10.1080/0952813X.2021.1871665</t>
  </si>
  <si>
    <t>Munien, C; Ezugwu, AE</t>
  </si>
  <si>
    <t>Munien, Chanalea; Ezugwu, Absalom E.</t>
  </si>
  <si>
    <t>Metaheuristic algorithms for one-dimensional bin-packing problems: A survey of recent advances and applications</t>
  </si>
  <si>
    <t>JOURNAL OF INTELLIGENT SYSTEMS</t>
  </si>
  <si>
    <t>bin-packing problem; one-dimensional; nature-inspired; metaheuristic</t>
  </si>
  <si>
    <t>FITNESS-DEPENDENT OPTIMIZER; PARTICLE SWARM</t>
  </si>
  <si>
    <t>The bin-packing problem (BPP) is an age-old NP-hard combinatorial optimization problem, which is defined as the placement of a set of different-sized items into identical bins such that the number of containers used is optimally minimized. Besides, different variations of the problem do exist in practice depending on the bins dimension, placement constraints, and priority. More so, there are several important real-world applications of the BPP, especially in cutting industries, transportation, warehousing, and supply chain management. Due to the practical relevance of this problem, researchers are consistently investigating new and improved techniques to solve the problem optimally. Nature-inspired metaheuristics are powerful algorithms that have proven their incredible capability of solving challenging and complex optimization problems, including several variants of BPPs. However, no comprehensive literature review exists on the applications of the metaheuristic approaches to solve the BPPs. Therefore, to fill this gap, this article presents a survey of the recent advances achieved for the one-dimensional BPP, with specific emphasis on population-based metaheuristic algorithms. We believe that this article can serve as a reference guide for researchers to explore and develop more robust state-of-the-art metaheuristics algorithms for solving the emerging variants of the bin-parking problems.</t>
  </si>
  <si>
    <t>0334-1860</t>
  </si>
  <si>
    <t>J INTELL SYST</t>
  </si>
  <si>
    <t>10.1515/jisys-2020-0117</t>
  </si>
  <si>
    <t>Oki, OA; Olwal, TO; Mudali, P; Adigun, M</t>
  </si>
  <si>
    <t>Oki, Olukayode A.; Olwal, Thomas O.; Mudali, Pragasen; Adigun, Matthew</t>
  </si>
  <si>
    <t>Dynamic spectrum reconfiguration for distributed cognitive radio networks</t>
  </si>
  <si>
    <t>2nd International Symposium on Intelligent Systems Technologies and Applications (ISTA)</t>
  </si>
  <si>
    <t>SEP 21-24, 2016</t>
  </si>
  <si>
    <t>Jaipur, INDIA</t>
  </si>
  <si>
    <t>Cognitive radio; distributed; foraging; spectrum; reconfiguration</t>
  </si>
  <si>
    <t>ACCESS</t>
  </si>
  <si>
    <t>Spectrum decision is the capability of Secondary Users to choose the best accessible spectrum band to satisfy a user's Quality of Service (QoS) requirements. Spectrum decision comprises three primary functions; spectrum characterization, spectrum selection and dynamic reconfiguration of cognitive radio. The study of dynamic reconfiguration of transceiver parameters in spectrum decision making has been motivated because of its importance to the realization of efficient spectrum utilization and management in distributed mobile cognitive radio networks. Spectrum decision making in a distributed cognitive radio network is crucial, so as to ensure that an appropriate frequency and channel bandwidth are selected to meet the QoS requirements of different types of applications and to maintain the spectrum quality. In attempting to address the issue of dynamic reconfiguration of transceiver parameters in decision making for cognitive radio networks, different approaches can be found in the literature. However, due to some of the challenges associated with these approaches such as high computational complexity, ambiguity, non-repeatability and non-deplorability of these classical approaches, researchers are still trying to explore other techniques that will be less ambiguous, more efficient, more understandable and easier to deploy in a highly dynamic environment like distributed cognitive radio networks. Hence, this paper reviews the existing approaches, identifies the challenges and proposes a biologically inspired optimal foraging approach to address the decision making problem and other problems relating to the existing approaches.</t>
  </si>
  <si>
    <t>10.3233/JIFS-169253</t>
  </si>
  <si>
    <t>Schoeman, JC; van Daalen, CE; du Preez, JA</t>
  </si>
  <si>
    <t>Schoeman, J. C.; van Daalen, Corne E.; du Preez, Johan A.</t>
  </si>
  <si>
    <t>Degenerate Gaussian factors for probabilistic inference</t>
  </si>
  <si>
    <t>INTERNATIONAL JOURNAL OF APPROXIMATE REASONING</t>
  </si>
  <si>
    <t>Gaussian network; Inference; Linear dependence; Degenerate factor; Dirac delta function; Recursive state estimation</t>
  </si>
  <si>
    <t>RIDGE REGRESSION</t>
  </si>
  <si>
    <t>In this paper, we propose a parametrised factor that enables inference on Gaussian networks where linear dependencies exist among the random variables. Our factor representation is effectively a generalisation of traditional Gaussian parametrisations where the positive-definite constraint of the covariance matrix has been relaxed. For this purpose, we derive various statistical operations and results (such as marginalisation, multiplication and affine transformations of random variables) that extend the capabilities of Gaussian factors to these degenerate settings. By using this principled factor definition, degeneracies can be accommodated accurately and automatically at little additional computational cost. As illustration, we apply our methodology to a representative example involving recursive state estimation of cooperative mobile robots. (c) 2022 Elsevier Inc. All rights reserved.</t>
  </si>
  <si>
    <t>0888-613X</t>
  </si>
  <si>
    <t>INT J APPROX REASON</t>
  </si>
  <si>
    <t>10.1016/j.ijar.2022.01.008</t>
  </si>
  <si>
    <t>Adedeji, PA; Akinlabi, SA; Madushele, N; Olatunji, OO</t>
  </si>
  <si>
    <t>Adedeji, Paul A.; Akinlabi, Stephen A.; Madushele, Nkosinathi; Olatunji, Obafemi O.</t>
  </si>
  <si>
    <t>Hybrid neurofuzzy investigation of short-term variability of wind resource in site suitability analysis: a case study in South Africa</t>
  </si>
  <si>
    <t>ANFIS; GIS-MCDM; GA; PSO; Site suitability analysis; South Africa; Wind energy</t>
  </si>
  <si>
    <t>ANALYTIC HIERARCHY PROCESS; DECISION-SUPPORT-SYSTEM; ARTIFICIAL NEURAL-NETWORK; RENEWABLE ENERGY-SYSTEMS; GENETIC ALGORITHM; MAKING MCDM; SOLAR FARMS; PSO-ANFIS; GIS; SELECTION</t>
  </si>
  <si>
    <t>Energy generation from wind resources is now a mature technology with the ability to compete with traditional energy sources at utility scales in many countries, through the identification of suitable sites. However, beyond site suitability, predicting the wind resource variability of the potentially viable site presents overarching benefits in strategic and operational planning prior to site development. This study, therefore, combines geographical information systems multicriteria decision-making (GIS-MCDM) and hybrid neurofuzzy modeling tools for site suitability and resource variability forecast, respectively, in the Eastern Cape Province of South Africa. The GIS model uses two factors (climatological and environmental), and analytical hierarchical process was used for evaluating criteria degree of influence. Wind resource variability using diurnal satellite-based data for the candidate site was used on the models. Adaptive neurofuzzy inference system models hybrid with genetic algorithm (GA-ANFIS) and particle swarm optimization (PSO-ANFIS) were compared with standalone ANFIS and Levenberg-Marquardt backpropagation neural network (LMBP-ANN) using six statistical measures of error, accuracy, and variability. The GA-ANFIS and PSO-ANFIS accurately model the resource with PSO-ANFIS having lesser computational time compared to GA-ANFIS. However, LMBP-ANN is most robust and resistant in modeling the resource variability among the four models. Hence, wind resource variability investigation on a potentially viable site obtained from the GIS-MCDM model can complement on-site investigations prior to site development. Also, tuning ANFIS with evolutionary algorithms offers improved accuracy over standalone ANFIS model for wind resource forecast and further its robustness in predicting variability of the resource. From our findings, cross-boundary wind resource exploration between South Africa and Lesotho could foster regional interconnectivity.</t>
  </si>
  <si>
    <t>10.1007/s00521-021-06001-x</t>
  </si>
  <si>
    <t>Oladipupo, OO; Olugbara, OO</t>
  </si>
  <si>
    <t>Oladipupo, O. O.; Olugbara, O. O.</t>
  </si>
  <si>
    <t>Evaluation of data analytics based clustering algorithms for knowledge mining in a student engagement data</t>
  </si>
  <si>
    <t>Algorithm evaluation; data analytics; data clustering; knowledge mining; student engagement</t>
  </si>
  <si>
    <t>EXPERIENCES; VALIDATION; DISCOVERY</t>
  </si>
  <si>
    <t>The application of algorithms based on data analytics for the task of knowledge mining in a student dataset is an important strategy for improving learning outcomes, student success and supporting strategic decision making in higher educational institutions of learning. However, the widely used data analytics based clustering algorithms are highly data dependent, making it pertinent to find the most effective algorithm for knowledge mining in a dataset associated with student engagement. In this study, performances of five famous clustering algorithms are evaluated for this purpose. The k-means algorithm was benchmarked with 22 distance functions based on the Silhouette index, Dunn's index and partition entropy internal validity metrics. The hierarchical clustering algorithm was benchmarked with the Cophenetic correlation coefficient computed for different combinations of distance and linkage functions. The Fuzzy c-means algorithm was benchmarked with the partition entropy, partition coefficient, Silhouette index and modified partition coefficient. The k-nearest neighbor algorithm was applied to determine the optimum epsilon value for the density-based spatial clustering of applications with noise. The default parameter settings were accepted for the expectation-maximization algorithm. The overall ranking of the clustering algorithms was based on cluster potentiality using the median deviation statistics. The results of the evaluation show the well-known k-means algorithm to have the highest cluster potentiality, demonstrating its effectiveness for the task of knowledge mining in a student engagement dataset.</t>
  </si>
  <si>
    <t>10.3233/IDA-184254</t>
  </si>
  <si>
    <t>Makamba, BB; Murali, V</t>
  </si>
  <si>
    <t>Makamba, B. B.; Murali, V.</t>
  </si>
  <si>
    <t>A class of fuzzy subgroups of finite reflection groups</t>
  </si>
  <si>
    <t>Preferential equality; fuzzy subgroup; reflection group; subgroup; parabolic fuzzy subgroup; dihedral group</t>
  </si>
  <si>
    <t>A finite group W generated by reflections is called a finite reflection group and have been studied deeply in different important contexts such as geometry and group theory, matrix algebra and Lie Theory. In this paper we study a class of fuzzy subgroups of finite reflection groups which are called parabolic fuzzy subgroups using preferential equality. In the classical case parabolic subgroups are associated with a set of generators, each a simple reflection, indexed by elements of subsets of a fixed root system Delta. We establish a one-to-one correspondence between the class of fuzzy parabolic subgroups of W and the class of fuzzy subsets of S where S is a set of simple reflections associated with Delta.</t>
  </si>
  <si>
    <t>10.3233/JIFS-16228</t>
  </si>
  <si>
    <t>Clustering data in an uncertain environment using an artificial immune system</t>
  </si>
  <si>
    <t>Uncertain environments; Non stationary data; Immune networks; Clustering performance measures</t>
  </si>
  <si>
    <t>Clustering of data in an uncertain environment can result Into different partitions of the data at different points in time Therefore the initial formed clusters of non-stationary data can adapt over time which means that feature vectors associated with different clusters can follow different migration types to and from other clusters This paper investigates different data migration types and proposes a technique to generate artificial non-stationary data which follows different migration types Furthermore the paper proposes clustering performance measures which are more applicable to measure the clustering quality in a non-stationary environment compared to the clustering performance measures for stationary environments The proposed clustering performance measures in this paper are then used to compare the clustering results of three network based artificial immune models since the adaptability and self-organising behaviour of the natural Immune system inspired the modelling of network based artificial Immune models for clustering of non-stationary data (C) 2010 Elsevier BV All rights reserved</t>
  </si>
  <si>
    <t>10.1016/j.patrec.2010.09.013</t>
  </si>
  <si>
    <t>Skosan, M; Mashao, D</t>
  </si>
  <si>
    <t>Modified Segmental Histogram Equalization for robust speaker verification</t>
  </si>
  <si>
    <t>speaker verification; Histogram Equalization; NIST 2000; mismatched conditions</t>
  </si>
  <si>
    <t>It is well known that when there is an acoustic mismatch between the speech obtained during training and testing the accuracy of speaker recognition systems drastically deteriorates. In this paper we propose Modified Segmental Histogram Equalization to improve the robustness of a speaker verification system operating in telephone environments. The technique transforms the features extracted from short adjacent segments of speech within an utterance such that their statistics conform to that of a Gaussian distribution with zero mean and unity variance across all recording conditions. In doing so, the feature statistics become less environment-dependent. Experiments performed on the NIST 2000 database show significant improvements in performance. (c) 2005 Elsevier B.V. All rights reserved.</t>
  </si>
  <si>
    <t>10.1016/j.patrec.2005.09.009</t>
  </si>
  <si>
    <t>Engelbrecht, AP; Brits, R</t>
  </si>
  <si>
    <t>Supervised training using an unsupervised approach to active learning</t>
  </si>
  <si>
    <t>NEURAL PROCESSING LETTERS</t>
  </si>
  <si>
    <t>active learning; clustering; incremental learning; pattern informativeness; sensitivity analysis</t>
  </si>
  <si>
    <t>MULTILAYER PERCEPTRONS; SELECTION</t>
  </si>
  <si>
    <t>Active learning algorithms allow neural networks to dynamically take part in the selection of the most informative training patterns. This paper introduces a new approach to active learning, which combines an unsupervised clustering of training data with a pattern selection approach based on sensitivity analysis. Training data is clustered into groups of similar patterns based on Euclidean distance, and the most informative pattern from each cluster is selected for training using the sensitivity analysis incremental learning algorithm in (Engelbrecht and Cloete, 1999). Experimental results show that the clustering approach improves on standard active learning as presented in (Engelbrecht and Cloete, 1999).</t>
  </si>
  <si>
    <t>1370-4621</t>
  </si>
  <si>
    <t>NEURAL PROCESS LETT</t>
  </si>
  <si>
    <t>10.1023/A:1015733517815</t>
  </si>
  <si>
    <t>Mathonsi, T; van Zyl, TL</t>
  </si>
  <si>
    <t>Mathonsi, Thabang; van Zyl, Terence L.</t>
  </si>
  <si>
    <t>Multivariate anomaly detection based on prediction intervals constructed using deep learning</t>
  </si>
  <si>
    <t>Deep learning; Multivariate time series forecasting; Prediction intervals; Anomaly detection</t>
  </si>
  <si>
    <t>It has been shown that deep learning models can under certain circumstances outperform traditional statistical methods at forecasting. Furthermore, various techniques have been developed for quantifying the forecast uncertainty (prediction intervals). In this paper, we utilize prediction intervals constructed with the aid of artificial neural networks to detect anomalies in the multivariate setting. Challenges with existing deep learning-based anomaly detection approaches include (i) large sets of parameters that may be computationally intensive to tune, (ii) returning too many false positives rendering the techniques impractical for use, and (iii) requiring labeled datasets for training which are often not prevalent in real life. Our approach overcomes these challenges. We benchmark our approach against the oft-preferred well-established statistical models. We focus on three deep learning architectures, namely cascaded neural networks, reservoir computing, and long short-term memory recurrent neural networks. Our finding is deep learning outperforms (or at the very least is competitive to) the latter.</t>
  </si>
  <si>
    <t>10.1007/s00521-021-06697-x</t>
  </si>
  <si>
    <t>Ewert, S; van der Walt, A</t>
  </si>
  <si>
    <t>Generating pictures using random forbidding context</t>
  </si>
  <si>
    <t>formal languages; picture languages; syntactic picture generation; successive refinement; random context grammars; random forbidding context; shrinking lemma</t>
  </si>
  <si>
    <t>We use random context picture grammars to generate pictures through successive refinement. At any stage a picture consists of a shape divided into smaller shapes, each containing a variable or terminal. A variable may be rewritten according to a production of the underlying grammar. This entails either dividing the shape containing it into smaller shapes, or substituting a variable or terminal for it. For visualization purposes every terminal is associated with a color, and its shape is filled with that color. We show pictures generated with random context picture grammars, then concentrate on grammars which use forbidding context only and present a shrinking lemma for the corresponding languages.</t>
  </si>
  <si>
    <t>10.1142/S0218001498000518</t>
  </si>
  <si>
    <t>Agenbag, W; Niesler, T</t>
  </si>
  <si>
    <t>Agenbag, Wiehan; Niesler, Thomas</t>
  </si>
  <si>
    <t>Automatic sub-word unit discovery and pronunciation lexicon induction for ASR with application to under-resourced languages</t>
  </si>
  <si>
    <t>Unsupervised SWU discovery; Automatic lexicon induction; ASR; Under-resourced languages</t>
  </si>
  <si>
    <t>We present a method enabling the unsupervised discovery of sub-word units (SWUs) and associated pronunciation lexicons for use in automatic speech recognition (ASR) systems. This includes a novel SWU discovery approach based on self-organising HMM-GMM states that are agglomeratively tied across words as well as a novel pronunciation lexicon induction approach that iteratively reduces pronunciation variation by means of model pruning. Our approach relies only on recorded speech and associated orthographic transcriptions and does not require alphabetic graphemes. We apply our methods to corpora of recorded radio broadcasts in Ugandan English, Luganda and Acholi, of which the latter two are under-resourced. The speech is conversational and contains high levels of background noise, and therefore presents a challenge to automatic lexicon induction. We demonstrate that our proposed method is able to discover lexicons that perform as well as baseline expert systems for Acholi, and close to this level for the other two languages when used to train DNN-HMM ASR systems. This demonstrates the potential of the method to enable and accelerate ASR for under-resourced languages for which a phone inventory and pronunciation lexicon are not available by eliminating the dependence on human expertise this usually requires. (C) 2019 Elsevier Ltd. All rights reserved.</t>
  </si>
  <si>
    <t>10.1016/j.csl.2019.02.002</t>
  </si>
  <si>
    <t>Olukanmi, P; Nelwamondo, F; Marwala, T; Twala, B</t>
  </si>
  <si>
    <t>Olukanmi, Peter; Nelwamondo, Fulufhelo; Marwala, Tshilidzi; Twala, Bhekisipho</t>
  </si>
  <si>
    <t>Automatic detection of outliers and the number of clusters in k-means clustering via Chebyshev-type inequalities</t>
  </si>
  <si>
    <t>k-means clustering; Number of clusters; Outliers; Chebyshev</t>
  </si>
  <si>
    <t>We address two key challenges of k-means clustering. In the first part of the paper, we show that: when a dataset is partitioned with an appropriate number of clusters (k), not more than 1/9 of D will exceed twice its standard deviation (2 s.d.), and not more than 4/9 of D will exceed its standard deviation (1 s.d.) (sigma), where D is a vector comprising the distance of each point to its cluster centroid. Our bounds assume unimodal symmetrical clusters (a generalization of k-means' Gaussian assumption). In the second part of the paper, we show that a non-outlier will not be further from its cluster centroid than 14.826 times the median of absolute deviations from the median of D. Interestingly, D is already available from the k-means process. The first insight leads to an enhanced k-means algorithm (named Automatic k-means) which efficiently estimates k. Unlike popular techniques, ours eliminates the need to supply a search range for k. Meanwhile, since practical datasets may deviate from the ideal distribution, the 1 and 2 s.d. tests may yield different k estimates. Both estimates constitute effective lower and upper bounds. Thus, our algorithm also provides a general way to speed up and automate existing techniques, via automatically determined narrow search range. We demonstrate this by presenting enhanced versions of the popular silhouette and gap statistics techniques (Auto-Silhouette and Auto-Gap). We apply the second theoretical insight to incorporate automatic outlier detection into k-means. Our outlier-aware algorithm (named k-means#) is identical to the standard k-means in the absence of outliers. In the presence of outliers, it is identical to a known outlier-aware algorithm, named k-means--, except for the crucial difference that k-means-- relies on the user to supply the number of outliers, while our algorithm is automated. Our technique solves a puzzle described by the authors of k-means-- regarding the difficulty of complete automation, which was considered an open problem.</t>
  </si>
  <si>
    <t>10.1007/s00521-021-06689-x</t>
  </si>
  <si>
    <t>Babikir, A; Mwambi, H</t>
  </si>
  <si>
    <t>Babikir, Ali; Mwambi, Henry</t>
  </si>
  <si>
    <t>Factor Augmented Artificial Neural Network Model</t>
  </si>
  <si>
    <t>Artificial neural network; Dynamic factor model; Factor augmented artificial neural network model; Forecasting</t>
  </si>
  <si>
    <t>DYNAMIC-FACTOR MODEL; TIME-SERIES; MONETARY-POLICY; NUMBER; ACCURACY; ARIMA; RATES; SETS</t>
  </si>
  <si>
    <t>This paper brings together two important developments in forecasting literature; the artificial neural networks and factor models. The paper introduces the factor augmented artificial neural network (FAANN) hybrid model in order to produce a more accurate forecasting. Theoretical and empirical findings have indicated that integration of various models can be an effective way of improving on their predictive performance, especially when the models in the ensemble are quite different. The proposed model is used to forecast three time series variables using large South African monthly panel, namely, deposit rate, gold mining share prices and Long term interest rate, using monthly data over the in-sample period (training set) 1992:1-2006:12. The variables are used to compute out-of-sample (testing set) results for 3, 6 and 12 month-ahead forecasts for the period of 2007:1-2011:12. The out-of-sample root mean square error findings show that the FAANN model yields substantial improvements over the autoregressive AR benchmark model and standard dynamic factor model (DFM). The Diebold-Mariano test results also further confirm the superiority of the FAANN model forecast performance over the AR benchmark model and the DFM model forecasts. The superiority of the FAANN model is due to the ANN flexibility to account for potentially complex nonlinear relationships that are not easily captured by linear models.</t>
  </si>
  <si>
    <t>10.1007/s11063-016-9538-6</t>
  </si>
  <si>
    <t>Nelwamondo, FV; Marwala, T; Mahola, U</t>
  </si>
  <si>
    <t>Nelwamondo, Fulufhelo V.; Marwala, Tshilidzi; Mahola, Unathi</t>
  </si>
  <si>
    <t>Early classifications of bearing faults using hidden Markov Models, Gaussian Mixture Models, Mel-frequency Cepstral Coefficients and fractals</t>
  </si>
  <si>
    <t>multi-scale fractal dimension; Hidden Markov models; Gaussian mixture models</t>
  </si>
  <si>
    <t>WAVELET TRANSFORM; DIAGNOSIS; TOOL; VERIFICATION; SPEED; MOTOR</t>
  </si>
  <si>
    <t>Most rotating-machine failures are often linked to bearing failures. Proper condition monitoring on bearings is therefore essential to reduce the duration of machine down-times. This paper introduces feature extraction methodologies that can facilitate early detection of bearing faults. The time-domain vibration signals of a rotating machine with normal and defective bearings are processed for feature extraction. Both linear and non-linear features are extracted using Multi-Scale Fractal Dimension (MFD). Mel frequency Cepstral Coefficients and kurtosis. The extracted features are then used to classify faults using Gaussian Mixture Models (GMM) and hidden Markov Models (HMM). Results demonstrate that HMM outperforms GMM in classification of bearing faults. However, the disadvantage of HMM is that it is computationally expensive to train compared to GMM.</t>
  </si>
  <si>
    <t>Engelbrecht, AP</t>
  </si>
  <si>
    <t>Sensitivity analysis for decision boundaries</t>
  </si>
  <si>
    <t>sensitivity analysis; decision boundary; feedforward neural network; feature extraction; pruning; irrelevant parameters</t>
  </si>
  <si>
    <t>MULTILAYER PERCEPTRONS; HIDDEN UNITS</t>
  </si>
  <si>
    <t>A novel approach is presented to visualize and analyze decision boundaries for feedforward neural networks. First order sensitivity analysis of the neural network output function with respect to input perturbations is used to visualize the position of decision boundaries over input space. Similarly, sensitivity analysis of each hidden unit activation function reveals which boundary is implemented by which hidden unit. The paper shows how these sensitivity analysis models can be used to better understand the data being modelled, and to visually identify irrelevant input and hidden units.</t>
  </si>
  <si>
    <t>10.1023/A:1018748928965</t>
  </si>
  <si>
    <t>Machesa, MGK; Tartibu, LK; Okwu, MO</t>
  </si>
  <si>
    <t>Machesa, M. G. K.; Tartibu, L. K.; Okwu, M. O.</t>
  </si>
  <si>
    <t>Performance analysis of stirling engine using computational intelligence techniques (ANN &amp; Fuzzy Mamdani Model) and hybrid algorithms (ANN-PSO &amp; ANFIS)</t>
  </si>
  <si>
    <t>Stirling engine; Adaptive neuro-fuzzy inference system (ANFIS); Artificial neural network (ANN); Particle swarm optimization (PSO); Fuzzy Mamdani model (FMM)</t>
  </si>
  <si>
    <t>NEURAL-NETWORK; PREDICTION; POWER; EFFICIENCY; TORQUE</t>
  </si>
  <si>
    <t>Stirling engine is considered as one of the most promising alternatives to conventional combustion units due to its versatility and potential to achieve relatively high efficiency. The output power and torque are the main performance indicators that depend on many variables. Many studies have pointed out that the relationship between the performance indicators of the Stirling engine and its input variables was nonlinear. This study analyses the prediction performance of power and torque in a Stirling engine system using soft computing techniques-artificial neural network (ANN) and Fuzzy Mamdani Model (FMM) and hybrid algorithms-adaptive neuro-fuzzy inference system (ANFIS) and artificial neural network trained with particle swarm optimization (ANN-PSO). The performance of these approaches has been discussed using a dataset from a test conducted on an existing Stirling engine. The performance indicators of the different models considering the power and the torque were predicted and analysed. A parametric analysis has been performed for the ANN-PSO model to identify the best model configuration considering the number of neurons in hidden layers, the number of swarm size and acceleration factors. A detailed description of the process leading to the identification of the best networks architecture for the power and torque model has been provided. The comparison of the four approaches indicates that FMM exhibits the highest performance prediction considering the power while the ANN-PSO and ANFIS model exhibit the highest performance considering the torque. This study demonstrates the suitability of soft computing techniques and hybrid algorithms for the prediction of Stirling engine characteristics and its potential to optimize time and experimental cost.</t>
  </si>
  <si>
    <t>10.1007/s00521-022-07385-0</t>
  </si>
  <si>
    <t>Ndlovu, L; Kogeda, OP; Lall, M</t>
  </si>
  <si>
    <t>Ndlovu, Lungisani; Kogeda, Okuthe P.; Lall, Manoj</t>
  </si>
  <si>
    <t>Enhanced Service Discovery Model for Wireless Mesh Networks</t>
  </si>
  <si>
    <t>service discovery models; QoS; ACO; PSO; WMNs</t>
  </si>
  <si>
    <t>Wireless mesh networks (WMNs) are the only cost-effective networks that support seamless connectivity, wide area network (WAN) coverage, and mobility features. However, the rapid increase in the number of users on these networks has brought an upsurge in competition for available resources and services. Consequently, factors such as link congestion, data collisions, link inter-ferences, etc. are likely to occur during service discovery on these networks. This further degrades their quality of service (QoS). Therefore, the quick and timely discovery of these services becomes an essential parameter in optimizing the performance of service discovery on WMNs. In this paper, we present the design and implementation of an enhanced service discovery model that solves the performance bottleneck incurred by service discovery on WMNs. The proposed model integrates the particle swarm optimization (PSO) and ant colony optimization (ACO) algorithms to improve QoS. We use the PSO algorithm to assign different priorities to services on the network. On the other hand, we use the ACO algorithm to effectively establish the most cost-effective path whenever each transmitter has to be searched to identify whether it possesses the requested service(s).Furthermore, we design and implement the link congestion reduction (LCR) algorithm to define the number of service receivers to be granted access to services simultaneously. We simulate, test, and evaluate the proposed model in Network Simulator 2 (NS2), against ant colony-basedmulti constraints, QoS-aware service selection (QSS), and FLEXIble Mesh Service Discovery (FLEXI-MSD) models. The results show an average service discovery throughput of 80%, service availability of 96%, service discovery delay of 1.8 s, and success probability of service selection of 89%.</t>
  </si>
  <si>
    <t>10.20965/jaciii.2018.p0044</t>
  </si>
  <si>
    <t>Scheffer, C; Engelbrecht, H; Heyns, PS</t>
  </si>
  <si>
    <t>A comparative evaluation of neural networks and hidden Markov models for monitoring turning tool wear</t>
  </si>
  <si>
    <t>neural networks; Hidden Markov models; condition monitoring; tool wear</t>
  </si>
  <si>
    <t>SYSTEM; OPERATIONS</t>
  </si>
  <si>
    <t>Condition monitoring of machine tool inserts is important for increasing the reliability and quality of machining operations. Various methods have been proposed for effective tool condition monitoring (TCM), and currently it is generally accepted that the indirect sensor-based approach is the best practical solution to reliable TCM. Furthermore, in recent years, neural networks (NNs) have been shown to model successfully, the complex relationships between input feature sets of sensor signals and tool wear data. NNs have several properties that make them ideal for effectively handling noisy and even incomplete data sets. There are several NN paradigms which can be combined to model static and dynamic systems. Another powerful method of modeling noisy dynamic systems is by using hidden Markov models (HMMs), which are commonly employed in modern speech-recognition systems. The use of HMMs for TCM was recently proposed in the literature. Though the results of these studies were quite promising, no comparative results of competing methods such as NNs are currently available. This paper is aimed at presenting a comparative evaluation of the performance of NNs and HMMs for a TCM application. The methods are employed on exactly the same data sets obtained from an industrial turning operation. The advantages and disadvantages of both methods are described, which will assist the condition-monitoring community to choose a modeling method for other applications.</t>
  </si>
  <si>
    <t>10.1007/s00521-005-0469-9</t>
  </si>
  <si>
    <t>Mathonsi, TE; Kogeda, OP; Olwal, TO</t>
  </si>
  <si>
    <t>Mathonsi, Topside E.; Kogeda, Okuthe P.; Olwal, Thomas O.</t>
  </si>
  <si>
    <t>Enhanced Intersystem Handover Algorithm for Heterogeneous Wireless Networks</t>
  </si>
  <si>
    <t>FAHP; GPT; IH algorithm; MADM; MOORA</t>
  </si>
  <si>
    <t>DECISION-MAKING; SELECTION; MODEL</t>
  </si>
  <si>
    <t>Current and future wireless network architectures consist of several access technologies to support numerous traffic types and enable mobile devices to be connected anytime, anywhere. However, providing a rapid seamless connectivity and service continuity between such various access technologies remains a challenge. This is mainly because the previously proposed handover algorithms have failed to predict the future values of the measured received signal strength needed for rapid handover process. In addition, existing handover algorithms are not adaptable to the changes of the network conditions and user preferences. This leads to erroneous network selection, packet loss, and ping-pong effect due to high-ranking abnormality. In this study, an intersystem handover (IH) algorithm has been designed by integrating grey prediction theory, multiple-attribute decision making, fuzzy analytic hierarchy process, and multi-objective optimization ratio analysis. Network Simulator 2 has been applied to evaluate the performance of the proposed IH algorithm when compared to the fuzzy logic-based vertical handover (FLBVH) algorithm and the adaptive neuro-fuzzy inference system (ANFIS) algorithm. On average, the proposed IH algorithm has shown 1.1 s handover delay, 5% packet loss, 1.6% probability of ping-pong effect, and 97.8% better throughput performance than the ANFIS algorithm and FLBVH algorithm, respectively, for a 100-s time interval.</t>
  </si>
  <si>
    <t>10.20965/jaciii.2019.p1063</t>
  </si>
  <si>
    <t>Bosman, A; Engelbrecht, A; Helbig, M</t>
  </si>
  <si>
    <t>Bosman, Anna; Engelbrecht, Andries; Helbig, Marde</t>
  </si>
  <si>
    <t>Fitness Landscape Analysis of Weight-Elimination Neural Networks</t>
  </si>
  <si>
    <t>Neural networks; Fitness landscapes; Regularisation; Weight elimination</t>
  </si>
  <si>
    <t>CONTINUOUS OPTIMIZATION PROBLEMS</t>
  </si>
  <si>
    <t>Neural network architectures can be regularised by adding a penalty term to the objective function, thus minimising network complexity in addition to the error. However, adding a term to the objective function inevitably changes the surface of the objective function. This study investigates the landscape changes induced by the weight elimination penalty function under various parameter settings. Fitness landscape metrics are used to quantify and visualise the induced landscape changes, as well as to propose sensible ranges for the regularisation parameters. Fitness landscape metrics are shown to be a viable tool for neural network objective function landscape analysis and visualisation.</t>
  </si>
  <si>
    <t>10.1007/s11063-017-9729-9</t>
  </si>
  <si>
    <t>Varzinczak, IJ</t>
  </si>
  <si>
    <t>Varzinczak, Ivan Jose</t>
  </si>
  <si>
    <t>On Action Theory Change</t>
  </si>
  <si>
    <t>JOURNAL OF ARTIFICIAL INTELLIGENCE RESEARCH</t>
  </si>
  <si>
    <t>As historically acknowledged in the Reasoning about Actions and Change community, intuitiveness of a logical domain description cannot be fully automated. Moreover, like any other logical theory, action theories may also evolve, and thus knowledge engineers need revision methods to help in accommodating new incoming information about the behavior of actions in an adequate manner. The present work is about changing action domain descriptions in multimodal logic. Its contribution is threefold: first we revisit the semantics of action theory contraction proposed in previous work, giving more robust operators that express minimal change based on a notion of distance between Kripke-models. Second we give algorithms for syntactical action theory contraction and establish their correctness with respect to our semantics for those action theories that satisfy a principle of modularity investigated in previous work. Since modularity can be ensured for every action theory and, as we show here, needs to be computed at most once during the evolution of a domain description, it does not represent a limitation at all to the method here studied. Finally we state AGM-like postulates for action theory contraction and assess the behavior of our operators with respect to them. Moreover, we also address the revision counterpart of action theory change, showing that it benefits from our semantics for contraction.</t>
  </si>
  <si>
    <t>1076-9757</t>
  </si>
  <si>
    <t>J ARTIF INTELL RES</t>
  </si>
  <si>
    <t>10.1613/jair.2959</t>
  </si>
  <si>
    <t>Olukanmi, Peter; Nelwamondo, Fulufhelo; Marwala, Tshilidzi</t>
  </si>
  <si>
    <t>k-Means-MIND: comparing seeds without repeated k-means runs</t>
  </si>
  <si>
    <t>k-Means clustering; Initialization; Efficient; Repeat</t>
  </si>
  <si>
    <t>MEANS PLUS PLUS; INITIALIZATION METHODS; MEANS ALGORITHM; APPROXIMATION; SEARCH</t>
  </si>
  <si>
    <t>A key drawback of the popular k-means clustering algorithm is its susceptibility to local minima. This problem is often addressed by performing repeated runs of the algorithm, and choosing the best run afterward. The approach is effective but computationally expensive: it multiplies the running time proportional to the number of repeats. We observe, in this paper, that repeated k-means runs is equivalent to comparing different candidate initializations using the k-means objective function obtained after running the algorithm fully, as the fitness function. This observation implies that if it were possible to compare the initializations ab initio without depending on the full algorithm for judgment, then there will be no need for repeats. Unfortunately, this phenomenon has not been studied in the literature, to our knowledge. We pursue the development of such a technique for comparing initializations directly. We choose as the best, the initialization that possesses the largest minimum inter-center distance (MIND). This proposed technique also serves as a general technique for optimizing k-means seeding algorithms. We demonstrate the concept with MIND-optimized versions of two popular algorithms: k-means and k-means++. Experiments on real-world and benchmark synthetic datasets as well as mathematical analysis establish drastic efficiency gains when compared to repeated k-means. Furthermore, our approach significantly improves the accuracy of the standard versions of the algorithms, and it is easy to implement.</t>
  </si>
  <si>
    <t>10.1007/s00521-022-07554-1</t>
  </si>
  <si>
    <t>Folly, KA; Mulumba, TF</t>
  </si>
  <si>
    <t>Folly, Komla Agbenyo; Mulumba, Tshina Fa</t>
  </si>
  <si>
    <t>A Study on the Impact of DE Population Size on the Performance Power System Stabilizers</t>
  </si>
  <si>
    <t>ADCAIJ-ADVANCES IN DISTRIBUTED COMPUTING AND ARTIFICIAL INTELLIGENCE JOURNAL</t>
  </si>
  <si>
    <t>damping ratio; differential evolution; low-frequency oscillations; population size; power system stabilizer</t>
  </si>
  <si>
    <t>ADAPTIVE DIFFERENTIAL EVOLUTION; GLOBAL OPTIMIZATION</t>
  </si>
  <si>
    <t>The population size of DE plays a significant role in the way the algorithm performs as it influences whether good solutions can be found. Generally, the population size of DE algorithm is a user-defined input that remains fixed during the optimization process. Therefore, inadequate selection of DE population size may seriously hinder the performance of the algorithm. This paper investigates the impact of DE population size on (i) the performance of DE when applied to the optimal tuning of power system stabilizers (PSSs); and (ii) the ability of the tuned PSSs to perform efficiently to damp low-frequency oscillations. The effectiveness of these controllers is evaluated based on frequency domain analysis and validated using time-domain simulations. Simulation results show that a small population size may lead the algorithm to converge prematurely, and thus resulting in a poor controller performance. On the other hand, a large population size requires more computational effort, whilst no noticeable improvement in the performance of the controller is observed.</t>
  </si>
  <si>
    <t>2255-2863</t>
  </si>
  <si>
    <t>ADCAIJ-ADV DISTRIB C</t>
  </si>
  <si>
    <t>10.14201/adcaij.27955</t>
  </si>
  <si>
    <t>Pise, AA; Vadapalli, H; Sanders, I</t>
  </si>
  <si>
    <t>Pise, Anil Audumbar; Vadapalli, Hima; Sanders, Ian</t>
  </si>
  <si>
    <t>Relational Reasoning Using Neural Networks: A Survey</t>
  </si>
  <si>
    <t>Temporal data; relational reasoning; deep learning; SqueezeNet; FER</t>
  </si>
  <si>
    <t>LSTM</t>
  </si>
  <si>
    <t>Relational Networks (RN), as one of the most widely used relational reasoning techniques, have achieved great success in many applications such as action and image analysis, speech recognition and text understanding. The use of relational reasoning via RN in neural networks has often been used in recent years. In these instances, RN is composed of various deep learning-based algorithms in simple plug-and-play modules. This is quite advantageous since it circumvents the need for features engineering. This paper surveys the emerging research of deep learning models that make use of RN in tasks such as Natural Language Processing (NLP), Action Recognition, Temporal Relational Reasoning as well as Facial Emotion Recognition (FER). Since, RNs are easy to integrate they have been used in various tasks such as NLP, Recurrent Neural Networks (RNN), Action Recognition, Image Analysis, Object Detection, Temporal Relational Reasoning, as well as for FER. This is due to the fact that RNs use bidirectional LSTM and CNN to solve relational reasoning problems at character and word level. In this paper a comparative review of all relational reasoning-based RN models using deep learning techniques is presented.</t>
  </si>
  <si>
    <t>10.1142/S0218488521400134</t>
  </si>
  <si>
    <t>Agbo-Ajala, O; Viriri, S</t>
  </si>
  <si>
    <t>Agbo-Ajala, Olatunbosun; Viriri, Serestina</t>
  </si>
  <si>
    <t>Deep learning approach for facial age classification: a survey of the state-of-the-art</t>
  </si>
  <si>
    <t>Age estimation; Convolutional neural network; Deep learning; Facial aging</t>
  </si>
  <si>
    <t>FACE RECOGNITION; MODEL</t>
  </si>
  <si>
    <t>Age estimation using face images is an exciting and challenging task. The traits from the face images are used to determine age, gender, ethnic background, and emotion of people. Among this set of traits, age estimation can be valuable in several potential real-time applications. The traditional hand-crafted methods relied-on for age estimation, cannot correctly estimate the age. The availability of huge datasets for training and an increase in computational power has made deep learning with convolutional neural network a better method for age estimation; convolutional neural network will learn discriminative feature descriptors directly from image pixels. Several convolutional neural net work approaches have been proposed by many of the researchers, and these have made a significant impact on the results and performances of age estimation systems. In this paper, we present a thorough study of the state-of-the-art deep learning techniques which estimate age from human faces. We discuss the popular convolutional neural network architectures used for age estimation, presents a critical analysis of the performance of some deep learning models on popular facial aging datasets, and study the standard evaluation metrics used for performance evaluations. Finally, we try to analyze the main aspects that can increase the performance of the age estimation system in future.</t>
  </si>
  <si>
    <t>10.1007/s10462-020-09855-0</t>
  </si>
  <si>
    <t>The HeartMath coherence model: implications and challenges for artificial intelligence and robotics</t>
  </si>
  <si>
    <t>HeartMath; Coherence; Artificial intelligence; Robotics</t>
  </si>
  <si>
    <t>HIGHER STATES</t>
  </si>
  <si>
    <t>HeartMath is a contemporary, scientific, coherent model of heart intelligence. The aim of this paper is to review this coherence model with special reference to its implications for artificial intelligence (AI) and robotics. Various conceptual issues, implications and challenges for AI and robotics are discussed. In view of seemingly infinite human capacity for creative, destructive and incoherent behaviour, it is highly recommended that designers and operators be persons of heart intelligence, optimal moral integrity, vision and mission. This implies that AI and robotic design and production should be continuously optimized through vigilant and appropriate human and material quality control procedures. Evidence is provided for some value and effectiveness of the HeartMath coherence model in this context.</t>
  </si>
  <si>
    <t>10.1007/s00146-018-0834-8</t>
  </si>
  <si>
    <t>Niesler, T; de Wet, F</t>
  </si>
  <si>
    <t>Niesler, Thomas; de Wet, Febe</t>
  </si>
  <si>
    <t>The effect of code-mixing on accent identification accuracy</t>
  </si>
  <si>
    <t>Accent identification; Code-mixing</t>
  </si>
  <si>
    <t>SOUTH-AFRICAN ENGLISH</t>
  </si>
  <si>
    <t>We investigate whether accent identification is more effective for English utterances embedded in a different language as part of a mixed code than for English utterances that are part of a monolingual dialogue. Our focus is oil Xhosa and Zulu, two South African languages for which code-mixing with English is very common. In order to carry out our investigation, we extract English utterances from mixed-code Xhosa and Zulu speech corpora, as well as comparable utterances from ail English-only corpus by Xhosa and Zulu mother-tongue speakers. Experiments using automatic accent identification systems show that identification is substantially more accurate for the utterances originating from the mixed-code speech. These findings are supported by a corresponding set of perceptual experiments in which human subjects were asked to identify the accents of recorded utterances. We conclude that accent identification is more successful for these utterances because accents are more pronounced for English embedded in mother-tongue speech than for English spoken as part of a monolingual dialogue by non-native speakers. Furthermore we find that this is true for human listeners as well as for automatic identification systems. (C) 2009 Elsevier Ltd. All rights reserved.</t>
  </si>
  <si>
    <t>10.1016/j.csl.2009.02.002</t>
  </si>
  <si>
    <t>Obagbuwa, IC; Abidoye, AP</t>
  </si>
  <si>
    <t>Obagbuwa, Ibidun Christiana; Abidoye, Ademola P.</t>
  </si>
  <si>
    <t>South Africa Crime Visualization, Trends Analysis, and Prediction Using Machine Learning Linear Regression Technique</t>
  </si>
  <si>
    <t>South Africa has been classified as one of the most homicidal, violent, and dangerous places across the globe. However, the two elements that pushed South Africa high in the crime rank are the rates of social violence and homicide. It was reported by Business Insider that South Africa is among the most top 15 ferocious nations on earth. By 1995, South Africa was rated the second highest in terms of murder. However, the crime rate has reduced for some years and suddenly rose again in recent years. Due to social violence and crime rates in South Africa, foreign investors are no longer interested in continuing or starting a business with the nation, and hence, its economy is declining. South Africa's government is looking for solutions to the crime issue and to redeem the image of the country in terms of high crime ranking and boost the confidence of the investors. Many traditional approaches to data analysis in crime-related studies have been done in South Africa, but the machine learning approach has not been adequately considered. The police station and many other agencies that deal with crime hold a lot of databases that can be used to predict or analyze criminal happenings across the provinces of South Africa. This research work aimed at offering a solution to the problem by building a model that can predict crime. The machine learning approach shall be used to extract useful information from South Africa's nine provinces' crime data. A crime prediction system that can analyze and predict crime is proposed. To accomplish this, South Africa crime data on 27 crime categories were obtained from the popular data repository Kaggle. Diverse data analytics steps were applied to preprocess the datasets, and a machine learning algorithm (linear regression) was used to build a predictive model to analyze data and predict future crime. The appropriate authorities and security agencies in South Africa can have insight into the crime trends and alleviate them to encourage the foreign stakeholders to continue their businesses.</t>
  </si>
  <si>
    <t>10.1155/2021/5537902</t>
  </si>
  <si>
    <t>Kalonda, LM; Joseph, RM</t>
  </si>
  <si>
    <t>Kalonda, Luhandjula Monga; Joseph, Rangoaga Moeti</t>
  </si>
  <si>
    <t>MATHEMATICAL PROGRAMMING PROBLEMS WITH SEVERAL FUZZY OBJECTIVE FUNCTIONS</t>
  </si>
  <si>
    <t>Multiobjective programming; fuzzy numbers; nearest interval approximation</t>
  </si>
  <si>
    <t>In this paper we propose an approach for multiobjective programming problems with fuzzy number coefficients. The main idea behind our approach is to approximate involved fuzzy numbers by their respective nearest interval approximation counterparts. An algorithm that returns a nearest interval approximation to a given fuzzy number, plays a pivotal role in the proposed method. Our approach contrasts markedly with those based on deffuzification operators which replace a fuzzy set by a single real number leading to a loss of many important information. A numerical example is also provided for the sake of illustration.</t>
  </si>
  <si>
    <t>10.1142/S0218488513400047</t>
  </si>
  <si>
    <t>Nelwamondo, FV; Marwala, T</t>
  </si>
  <si>
    <t>Nelwamondo, Fulufhelo Vincent; Marwala, Tshilidzi</t>
  </si>
  <si>
    <t>Techniques for handling missing data: Applications to online condition monitoring</t>
  </si>
  <si>
    <t>ensemble; fast simulated annealing; hybrid genetic algorithms; missing data</t>
  </si>
  <si>
    <t>NEURAL-NETWORK APPROACH; ALGORITHM; OPTIMIZATION</t>
  </si>
  <si>
    <t>The use of inferential sensors is a common task in online fault detection in various control applications. A problem arises when sensors fail while the control system is designed to make a decision based on the data from those sensors. Various techniques to handle missing data are discussed in this paper. Firstly, a novel algorithm that classifies and regresses in the presence of missing data is proposed. The algorithm is tested for both classification and regression problems. Secondly, an estimation algorithm that uses an ensemble of regressors is proposed. Hybrid genetic algorithms and fast simulated annealing are used to predict the missing values and their results are compared. Results show that fast simulated annealing is slightly faster than the hybrid GA for the problem investigated. Results provide a valuable insight into dealing precisely with missing data.</t>
  </si>
  <si>
    <t>Agushaka, JO; Ezugwu, AE</t>
  </si>
  <si>
    <t>Agushaka, Jeffrey O.; Ezugwu, Absalom E.</t>
  </si>
  <si>
    <t>Evaluation of several initialization methods on arithmetic optimization algorithm performance</t>
  </si>
  <si>
    <t>arithmetic optimization algorithm; AOA; initialization methods</t>
  </si>
  <si>
    <t>Arithmetic optimization algorithm (AOA) is one of the recently proposed population-based meta-heuristic algorithms. The algorithmic design concept of the AOA is based on the distributive behavior of arithmetic operators, namely, multiplication (M), division (D), subtraction (S), and addition (A). Being a new metaheuristic algorithm, the need for a performance evaluation of AOA is significant to the global optimization research community and specifically to nature-inspired metaheuristic enthusiasts. This article aims to evaluate the influence of the algorithm control parameters, namely, population size and the number of iterations, on the performance of the newly proposed AOA. In addition, we also investigated and validated the influence of different initialization schemes available in the literature on the performance of the AOA. Experiments were conducted using different initialization scenarios and the first is where the population size is large and the number of iterations is low. The second scenario is when the number of iterations is high, and the population size is small. Finally, when the population size and the number of iterations are similar. The numerical results from the conducted experiments showed that AOA is sensitive to the population size and requires a large population size for optimal performance. Afterward, we initialized AOA with six initialization schemes, and their performances were tested on the classical functions and the functions defined in the CEC 2020 suite. The results were presented, and their implications were discussed. Our results showed that the performance of AOA could be influenced when the solution is initialized with schemes other than default random numbers. The Beta distribution outperformed the random number distribution in all cases for both the classical and CEC 2020 functions. The performance of uniform distribution, Rayleigh distribution, Latin hypercube sampling, and Sobol low discrepancy sequence are relatively competitive with the Random number. On the basis of our experiments' results, we recommend that a solution size of 6,000, the number of iterations of 100, and initializing the solutions with Beta distribution will lead to AOA performing optimally for scenarios considered in our experiments.</t>
  </si>
  <si>
    <t>10.1515/jisys-2021-0164</t>
  </si>
  <si>
    <t>Engelbrecht, A. P.</t>
  </si>
  <si>
    <t>Particle swarm optimization with crossover: a review and empirical analysis</t>
  </si>
  <si>
    <t>Review</t>
  </si>
  <si>
    <t>Swarm intelligence; Particle swarm optimization; Crossover; Boundary constrained optimization</t>
  </si>
  <si>
    <t>CONVERGENCE; ALGORITHM</t>
  </si>
  <si>
    <t>\ Since its inception in 1995, many improvements to the original particle swarm optimization (PSO) algorithm have been developed. This paper reviews one class of such PSO variations, i.e. PSO algorithms that make use of crossover operators. The review is supplemented with a more extensive sensitivity analysis of the crossover PSO algorithms than provided in the original publications. Two adaptations of a parent-centric crossover PSO algorithm are provided, resulting in improvements with respect to solution accuracy compared to the original parent-centric PSO algorithms. The paper then provides an extensive empirical analysis on a large benchmark of minimization problems, with the objective to identify those crossover PSO algorithms that perform best with respect to accuracy, success rate, and efficiency.</t>
  </si>
  <si>
    <t>10.1007/s10462-015-9445-7</t>
  </si>
  <si>
    <t>A novel model for the lassa hemorrhagic fever: deathly disease for pregnant women</t>
  </si>
  <si>
    <t>Model of Lassa fever for pregnant women; Beta-derivative; Atangana transform; Stability and uniqueness; Numerical simulations</t>
  </si>
  <si>
    <t>LAPLACE</t>
  </si>
  <si>
    <t>Adjacent to the terminal transmissible sickness recognized as Ebola hemorrhagic fever, there is another one called Lassa hemorrhagic fever. This disease kills more pregnant women as Ebola does. A novel analysis of the construction of mathematical formulas underpinning the spread of this sickness amount in pregnant women was presented in this paper. A clear justification of the derivative used in this construction is presented. A novel operator called Atangana transform was proposed and used. The derivation of the numerical solution was achieved via the scope of an iteration method. The efficiency of the used method was tested by presenting its stability and convergence. Numerical simulations are also presented.</t>
  </si>
  <si>
    <t>10.1007/s00521-015-1860-9</t>
  </si>
  <si>
    <t>Generating pictures using random permitting context</t>
  </si>
  <si>
    <t>formal languages; picture languages; syntactic picture generation; successive refinement; random context grammars; random permitting context; pumping lemma</t>
  </si>
  <si>
    <t>We use random context picture grammars to generate pictures through successive refinement. At any stage a picture consists of a shape divided into smaller shapes, each containing a variable or terminal. A variable may be rewritten according to a production of the underlying grammar, which entails either dividing the shape containing it into smaller shapes, or substituting a variable or terminal for it. A production may depend on context randomly distributed in the intermediate picture. Context is classified as either permitting or forbidding, the former enabling the application of a production, the latter inhibiting it. For visualization purposes every terminal is associated with a color, and its shape filled with that color. We show examples of pictures generated with random context picture grammars. Then we concentrate on grammars which use permitting context only and present a pumping lemma for the corresponding picture sets.</t>
  </si>
  <si>
    <t>10.1142/S0218001499000197</t>
  </si>
  <si>
    <t>Mathonsi, TE; Tshilongamulenzhe, TM; Buthelezi, BE</t>
  </si>
  <si>
    <t>Mathonsi, Topside E.; Tshilongamulenzhe, Tshimangadzo Mavin; Buthelezi, Bongisizwe Erasmus</t>
  </si>
  <si>
    <t>Enhanced Resource Allocation Algorithm for Heterogeneous Wireless Networks</t>
  </si>
  <si>
    <t>enhanced resource allocation (ERA) algorithm; heterogeneous wireless networks (HWNs); quality of service (QoS); radio access technologies; wireless network resources</t>
  </si>
  <si>
    <t>RADIO ACCESS NETWORKS; BANDWIDTH ALLOCATION; USER ASSOCIATION; INTERFERENCE MANAGEMENT; DYNAMIC BANDWIDTH; CELLULAR NETWORKS; SELECTION; ENERGY; 5G; GAME</t>
  </si>
  <si>
    <t>In heterogeneous wireless networks, service providers typically employ multiple radio access technologies to satisfy the requirements of quality of service (QoS) and improve the system performance. However, many challenges remain when using modern cellular mobile communications radio access technologies (e.g., wireless local area network, long-term evolution, and fifth generation), such as inefficient allocation and management of wireless network resources in heterogeneous wireless networks (HWNs). This problem is caused by the sharing of available resources by several users, random distribution of wireless channels, scarcity of wireless spectral resources, and dynamic behavior of generated traffic. Previously, resource allocation schemes have been proposed for HWNs. However, these schemes focus on resource allocation and management, whereas traffic class is not considered. Hence, these existing schemes significantly increase the end-to-end delay and packet loss, resulting in poor user QoS and network throughput in HWNs. Therefore, this study attempts to solve the identified problem by designing an enhanced resource allocation (ERA) algorithm to address the inefficient allocation of available resources vs. QoS challenges. Computer simulation was performed to evaluate the performance of the proposed ERA algorithm by comparing it with a joint power bandwidth allocation algorithm and a dynamic bandwidth allocation algorithm. On average, the proposed ERA algorithm demonstrates a 98.2% bandwidth allocation, 0.75 s end-to-end delay, 1.1 % packet loss, and 98.9% improved throughput performance at a time interval of 100 s.</t>
  </si>
  <si>
    <t>Wasonga, F; Olwal, TO; Abu-Mahfouz, A</t>
  </si>
  <si>
    <t>Wasonga, Fidel; Olwal, Thomas O.; Abu-Mahfouz, Adnan</t>
  </si>
  <si>
    <t>Improved Two-Stage Spectrum Sensing for Cognitive Radio Networks</t>
  </si>
  <si>
    <t>cognitive radio; probability of error; probability of false alarm; probability of missed detection; signal-to-noise ratio</t>
  </si>
  <si>
    <t>EIGENVALUE</t>
  </si>
  <si>
    <t>Cognitive radio employs an opportunistic spectrum access approach to ensure efficient utilization of the available spectrum by secondary users (SUs). To allow SUs to access the spectrum opportunistically, the spectrum sensing process must be fast and accurate to avoid possible interference with the primary users. Previously, two-stage spectrum sensing methods were proposed that consider the sensing time and sensing accuracy parameters independently at the cost of a non-optimal spectrum sensing performance. To resolve this non-optimality issue, we consider both parameters in the design of our spectrum sensing scheme. In our scheme, we first derive optimal thresholds using an optimization equation with an objective function of maximizing the probability of detection, subject to the minimal probability of error. We then minimize the average spectrum sensing time using signal-to-noise ratio estimation. Our simulation results show that the proposed improved two-stage spectrum sensing (ITSS) scheme provides a 4%, 7%, and 6% better probability of detection accuracy rate than two-stage combinations of energy detection (ED) and maximum eigenvalue detection, energy detection and cyclostationary feature detection (CFD), and ED and combination of maximum-minimum eigenvalue (CMME) detection, respectively. The ITSS is superior also to single-stage ED by 19% and shows an improved average spectrum sensing time.</t>
  </si>
  <si>
    <t>10.20965/jaciii.2019.p1052</t>
  </si>
  <si>
    <t>Moremedi, K; Van der Poll, JA</t>
  </si>
  <si>
    <t>Moremedi, Kobamelo; Van der Poll, John Andrew</t>
  </si>
  <si>
    <t>Towards a comparative evaluation of text-based specification formalisms and diagrammatic notations</t>
  </si>
  <si>
    <t>INTERNATIONAL JOURNAL OF DATA MINING MODELLING AND MANAGEMENT</t>
  </si>
  <si>
    <t>case study; diagrammatic notation; formal specification; Euler diagrams; set theory; spider diagrams; Venn diagrams; pierce diagrams; Z</t>
  </si>
  <si>
    <t>Specification plays a pivotal role in software engineering to facilitate the development of highly dependable software. Various techniques for specification work have been developed to provide for precise and unambiguous specifications. Z is a formal specification language that is based on a strongly-typed fragment of Zermelo-Fraenkel set theory and first-order logic to provide for provably correct specifications. While diagrammatic specification languages may lack precision, they may, owing to their visual characteristics be a lucrative option for advocates of semi-formal specification techniques. In this research, we investigate the extent to which diagrammatic notations may capture the essence of, e.g., a Z specification. Several diagrammatic notations are considered and combined for this purpose. A case study is employed towards the end to evaluate the utility of the diagrammatic notation developed in this article. Comparisons on the merits of a diagrammatic notation are presented to further determine their feasibility.</t>
  </si>
  <si>
    <t>1759-1163</t>
  </si>
  <si>
    <t>INT J DATA MIN MODEL</t>
  </si>
  <si>
    <t>10.1504/IJDMMM.2019.100386</t>
  </si>
  <si>
    <t>Farayola, AM; Hasan, AN; Ali, A</t>
  </si>
  <si>
    <t>Farayola, Adedayo Mojeed; Hasan, Ali Nabil; Ali, Ahmed</t>
  </si>
  <si>
    <t>EFFICIENT PHOTOVOLTAIC MPPT SYSTEM USING COARSE GAUSSIAN SUPPORT VECTOR MACHINE AND ARTIFICIAL NEURAL NETWORK TECHNIQUES</t>
  </si>
  <si>
    <t>ANFIS; ANN; Classifiers; Machine learning; CGSVM; MPPT; Stand-alone system; Perturb&amp;Observe; PV system; SVM</t>
  </si>
  <si>
    <t>The use of machine learning techniques for PV system controllers has improved the maximum power point tracking (MPPT) process which increased the PV systems efficiency. However, some of these powerful machine learning techniques such as artificial neural network (ANN) and artificial neuro-fuzzy inference system (ANFIS) still require huge and concise training data for successful MPPT. This paper introduces an innovative maximum power point tracking (MPPT) algorithm that combines two powerful machine learning techniques of coarse-Gaussian support vector machine (CGSVM) and ANN as ANN-CGSVM technique. The results of the proposed MPPT algorithm were compared with that of ANFIS, conventional ANN, and the hybrid of ANN and Perturb&amp;Observe (ANN-PO) results to verify the proposed algorithm performance for MPPT task. This work was implemented to investigate the feasibility of using the combined ANN-CGSVM technique for MPPT and thereafter improve the PV system performance. Two experiments were conducted to determine the ANN-CGSVM efficiency and the convergence speed of the algorithm using Soltech 1STH-215-P photovoltaic (PV) panel with modified CUK DC-DC converter under three different weather conditions. The training data sets were generated using PSIM software. Findings suggest that the ANN-CGSVM technique has a fast-tracking speed and can be used to achieve a reasonable maximum power.</t>
  </si>
  <si>
    <t>10.24507/ijicic.14.01.323</t>
  </si>
  <si>
    <t>du Plessis, MC; de Kock, GD</t>
  </si>
  <si>
    <t>du Plessis, Mathys C.; de Kock, Gideon de V.</t>
  </si>
  <si>
    <t>INCORPORATING STRUCTURED TEXT RETRIEVAL INTO THE EXTENDED BOOLEAN MODEL</t>
  </si>
  <si>
    <t>COMPUTING AND INFORMATICS</t>
  </si>
  <si>
    <t>Hybrid search algorithms; biographical database; structured text retrieval; extended Boolean model; searches on dates</t>
  </si>
  <si>
    <t>Conventional information retrieval models are inappropriate for use in databases containing semi-structured biographical data. A hybrid algorithm that effectively addresses many of the problems in searching biographical databases is presented in this article. An overview of applicable Structured text retrieval algorithms is given, with focus specifically oil the tree matching model. Small adaptations to the Extended Boolean Model, to make it more applicable to biographical databases, are described. The adaptation of tree matching models to the hierarchical nature of data in a person record is described and a distance function between query and record is defined. A hybrid model between the Extended Boolean Model and the adapted Tree Matching Model is then presented. A fast ranking algorithm appropriate for general searches and a more effective (but more resource intensive) algorithm for more advanced searches is given. It is shown how dates can be incorporated in the hybrid model to create a more powerful search algorithm. The hybrid algorithm can be used to rank records in descending order of relevance to a user's query.</t>
  </si>
  <si>
    <t>1335-9150</t>
  </si>
  <si>
    <t>COMPUT INFORM</t>
  </si>
  <si>
    <t>Comments on 'How would you know if you synthesized a thinking thing'</t>
  </si>
  <si>
    <t>AI; AL; brain; mind; matter; computability; Turing Test; functionalism; operationalism; organism; idealism; Platonism; science of nature</t>
  </si>
  <si>
    <t>BRAINS</t>
  </si>
  <si>
    <t>In their MINDS AND MACHINES essay How would you know if you synthesized a Thinking Thing? (Kary &amp; Mahner, Minds and Machines, 12(1), 61-86, 2002), Kary and Mahner have chosen to occupy a high ground of materialism and empiricism from which to attack the philosophical and methodological positions of believers in artificial intelligence (AI) and artificial life (AL). In this review I discuss some of their main arguments as well as their philosophical foundations. Their central argument: 'AI is Platonism', which is based on a particular interpretation of the notion of 'definition' and used as a critique against AI, can be counter criticized from two directions: first, Anti-Platonism is not a necessary precondition for criticizing AI, because outspoken Platonist criticism against AI is already known (Penrose, The emperor's new mind (with a foreword by M. Gardner), 1989). Second, even in case that AI would essentially be 'Platonism' this would not be a sufficient argument for proving AI wrong. In my counter criticism I assume a more or less Popperian position by emphasizing the openness of the future: Not by quasi-Scholastic arguments (like Kary and Mahner's), but only after being confronted with a novel 'thinking thing' by future AI engineers we can start to analyze its particular properties (Let me use a history analogon to illustrate my position: In the 19th century, mechanized aviation was widely regarded impossible-only natural organisms (such as birds or bees) could fly, and any science of aerodynamics or aviation did not exist. Only after some non-scientific technicians had confronted their astonished fellows with the first (obviously) flying machine the science of 'Artificial Aviation' came into existence, motivated by the need for understanding and mastering that challenging and puzzling new phenomenon).</t>
  </si>
  <si>
    <t>10.1007/s11023-007-9087-x</t>
  </si>
  <si>
    <t>Britz, K; Heidema, J</t>
  </si>
  <si>
    <t>Semiring-valued satisfiability</t>
  </si>
  <si>
    <t>AI 2003: ADVANCES IN ARTIFICIAL INTELLIGENCE</t>
  </si>
  <si>
    <t>16th Australian Conference on Artificial Intelligence</t>
  </si>
  <si>
    <t>DEC 03-05, 2003</t>
  </si>
  <si>
    <t>UNIV WESTERN AUSTRALIA, PERTH, AUSTRALIA</t>
  </si>
  <si>
    <t>constraints; logic; uncertain reasoning</t>
  </si>
  <si>
    <t>In this paper we show that a certain type of satisfiability problem for a set of propositional sentences with a many-valued semantics can be transformed into an equivalent commutative semiring-based constraint satisfaction problem (CSP). This is in analogy to the classical satisfiability problem (SAT) being an instance of a CSP. The characteristic matrix of the logic is a De Morgan lattice, seen as a commutative semiring. The levels of satisfiability is determined by the natural partial order on the semiring. The aim of a many-valued satisfiability problem may be to maximize the level of satisfaction, or to find a state in which a predetermined minimum level of satisfaction is attained. These aims can both be formulated as constraint problems. Many-valued satisfiability problems occur naturally in an epistemic context of knowledge and beliefs about the state of a system S. The possible states of S are determined by the ontological constraints on S. The states axe partially ordered by the beliefs of an agent observing the system, and trying to determine its current state. Unlike the ontological constraints on S, which are not defeasible, epistemic constraints are assigned degrees of plausibility, reflecting the reliability of the source or observation. The aim of the agent may be to find a possible state in which the degree of plausibility of the combination of its epistemic constraints is maximized, or to find a sufficiently plausible state. Such a state represents a best approximation of the current state of the system.</t>
  </si>
  <si>
    <t>Dohnal, M</t>
  </si>
  <si>
    <t>A chaos-based analysis of discriminative power of fuzzy models</t>
  </si>
  <si>
    <t>PRACTICAL APPLICATIONS; KNOWLEDGE BASE; SIMULATION</t>
  </si>
  <si>
    <t>A fractal/chaos analysis and discriminative power evaluation of knowledge bases are presented. They can be used by knowledge engineers to make knowledge acquisition activities more objective. The fractal analysis gives a numerical parameter (fractal dimension). It describes certain relations between general and specific knowledge items (for example between on-line measurements and general rules of thumbs). The discriminative power analysis is used to quantify one aspect of a knowledge base ''quality.'' Both formal tools are applicable regardless of types of knowledge bases. The article describes their fuzzy interpretations. A simple demonstrative example (a set of 17 fuzzy statements) and a realistic fractal recommendation (fuzzy versus neural control algorithms) are presented in detail. (C) 1996 John Wiley and Sons, Inc.</t>
  </si>
  <si>
    <t>Abdulkarim, SA; Engelbrecht, AP</t>
  </si>
  <si>
    <t>Abdulkarim, Salihu A.; Engelbrecht, Andries P.</t>
  </si>
  <si>
    <t>Time Series Forecasting Using Neural Networks: Are Recurrent Connections Necessary?</t>
  </si>
  <si>
    <t>Time series forecasting; Neural networks; Recurrent neural networks; Resilient propagation; Particle swarm optimization; Cooperative quantum particle swarm optimization</t>
  </si>
  <si>
    <t>PARTICLE SWARM; CONVERGENCE; PSO</t>
  </si>
  <si>
    <t>Artificial neural networks (NNs) are widely used in modeling and forecasting time series. Since most practical time series are non-stationary, NN forecasters are often implemented using recurrent/delayed connections to handle the temporal component of the time varying sequence. These recurrent/delayed connections increase the number of weights required to be optimized during training of the NN. Particle swarm optimization (PSO) is now an established method for training NNs, and was shown in several studies to outperform the classical backpropagation training algorithm. The original PSO was, however, designed for static environments. In dealing with non-stationary data, modified versions of PSOs for optimization in dynamic environments are used. These dynamic PSOs have been successfully used to train NNs on classification problems under non-stationary environments. This paper formulates training of a NN forecaster as dynamic optimization problem to investigate if recurrent/delayed connections are necessary in a NN time series forecaster when a dynamic PSO is used as the training algorithm. Experiments were carried out on eight forecasting problems. For each problem, a feedforward NN (FNN) is trained with a dynamic PSO algorithm and the performance is compared to that obtained from four different types of recurrent NNs (RNN) each trained using gradient descent, a standard PSO for static environments and the dynamic PSO algorithm. The RNNs employed were an Elman NN, a Jordan NN, a multirecurrent NN and a time delay NN. The performance of these forecasting models were evaluated under three different dynamic environmental scenarios. The results show that the FNNs trained with the dynamic PSO significantly outperformed all the RNNs trained using any of the other algorithms considered. These findings highlight that recurrent/delayed connections are not necessary in NNs used for time series forecasting (for the time series considered in this study) as long as a dynamic PSO algorithm is used as the training method.</t>
  </si>
  <si>
    <t>10.1007/s11063-019-10061-5</t>
  </si>
  <si>
    <t>Brummer, N; du Preez, J</t>
  </si>
  <si>
    <t>Application-independent evaluation of speaker detection</t>
  </si>
  <si>
    <t>Speaker and Language Recognition Workshop (Odyssey 2004)</t>
  </si>
  <si>
    <t>MAY 31-JUN 03, 2004</t>
  </si>
  <si>
    <t>Toledo, SPAIN</t>
  </si>
  <si>
    <t>We propose and motivate an alternative to the traditional error-based- or cost-based evaluation metrics for the goodness of speaker detection performance. The metric that we propose is an, information-theoretic one, which measures the effective amount of information that the speaker detector delivers to the user. We show that this metric is appropriate for the evaluation of what we call application-independent detectors, which output soft decisions in the form of log-likelihood-ratios, rather than hard decisions. The proposed metric is constructed via analysis and generalization of cost-based evaluation metrics. This construction forms an interpretation of this metric as an expected cost, or as a total error-rate, over a range of different application/types. We further show how the metric can be decomposed into a discrimination and a calibration component. We conclude with an experimental demonstration of the proposed technique to evaluate three speaker detection systems submitted to the NIST 2004 Speaker Recognition Evaluation. (c) 2005 Elsevier Ltd. All rights reserved.</t>
  </si>
  <si>
    <t>10.1016/j.csl.2005.08.001</t>
  </si>
  <si>
    <t>ROCK, S</t>
  </si>
  <si>
    <t>ROBOT-TECHNOLOGY, VOL 1, MODELING AND CONTROL, VOL 2, INTERACTION WITH THE ENVIRONMENT - COIFFET,P</t>
  </si>
  <si>
    <t>10.1016/0004-3702(87)90057-9</t>
  </si>
  <si>
    <t>Doorsamy, W; Rameshar, V</t>
  </si>
  <si>
    <t>Doorsamy, W.; Rameshar, V.</t>
  </si>
  <si>
    <t>Investigation of PCA as a compression pre-processing tool for X-ray image classification</t>
  </si>
  <si>
    <t>Image classification; X-ray; Compression; Volume; Veracity; Diagnosis</t>
  </si>
  <si>
    <t>Image classification has rapidly gained interest in the medical field with the ability to assist practitioners to diagnose a variety of conditions. Due to the critical nature of the application, any pre-processing function that may compromise the fitness of the classifier requires careful assessment. Image compression, albeit necessary in terms of volume-based goals, is an example of such a preprocessing function that can deeply affect data veracity. In this work, the trade-off between volume and veracity in bone fracture classification using X-ray images is investigated. The impacts of the dimensionality reduction technique-via Principal Component Analysis-as a compression tool on X-ray image classification are explored. The effects of the compression technique on the detection of fractures are assessed by evaluating how reductions in principal components of the X-ray image, and subsequently its volume, affect the accuracy of the fracture classification. Varying levels of compression are applied to both healthy and fracture image sets with tests conducted using ANFIS, SVM and ANN classifiers. Results indicate that a potentially feasible compression range exists whereby classification accuracy is acceptably diminished, after which further compression yields are marginal and classification accuracies drastically decrease. Overall results demonstrate the suitability of the method which yields compression levels of up to 94% with a corresponding minimal drop in classification accuracy of 2%.</t>
  </si>
  <si>
    <t>10.1007/s00521-020-05668-y</t>
  </si>
  <si>
    <t>Matindife, L; Sun, YX; Wang, ZH</t>
  </si>
  <si>
    <t>Matindife, Liston; Sun, Yanxia; Wang, Zenghui</t>
  </si>
  <si>
    <t>Image-based mains signal disaggregation and load recognition</t>
  </si>
  <si>
    <t>COMPLEX &amp; INTELLIGENT SYSTEMS</t>
  </si>
  <si>
    <t>Image disaggregation; Mains supply load recognition; Convolutional neural network; Stacked denoising autoencoder; Image recognition</t>
  </si>
  <si>
    <t>DENOISING AUTOENCODERS; CLASSIFICATION; APPLIANCES; NETWORK</t>
  </si>
  <si>
    <t>The mains signal is a complex fusion of various electrical equipment load signals in a building. In the non-intrusive load monitoring recognition, our main aim is to be able to extract as much load features as possible from the complex aggregate mains signal in a simpler way through a computer vision-based approach as opposed to the powers series signal approach. Power series methods, which are one dimensional in nature, suffer from poor aggregate and load signal feature localization necessitating a larger training dataset spanning very long time periods and normally require signal formatting and pre-processing. We use Gramian angular summation fields to transform the power series into a reduced image dataset that contains a rich set of localized signal features. A computer vision approach allows us to capture as much information as possible, and then propose an image-based mains load recognition system with high performance. In this paper for the entire recognition system, we use convolutional neural networks that very well adapted to vision recognition. The load signal image disaggregation is achieved through the powerful stacked denoising autoencoder noise extraction network. To test the proposed system, some simulations and comparisons are carried out and the results show that our easier to handle method can achieve acceptable performance.</t>
  </si>
  <si>
    <t>2199-4536</t>
  </si>
  <si>
    <t>COMPLEX INTELL SYST</t>
  </si>
  <si>
    <t>10.1007/s40747-020-00254-0</t>
  </si>
  <si>
    <t>Abdella, M; Marwala, T</t>
  </si>
  <si>
    <t>The use of genetic algorithms and neural networks to approximate missing data in database</t>
  </si>
  <si>
    <t>IEEE 3rd International Conference on Computational Cybernetics</t>
  </si>
  <si>
    <t>APR 13-16, 2005</t>
  </si>
  <si>
    <t>Victoria, MAURITANIA</t>
  </si>
  <si>
    <t>neural networks; genetic algorithms; multi-layer perceptron; radial basis function; missing data; error function; auto-associative</t>
  </si>
  <si>
    <t>Missing data creates various problems in analysing and processing data in databases. In this paper we introduce a new method aimed at approximating missing data in a database using a combination of genetic algorithms and neural networks. The proposed method uses genetic algorithm to minimise an error function derived from an auto-associative neural network. Multi-Layer Perceptron (MLP) and Radial Basis Function (RBF) networks are employed to train the neural networks. Our focus also lies on the investigation of using the proposed method in accurately predicting missing data as the number of missing cases within a single record increases. It is observed that there is no significant reduction in accuracy of results as the number of missing cases in a single record increases. It is also found that results obtained using RBF are superior to MLP.</t>
  </si>
  <si>
    <t>Pretorius, CJ; du Plessis, MC; Gonsalves, JW</t>
  </si>
  <si>
    <t>Pretorius, Christiaan J.; du Plessis, Mathys C.; Gonsalves, John W.</t>
  </si>
  <si>
    <t>Evolutionary Robotics Applied to Hexapod Locomotion: a Comparative Study of Simulation Techniques</t>
  </si>
  <si>
    <t>JOURNAL OF INTELLIGENT &amp; ROBOTIC SYSTEMS</t>
  </si>
  <si>
    <t>Hexapod; Deep Learning; Evolutionary Robotics; Artificial Neural Networks; Locomotion; System identification</t>
  </si>
  <si>
    <t>NEURAL-NETWORKS; REALITY GAP</t>
  </si>
  <si>
    <t>The Evolutionary Robotics (ER) process has been applied extensively to developing control programs to achieve locomotion in legged robots, as an automated alternative to the arduous task of manually creating control programs for such robots. The evolution of such controllers is typically performed in simulation by making use of a physics engine-based robotic simulator. Making use of such physics-based simulators does, however, have certain challenges associated with it, such as these simulators' computational inefficiency, potential issues with lack of accuracy and the human effort required to construct such simulators. The current study therefore proposed and investigated an alternative method of simulation for a hexapod (six-legged) robot in the ER process, and directly compared this newly-proposed simulation method to traditional physics-based simulation. This alternative robotic simulator was built based solely on experimental data acquired directly from observing the behaviour of the robot. This data was used to construct a simulator for the robot based on Artificial Neural Networks (ANNs). To compare this novel simulation method to traditional physics simulation, the ANN-based simulators were used to evolve simple open-loop locomotion controllers for the robot in simulation. The real-world performance of these controllers was compared to that of controllers evolved in a more traditional physics-based simulator. The obtained results indicated that the use of ANN-based simulators produced controllers which could successfully perform the required locomotion task on the real-world robot. In addition, the controllers evolved using the ANN-based simulators allowed the real-world robot to move further than those evolved in the physics-based simulator and the ANN-based simulators were vastly more computationally efficient than the physics-based simulator. This study thus decisively indicated that ANN-based simulators offer a superior alternative to widely-used physics simulators in ER for the locomotion task considered.</t>
  </si>
  <si>
    <t>0921-0296</t>
  </si>
  <si>
    <t>J INTELL ROBOT SYST</t>
  </si>
  <si>
    <t>10.1007/s10846-019-00989-0</t>
  </si>
  <si>
    <t>Stander, L; Woolway, M; Van Zyl, TL</t>
  </si>
  <si>
    <t>Stander, Liezl; Woolway, Matthew; Van Zyl, Terence L.</t>
  </si>
  <si>
    <t>Surrogate-assisted evolutionary multi-objective optimisation applied to a pressure swing adsorption system</t>
  </si>
  <si>
    <t>Meta-heuristics; Genetic algorithms; Surrogate modelling; Chemical plant design; Optimisation; Chemical engineering; Machine learning; Pressure swing adsorption; Multi-objective</t>
  </si>
  <si>
    <t>GENETIC ALGORITHM; DESIGN; FRAMEWORK; MODELS; CAPTURE; SUPPORT</t>
  </si>
  <si>
    <t>The complexity of chemical plant systems (CPS) makes optimising their design and operation challenging tasks. This complexity also results in analytical and numerical simulation models of these systems having high computational costs. Research demonstrates the benefits of using machine learning models as surrogates or substitutes for these computationally expensive simulation models during CPS optimisation. This paper presents the results of our study, extending recent research into optimising chemical plant design and operation. The study explored the original surrogate-assisted genetic algorithms (SA-GA) in more complex variants of the plant design and operation optimisation problem. The more complex plant design variants include additional parallel and feedback components. The study also proposes a novel multivariate extension, surrogate-assisted NSGA (SA-NSGA), to the original univariate SA-GA algorithm. The study evaluated the SA-NSGA extension on the popular pressure swing adsorption (PSA) system. This paper outlines our extensive experimentation, comparing various meta-heuristic optimisation techniques and numerous machine learning models as surrogates. The results in both more complex plant design variants and the PSA case show the suitability of genetic algorithms combined with surrogate models as an optimisation framework for CPS design and operation in single and multi-objective scenarios. The analysis further confirms that combining a genetic algorithm framework with machine learning surrogate models as a substitute for long-running simulation models yields significant computational efficiency improvements, 1.7-1.84 times speedup for the increased complexity examples and a 2.7 times speedup for the pressure swing adsorption system. The discussion successfully concludes that surrogate-assisted evolutionary algorithms can be scaled to increasingly complex CPS with parallel and feedback components.</t>
  </si>
  <si>
    <t>10.1007/s00521-022-07295-1</t>
  </si>
  <si>
    <t>Smith, J; de Villiers-Botha, T</t>
  </si>
  <si>
    <t>Smith, James; de Villiers-Botha, Tanya</t>
  </si>
  <si>
    <t>Hey, Google, leave those kids alone: Against hypernudging children in the age of big data</t>
  </si>
  <si>
    <t>Data ethics; Big data; Autonomy; Children; Hypernudging; Historical account of autonomy; Digital manipulation</t>
  </si>
  <si>
    <t>PRIVACY; AUTONOMY; ETHICS; VULNERABILITY; DILEMMA</t>
  </si>
  <si>
    <t>Children continue to be overlooked as a topic of concern in discussions around the ethical use of people's data and information. Where children are the subject of such discussions, the focus is often primarily on privacy concerns and consent relating to the use of their data. This paper highlights the unique challenges children face when it comes to online interferences with their decision-making, primarily due to their vulnerability, impressionability, the increased likelihood of disclosing personal information online, and their developmental capacities. These traits allow for practices such as hypernudging to be executed on them more accurately and with more serious consequences, specifically by potentially undermining their autonomy. We argue that children are autonomous agents in the making and thus require additional special protections to ensure that the development of their autonomy is safeguarded. This means that measures should be taken to prohibit most forms of hypernudging children and thus ensure that they are protected from this powerful technique of digital manipulation.</t>
  </si>
  <si>
    <t>10.1007/s00146-021-01314-w</t>
  </si>
  <si>
    <t>Gadebe, ML; Kogeda, OP; Ojo, SO</t>
  </si>
  <si>
    <t>Gadebe, Moses L.; Kogeda, Okuthe P.; Ojo, Sunday O.</t>
  </si>
  <si>
    <t>Smartphone Naive Bayes Human Activity Recognition Using Personalized Datasets</t>
  </si>
  <si>
    <t>tilt angles; signal magnitude vector; real-time; Gaussian distribution function; personalized dataset</t>
  </si>
  <si>
    <t>PHYSICAL-ACTIVITY; STROKE; WOMEN</t>
  </si>
  <si>
    <t>Recognizing human activity in real time with a limited dataset is possible on a resource-constrained device. However, most classification algorithms such as Support Vector Machines, C4.5, and K Nearest Neighbor require a large dataset to accurately predict human activities. In this paper, we present a novel real-time human activity recognition model based on Gaussian Naive Bayes (GNB) algorithm using a personalized JavaScript object notation dataset extracted from the publicly available Physical Activity Monitoring for Aging People dataset and University of Southern California Human Activity dataset. With the proposed method, the personalized JSON training dataset is extracted and compressed into a 12 x 8 multi dimensional array of the time-domain features extracted using a signal magnitude vector and tilt angles from tri-axial accelerometer sensor data. The algorithm is implemented on the Android platform using the Cordova cross-platform framework with HTML5 and JavaScript. Leave-one-activity-out cross validation is implemented as a testTrainer() function, the results of which are presented using a confusion matrix. The testTrainer() function leaves category K as the testing subset and the remaining K-1 as the training dataset to validate the proposed GNB algorithm. The proposed model is inexpensive in terms of memory and computational power owing to the use of a compressed small training dataset. Each K category was repeated five times and the algorithm consistently produced the same result for each test. The result of the simulation using the tilted angle features shows overall precision, recall, F-measure, and accuracy rates of 90%, 99.6%, 94.18%, and 89.51% respectively, in comparison to rates of 36.9%, 75%, 42%, and 36.9% when the signal magnitude vector features were used. The results of the simulations confirmed and proved that when using the tilt angle dataset, the GNB algorithm is superior to Support Vector Machines, C4.5, and K Nearest Neighbor algorithms.</t>
  </si>
  <si>
    <t>Machowski, LA; Marwala, T</t>
  </si>
  <si>
    <t>Machowski, Lukasz A.; Marwala, Tshilidzi</t>
  </si>
  <si>
    <t>Using an object oriented calculation process framework and neural networks for classification of image shapes</t>
  </si>
  <si>
    <t>object oriented; calculation process framework</t>
  </si>
  <si>
    <t>REPRESENTATION; RECOGNITION</t>
  </si>
  <si>
    <t>Modern software systems are perpetually becoming more complex. Machine vision is a field that demonstrates this concept clearly. Shape classification, which is a part of machine vision, has both high and low level image processes in it. This paper presents a framework that brings the definition and implementation of complex calculation processes into the object oriented paradigm. Defining processes in this manner assists in concurrent development by groups of people. The paper describes how the shape classification process is implemented in the framework. Results of a C# implementation are compared to a procedural implementation in Matlab. The timing requirements for the various stages of the shape classification process are evaluated. The object oriented framework is well suited to high level machine vision concepts while the procedural paradigm is well suited to low level tasks such as edge detection. The C# implementation of the shape classifier demonstrates the maintainability and reusability of the framework. It has 26 out of 33 process classes using inheritance for specialization or composition for defining sub-processes. This framework is well suited to machine vision processes.</t>
  </si>
  <si>
    <t>Walsh, D; Omlin, C</t>
  </si>
  <si>
    <t>Automatic detection of film orientation with support vector machines</t>
  </si>
  <si>
    <t>DEVELOPMENTS IN APPLIED ARTIFICAIL INTELLIGENCE, PROCEEDINGS</t>
  </si>
  <si>
    <t>15th International Conference on Industrial and Engineering Applications of Artificial Intelligence and Expert Systems (IEA/AIE 2002)</t>
  </si>
  <si>
    <t>JUN, 2002</t>
  </si>
  <si>
    <t>CAIRNS, AUSTRALIA</t>
  </si>
  <si>
    <t>ln this paper, we present a technique for automatic orientation detection of film rolls using Support Vector Machines (SVMs). SVMs are able to handle feature spaces of high dimension and automatically choose the most discriminative features for classification. We investigate the use of various kernels, including heavy tailed RBF kernels. Our results show that by using SVMs, an accuracy of 100% can be obtained, while execution time is kept to a minimum.</t>
  </si>
  <si>
    <t>Joubert, D; Brink, W; Herbst, B</t>
  </si>
  <si>
    <t>Joubert, Daniek; Brink, Willie; Herbst, Ben</t>
  </si>
  <si>
    <t>Pose Uncertainty in Occupancy Grids through Monte Carlo Integration</t>
  </si>
  <si>
    <t>16th International Conference on Advanced Robotics (ICAR)</t>
  </si>
  <si>
    <t>NOV 25-29, 2013</t>
  </si>
  <si>
    <t>Univ Republica, Montevideo, URUGUAY</t>
  </si>
  <si>
    <t>Occupancy grid mapping; Pose uncertainty; Monte Carlo integration; Adaptive grid mapping</t>
  </si>
  <si>
    <t>SIMULTANEOUS LOCALIZATION</t>
  </si>
  <si>
    <t>We consider the dense mapping problem where a mobile robot must combine range measurements into a consistent world-centric map. If the range sensor remains fixed relative to the robot, as is usually the case, some form of simultaneous localization and mapping (SLAM) must be implemented in order to estimate the robot's pose (position and orientation relative to the map) at every time step. Such estimates are typically characterized by uncertainty, and for safe navigation it can be important for the map to reflect the extent of those uncertainties. We present a simple and computationally tractable means of incorporating the pose distribution returned by SLAM directly into an occupancy grid map. We also indicate how our mechanism for handling pose uncertainty fits naturally into an existing adaptive grid mapping algorithm, which is more memory efficient, and offer some improvements to that algorithm. We demonstrate the effectiveness and benefits of our approach using simulated as well as real-world data.</t>
  </si>
  <si>
    <t>10.1007/s10846-014-0093-y</t>
  </si>
  <si>
    <t>O'Reilly, J; Pillay, N</t>
  </si>
  <si>
    <t>O'Reilly, Jared; Pillay, Nelishia</t>
  </si>
  <si>
    <t>Supplementary-architecture weight-optimization neural networks</t>
  </si>
  <si>
    <t>Artificial neural networks; Weight update equations; Supplementary architectures; Neuro-evolution; Grammatical evolution</t>
  </si>
  <si>
    <t>NEUROEVOLUTION; ALGORITHM; EVOLUTION; DESCENT</t>
  </si>
  <si>
    <t>Research efforts in the improvement of artificial neural networks have provided significant enhancements in learning ability, either through manual improvement by researchers or through automated design by other artificial intelligence techniques, and largely focusing on the architecture of the neural networks or the weight update equations used to optimize these architectures. However, a promising unexplored area involves extending the traditional definition of neural networks to allow a single neural network model to consist of multiple architectures, where one is a primary architecture and the others supplementary architectures. In order to use the information from all these architectures to possibly improve learning, weight update equations are customized per set-of-weights, and can each use the error of either the primary architecture or a supplementary architecture to update the values of that set-of-weights, with some necessary constraints to ensure valid updates. This concept was implemented and investigated. Grammatical evolution was used to make the complex architecture choices for each weight update equation, which succeeded in finding optimal choice combinations for classification and regression benchmark datasets, the KDD Cup 1999 intrusion detection dataset, and the UCLA graduate admission dataset. These optimal combinations were compared to traditional single-architecture neural networks, which they reliably outperformed at high confidence levels across all datasets. These optimal combinations were analysed using data mining tools, and this identified clear patterns, with the theoretical explanation provided as to how these patterns may be linked to optimality. The optimal combinations were shown to be competitive with state-of-the-art techniques on the same datasets.</t>
  </si>
  <si>
    <t>10.1007/s00521-022-07035-5</t>
  </si>
  <si>
    <t>Nefdt, RM</t>
  </si>
  <si>
    <t>Nefdt, Ryan M.</t>
  </si>
  <si>
    <t>A Puzzle concerning Compositionality in Machines</t>
  </si>
  <si>
    <t>Compositionality; Deep Neural Networks; Deep learning; machine learning; Epistemic opacity; Artificial Intelligence</t>
  </si>
  <si>
    <t>NETWORKS; GAME; GO</t>
  </si>
  <si>
    <t>This paper attempts to describe and address a specific puzzle related to compositionality in artificial networks such as Deep Neural Networks and machine learning in general. The puzzle identified here touches on a larger debate in Artificial Intelligence related to epistemic opacity but specifically focuses on computational applications of human level linguistic abilities or properties and a special difficulty with relation to these. Thus, the resulting issue is both general and unique. A partial solution is suggested.</t>
  </si>
  <si>
    <t>10.1007/s11023-020-09519-6</t>
  </si>
  <si>
    <t>Adewumi, AO; Arasomwan, AM</t>
  </si>
  <si>
    <t>Adewumi, Aderemi Oluyinka; Arasomwan, Akugbe Martins</t>
  </si>
  <si>
    <t>An improved particle swarm optimiser based on swarm success rate for global optimisation problems</t>
  </si>
  <si>
    <t>particle swarm optimisation; inertia weights; global optimisation; success rate; chaos</t>
  </si>
  <si>
    <t>ALGORITHMS</t>
  </si>
  <si>
    <t>Inertia weight is one of the control parameters that influences the performance of particle swarm optimisation (PSO) in the course of solving global optimisation problems, by striking a balance between exploration and exploitation. Among many inertia weight strategies that have been proposed in literature are chaotic descending inertia weight (CDIW) and chaotic random inertia weight (CRIW). These two strategies have been claimed to perform better than linear descending inertia weight (LDIW) and random inertia weight (RIW). Despite these successes, a closer look at their results reveals that the common problem of premature convergence associated with PSO algorithm still lingers. Motivated by the better performances of CDIW and CRIW, this paper proposed two new inertia weight strategies namely: swarm success rate descending inertia weight (SSRDIW) and swarm success rate random inertia weight (SSRRIW). These two strategies use swarm success rates as a feedback parameter. Efforts were made using the proposed inertia weight strategies with PSO to further improve the effectiveness of the algorithm in terms of convergence speed, global search ability and improved solution accuracy. The proposed PSO variants, SSRDIWPSO and SSRRIWPSO were validated using several benchmark unconstrained global optimisation test problems and their performances compared with LDIW-PSO, CDIW-PSO, RIW-PSO, CRIW-PSO and some other existing PSO variants. Empirical results showed that the proposed variants are more efficient.</t>
  </si>
  <si>
    <t>10.1080/0952813X.2014.971444</t>
  </si>
  <si>
    <t>Botha, GR; Barnard, E</t>
  </si>
  <si>
    <t>Botha, Gerrit Reinier; Barnard, Etienne</t>
  </si>
  <si>
    <t>Factors that affect the accuracy of text-based language identification</t>
  </si>
  <si>
    <t>Text-based language identification; n-Gram statistics; Naive Bayesian classification; Difference-in-frequency classification; Support vector machine</t>
  </si>
  <si>
    <t>The classification accuracy of text-based language identification depends on several factors, including the size of the text fragment to be identified, the amount of training data available, the classification features and algorithm employed, and the similarity of the languages to be identified. To date, no systematic study of these factors and their interactions has been published. We therefore investigate the effects of each of these factors and their relations on the performance of text-based language identification. Our study uses n-gram statistics as features for classification. In particular, we compare support vector machines, Naive Bayesian and difference-in-frequency classifiers on different amounts of input text and various values of n for different amounts of training data. For a fixed value of a the support vector machines generally outperform the other classifiers, but the simpler classifiers are able to handle larger values of n. The additional computational complexity of training the support vector machine classifier may not be justified in light of importance of using a large value of a, except possibly for small sizes of the input window when limited training data is available. Our training and testing corpora consisted of text from the 11 official languages of South Africa. Within these languages distinct language families can be found. We find that it is much more difficult to discriminate languages within languages families than languages in different families. The overall accuracy on short input strings is low for this reason, but for input strings of 100 characters or more there is only a slight confusion within families and accuracies as high as 99.4% are achieved. For the smallest input strings studied here, which consist of 15 characters, the best accuracy achieved is only 83%, but when languages in different families are grouped together, this corresponds to a usable 95.1% accuracy. The relationship between the amount of training data and the accuracy achieved is found to depend on the window size: for the largest window (300 characters) about 400 000 characters are sufficient to achieve close-to-optimal accuracy, whereas improvements in accuracy are found even beyond 1.6 million characters of training data for smaller windows. Our study concludes that the correlation between the factors studied significantly affect classification accuracy; therefore, to assure credible and comparable results, these factors need to be controlled in any text-based language identification task. Crown Copyright (C) 2012 Published by Elsevier Ltd. All rights reserved.</t>
  </si>
  <si>
    <t>10.1016/j.csl.2012.01.004</t>
  </si>
  <si>
    <t>Smit, WJ; Barnard, E</t>
  </si>
  <si>
    <t>Smit, W. J.; Barnard, E.</t>
  </si>
  <si>
    <t>Continuous speech recognition with sparse coding</t>
  </si>
  <si>
    <t>Sparse coding; Spike train; Speech recognition; Linear generative model</t>
  </si>
  <si>
    <t>SPIKE PATTERNS; MODEL; TIME; FREQUENCY; SYSTEM; SOUNDS; SET</t>
  </si>
  <si>
    <t>Sparse coding is an efficient way of coding information. In a sparse code most of the code elements are zero; very few are active. Sparse codes are intended to correspond to the spike trains with which biological neurons communicate. In this article, we show how sparse codes can be used to do continuous speech recognition. We use the TIDIGITS dataset to illustrate the process. First a waveform is transformed into a spectrogram, and a sparse code for the spectrogram is found by means of a linear generative model. The spike train is classified by making use of a spike train model and dynamic programming. It is computationally expensive to find a sparse code. We use an iterative subset selection algorithm with quadratic programming for this process. This algorithm finds a sparse code in reasonable time if the input is limited to a fairly coarse spectral resolution. At this resolution, our system achieves a word error rate of 19%, whereas a system based on Hidden Markov Models achieves a word error rate of 15% at the same resolution. (C) 2008 Elsevier Ltd. All rights reserved.</t>
  </si>
  <si>
    <t>10.1016/j.csl.2008.06.002</t>
  </si>
  <si>
    <t>Viktor, HL; Cloete, I</t>
  </si>
  <si>
    <t>Inductive learning with a computational network</t>
  </si>
  <si>
    <t>induction programs; inductive bias; computational network; diabetes</t>
  </si>
  <si>
    <t>This paper introduces a computational network which combines heterogeneous rule-extraction algorithms for intelligent data analysis. Combining induction programs may alleviate the possible negative effects of data set representation and individual program's influences, such as inductive bias. The application of the computational network to a diabetes data set shows that, when combining the various programs, an increase in rule set accuracy and comprehensibility are obtained.</t>
  </si>
  <si>
    <t>10.1023/A:1007977204827</t>
  </si>
  <si>
    <t>Rawat, W; Wang, ZH</t>
  </si>
  <si>
    <t>Rawat, Waseem; Wang, Zenghui</t>
  </si>
  <si>
    <t>Deep Convolutional Neural Networks for Image Classification: A Comprehensive Review</t>
  </si>
  <si>
    <t>NEURAL COMPUTATION</t>
  </si>
  <si>
    <t>LEARNING ALGORITHM; RECEPTIVE FIELDS; GRADIENT DESCENT; RECOGNITION; REPRESENTATION; TERM; BACKPROPAGATION; DIMENSIONALITY; REGULARIZATION; NEOCOGNITRON</t>
  </si>
  <si>
    <t>Convolutional neural networks (CNNs) have been applied to visual tasks since the late 1980s. However, despite a few scattered applications, they were dormant until the mid-2000s when developments in computing power and the advent of large amounts of labeled data, supplemented by improved algorithms, contributed to their advancement and brought them to the forefront of a neural network renaissance that has seen rapid progression since 2012. In this review, which focuses on the application of CNNs to image classification tasks, we cover their development, from their predecessors up to recent state-of-the-art deep learning systems. Along the way, we analyze (1) their early successes, (2) their role in the deep learning renaissance, (3) selected symbolic works that have contributed to their recent popularity, and (4) several improvement attempts by reviewing contributions and challenges of over 300 publications. We also introduce some of their current trends and remaining challenges.</t>
  </si>
  <si>
    <t>0899-7667</t>
  </si>
  <si>
    <t>NEURAL COMPUT</t>
  </si>
  <si>
    <t>10.1162/neco_a_00990</t>
  </si>
  <si>
    <t>Focke, WW</t>
  </si>
  <si>
    <t>Mixture models based on neural network averaging</t>
  </si>
  <si>
    <t>A modified version of the single hidden-layer perceptron architecture is proposed for modeling mixtures. A particular flexible mixture model is obtained by implementing the Box-Cox transformation as transfer function. In this case, the network response can be expressed in closed form as a weighted power mean. The quadratic Scheffe K-polynomial and the exponential Wilson equation turn out to be special forms of this general mixture model. Advantages of the proposed network architecture are that binary data sets suffice for training and that it is readily extended to incorporate additional mixture components while retaining all previously determined weights.</t>
  </si>
  <si>
    <t>10.1162/089976606774841576</t>
  </si>
  <si>
    <t>Pretorius, CJ; Du Plessis, MC; Cilliers, CB</t>
  </si>
  <si>
    <t>Pretorius, C. J.; Du Plessis, M. C.; Cilliers, C. B.</t>
  </si>
  <si>
    <t>Simulating Robots Without Conventional Physics: A Neural Network Approach</t>
  </si>
  <si>
    <t>Robotic simulation; Artificial Neural Networks; Evolutionary Robotics; Controller development</t>
  </si>
  <si>
    <t>EVOLUTION</t>
  </si>
  <si>
    <t>The construction of physics-based simulators for use in Evolutionary Robotics (ER) can be complex and time-consuming. Alternative simulation schemes construct robotic simulators from empirically-collected data. Such empirical simulators, however, also have associated challenges. This paper therefore investigates the potential use of Artificial Neural Networks, henceforth simply referred to as Neural Networks (NNs), as alternative robotic simulators. In contrast to physics models, NN-based simulators can be constructed without requiring an explicit mathematical model of the system being modeled, which can simplify simulator development. The generalization abilities of NNs, along with NNs' noise tolerance, suggest that NNs could be well-suited to application in robotics simulation. Investigating whether NNs can be effectively used as robotic simulators in ER is thus the endeavour of this work. Two robot morphologies were selected on which the NN simulators created in this work were based, namely a differentially steered robot and an inverted pendulum robot. Accuracy tests indicated that NN simulators created for these robots generally trained well and could generalize well on data not presented during simulator construction. In order to validate the feasibility of the created NN simulators in the ER process, these simulators were subsequently used to evolve controllers in simulation, similar to controllers developed in related studies. Encouraging results were obtained, with the newly-evolved controllers allowing experimental robots to exhibit obstacle avoidance, light-approaching behaviour and inverted pendulum stabilization. It was thus clearly established that NN-based robotic simulators can be successfully employed as alternative simulation schemes in the ER process.</t>
  </si>
  <si>
    <t>10.1007/s10846-012-9782-6</t>
  </si>
  <si>
    <t>Botha, EC; Barnard, E; Barnard, CJ</t>
  </si>
  <si>
    <t>Feature-based classification of aerospace radar targets using neural networks</t>
  </si>
  <si>
    <t>NEURAL NETWORKS</t>
  </si>
  <si>
    <t>radar target classification; non-cooperative target recognition; feedforward neural networks; complex radar backscatter; down-range profiles; ISAR images; features; multi-frequency radar</t>
  </si>
  <si>
    <t>The recognition of multi-frequency radar backscatter of non-cooperative aerospace targets, using feedforward neural networks, is investigated. Experiments are conducted on the complex backscatter of three model aircraft, measured in a compact range. For recognition, both down-range profiles (1-D) and ISAR (2-D) images of the targets are considered and features for both these representations are introduced. We propose a number of classification paradigms: a single feature-based classification, as well as more robust schemes. The results presented show that significant improvements in classification performance can be obtained through the integration of feature spaces and the combination of the outcomes of several classifiers.</t>
  </si>
  <si>
    <t>0893-6080</t>
  </si>
  <si>
    <t>10.1016/0893-6080(95)00066-6</t>
  </si>
  <si>
    <t>Barnard, E</t>
  </si>
  <si>
    <t>Barnard, Etienne</t>
  </si>
  <si>
    <t>Determination and the No-Free-Lunch Paradox</t>
  </si>
  <si>
    <t>We discuss the no-free-lunch NFL theorem for supervised learning as a logical paradox-that is, as a counterintuitive result that is correctly proven from apparently incontestable assumptions. We show that the uniform prior that is used in the proof of the theorem has a number of unpalatable consequences besides the NFL theorem, and propose a simple definition of determination (by a learning set of given size) that casts additional suspicion on the utility of this assumption for the prior. Whereas others have suggested that the assumptions of the NFL theorem are not practically realistic, we show these assumptions to be at odds with supervised learning in principle. This analysis suggests a route toward the establishment of a more realistic prior probability for use in the extended Bayesian framework.</t>
  </si>
  <si>
    <t>10.1162/NECO_a_00137</t>
  </si>
  <si>
    <t>Nahri, SNF; Du, SZ; Van Wyk, BJ</t>
  </si>
  <si>
    <t>Nahri, Syeda Nadiah Fatima; Du, Shengzhi; Van Wyk, Barend Jacobus</t>
  </si>
  <si>
    <t>A Review on Haptic Bilateral Teleoperation Systems</t>
  </si>
  <si>
    <t>Haptic feedback; Human-in-the-Loop; Stability; Teleoperation; Time varying delay; Transparency</t>
  </si>
  <si>
    <t>INTERNET-BASED TELEOPERATION; ADAPTIVE FUZZY CONTROL; TIME-VARYING DELAY; CONTROL ARCHITECTURES; PASSIVITY CONTROL; WAVE VARIABLES; CONTROL DESIGN; TRANSPARENCY; CONTROLLER; STABILITY</t>
  </si>
  <si>
    <t>In the haptic human-robot interaction systems, stability and transparency factors are critical but conflicting with one another. Ensuring safety and accuracy of bilateral haptic teleoperation systems is always an important tradeoff to be carefully balanced. Attaining a reasonable operating point for less painful compensation between stability and transparency has been the main concern when designing haptic human-robot systems. Some important works discussed in the paper include model-based control approaches like wave-variable transformation and scattering, time domain passivity/wave prediction with energy regulation, model mediated teleoperation approaches, along with model-free control approaches like neural networks and fuzzy control approaches. The objective to obtain a better agreement between stability and transparency criteria, along with a comprehensive review of these methods and a newly proposed technique attracted most interests of the paper. Earlier solutions tried to achieve a decent tradeoff but were limited to varying time delay and data loss encountered during transmission in the communication channels. The comparison of these methods demonstrates their performance, by illustrating their respective outlines, viability, and limitations, which can aid in the identification of compensation among the state-of-the-art methods and inspire novel ideas. The hardware platforms developed in literature are also summarized here to show the physical implementation of such systems. The paper concludes by suggesting the need of a hybrid method inclusive of an Active Disturbance Rejection Controller (ADRC), towards an even better operating point for the tradeoff between the transparency and stability of haptic human-robot systems.</t>
  </si>
  <si>
    <t>10.1007/s10846-021-01523-x</t>
  </si>
  <si>
    <t>Zivanovic, R</t>
  </si>
  <si>
    <t>Local regression-based short-term load forecasting</t>
  </si>
  <si>
    <t>short-term load forecasting; local polynomial regression; locally adaptive models; nonparametric statistics; forecasting; power systems</t>
  </si>
  <si>
    <t>This paper presents a novel method for short-term load forecasting based on local polynomial regression. Before applying the local regression, data mining algorithm selects historic load sequences satisfying known factors that are characterising required load model. Further on, the selected sequences are pre-processed with robust location estimator (M-estimator) in order to reduce serial correlation and to eliminate outliers in historic data. On pre-processed load data we applied locally a truncated Taylor expansion to approximate functional relationship between load and load-affecting factors. Two methods for selecting optimal smoothing parameters (window size and polynomial degree) for local approximations are presented in the paper. These algorithms offer to us close insight into trade-off between bias and variance of the local approximations. In that way, they are able to help in selecting smoothing parameters locally (for each local fit) to fulfil the load modelling requirements. An example is presented at the end of this paper that clearly demonstrates the main features of this method.</t>
  </si>
  <si>
    <t>10.1023/A:1012094702855</t>
  </si>
  <si>
    <t>Schmitz, GPJ; Aldrich, C</t>
  </si>
  <si>
    <t>Combinatorial evolution of regression nodes in feedforward neural networks</t>
  </si>
  <si>
    <t>evolutionary algorithms; genetic algorithms; combinatorial optimisation; combinatorial search; orientated ellipsoidal radial basis functions; multilayer perceptrons; neural network design</t>
  </si>
  <si>
    <t>RADIAL BASIS FUNCTIONS; GENETIC ALGORITHMS; LEARNING ALGORITHM</t>
  </si>
  <si>
    <t>A number of techniques exist with which neural network architectures such as multilayer perceptrons and radial basis function networks can be trained. These include backpropagation, k-means clustering and evolutionary algorithms. The latter method is particularly useful as it is able to avoid local optima in the search space and can optimise parameters for which no gradient information exists. Unfortunately, only moderately sized networks can be trained by this method, owing to the fact that evolutionary optimisation is very computationally intensive. In this paper a novel algorithm (CERN) is therefore proposed which uses a special form of combinatorial search to optimise groups of neural nodes. Oriented, ellipsoidal basis nodes optimised with CERN achieved significantly better accuracy with fewer nodes than spherical basis nodes optimised by k-means clustering. Multilayer perceptrons optimised by CERN were found to be as accurate as those trained by advanced gradient descent techniques. CERN was also found to be significantly more efficient than a conventional evolutionary algorithm that does not use a combinatorial search. (C) 1999 Elsevier Science Ltd. All rights reserved.</t>
  </si>
  <si>
    <t>10.1016/S0893-6080(98)00104-X</t>
  </si>
  <si>
    <t>Malan, KM</t>
  </si>
  <si>
    <t>Malan, Katherine Mary</t>
  </si>
  <si>
    <t>A Survey of Advances in Landscape Analysis for Optimisation</t>
  </si>
  <si>
    <t>fitness landscape; landscape analysis; violation landscape; error landscape; automated algorithm selection</t>
  </si>
  <si>
    <t>Fitness landscapes were proposed in 1932 as an abstract notion for understanding biological evolution and were later used to explain evolutionary algorithm behaviour. The last ten years has seen the field of fitness landscape analysis develop from a largely theoretical idea in evolutionary computation to a practical tool applied in optimisation in general and more recently in machine learning. With this widened scope, new types of landscapes have emerged such as multiobjective landscapes, violation landscapes, dynamic and coupled landscapes and error landscapes. This survey is a follow-up from a 2013 survey on fitness landscapes and includes an additional 11 landscape analysis techniques. The paper also includes a survey on the applications of landscape analysis for understanding complex problems and explaining algorithm behaviour, as well as algorithm performance prediction and automated algorithm configuration and selection. The extensive use of landscape analysis in a broad range of areas highlights the wide applicability of the techniques and the paper discusses some opportunities for further research in this growing field.</t>
  </si>
  <si>
    <t>10.3390/a14020040</t>
  </si>
  <si>
    <t>Schlunz, EB; Bokov, PM; van Vuuren, JH</t>
  </si>
  <si>
    <t>Schlunz, E. B.; Bokov, P. M.; van Vuuren, J. H.</t>
  </si>
  <si>
    <t>Multiobjective in-core nuclear fuel management optimisation by means of a hyperheuristic</t>
  </si>
  <si>
    <t>SWARM AND EVOLUTIONARY COMPUTATION</t>
  </si>
  <si>
    <t>Hyperheuristic; Multiobjective optimisation; In-core fuel management optimisation; Nuclear reactor</t>
  </si>
  <si>
    <t>LOADING PATTERN OPTIMIZATION; ARTIFICIAL NEURAL-NETWORK; GENETIC ALGORITHM; EVOLUTIONARY ALGORITHMS; HYPER-HEURISTICS; REACTOR; DESIGN; SEARCH; METHODOLOGY; PARAMETERS</t>
  </si>
  <si>
    <t>This paper is concerned with the problem of constrained multiobjective in-core fuel management optimisation (MICFMO) using, for the first time, a hyperheuristic technique as solution approach. A multiobjective hyper heuristic called the AMALGAM method (an evolutionary-based technique incorporating multiple sub-algorithms simultaneously) is compared to three previously-studied metaheuristics, namely the nondominated sorting genetic algorithm II, the Pareto ant colony optimisation algorithm and the multiobjective optimisation using cross-entropy method, in an attempt to improve upon the level of generality at which MICFMO may be conducted. This solution approach was motivated by a lack of consistent performance by the aforementioned metaheuristics when applied in isolation. Comparisons are conducted in the context of a test suite of several problem instances based on the SAFARI-1 nuclear research reactor. Nonparametric statistical analyses in respect of the optimisation results reveal that the AMALGAM method significantly outperforms the three metaheuristics in the majority of problem instances within the test suite. Additional comparisons are also performed between the proposed AMALGAM method and a randomised (or no-learning) version thereof, as well as a selection choice function based multiobjective hyperheuristic available in the literature. It is found that the proposed method is superior to the choice function-based algorithm within the context of the MICFMO test suite, and yields results of similar quality when compared to its randomised version. The practical relevance of the hyperheuristic results is further demonstrated by comparing the solutions thus obtained to a reload configuration designed according to the current fuel assembly reload design approach followed at the SAFARI-1 reactor.</t>
  </si>
  <si>
    <t>2210-6502</t>
  </si>
  <si>
    <t>SWARM EVOL COMPUT</t>
  </si>
  <si>
    <t>10.1016/j.swevo.2018.02.019</t>
  </si>
  <si>
    <t>Pillay, N</t>
  </si>
  <si>
    <t>Pillay, Nelishia</t>
  </si>
  <si>
    <t>The impact of genetic programming in education</t>
  </si>
  <si>
    <t>GENETIC PROGRAMMING AND EVOLVABLE MACHINES</t>
  </si>
  <si>
    <t>Genetic programming; Education; Intelligent tutoring systems; Pedagogical agents; Learning analytics</t>
  </si>
  <si>
    <t>INTELLIGENT TUTORING SYSTEMS; PREDICTION; ALGORITHM; FEEDBACK</t>
  </si>
  <si>
    <t>Since its inception genetic programming, and later variations such as grammar-based genetic programming and grammatical evolution, have contributed to various domains such as classification, image processing, search-based software engineering, amongst others. This paper examines the role that genetic programming has played in education. The paper firstly provides an overview of the impact that genetic programming has had in teaching and learning. The use of genetic programming in intelligent tutoring systems, predicting student performance and designing learning environments is examined. A critical analysis of genetic programming in education is provided. The paper then examines future directions of research and challenges in the application of genetic programming in education.</t>
  </si>
  <si>
    <t>1389-2576</t>
  </si>
  <si>
    <t>GENET PROGRAM EVOL M</t>
  </si>
  <si>
    <t>10.1007/s10710-019-09362-4</t>
  </si>
  <si>
    <t>Chetty, Sivashan; Adewumi, Aderemi O.</t>
  </si>
  <si>
    <t>Comparison Study of Swarm Intelligence Techniques for the Annual Crop Planning Problem</t>
  </si>
  <si>
    <t>IEEE TRANSACTIONS ON EVOLUTIONARY COMPUTATION</t>
  </si>
  <si>
    <t>Annual crop planning (ACP); computational intelligence; cuckoo search (CS); firefly algorithm; genetic algorithm (GA); glowworm optimization method; irrigation water requirements</t>
  </si>
  <si>
    <t>OPTIMIZATION MODEL</t>
  </si>
  <si>
    <t>Annual crop planning (ACP) is an NP-hard type optimization problem in agricultural planning. It involves finding the optimal solution for the seasonal hectare allocations of a limited amount of agricultural land, among various competing crops that are required to be grown on it. This study investigates the effectiveness of employing three relatively new swarm intelligence (SI) metaheuristic techniques in determining the solutions to the ACP problem with case study from an existing irrigation scheme. The SI metaheuristics studied are cuckoo search (CS), firefly algorithm (FA), and glowworm swarm optimization (GSO). Solutions obtained from these techniques are compared with that of a similar population-based technique, namely, genetic algorithm (GA). Results obtained show that each of the three SI algorithms provides superior solutions for the case studied.</t>
  </si>
  <si>
    <t>1089-778X</t>
  </si>
  <si>
    <t>IEEE T EVOLUT COMPUT</t>
  </si>
  <si>
    <t>10.1109/TEVC.2013.2256427</t>
  </si>
  <si>
    <t>Guo, R; Guo, D</t>
  </si>
  <si>
    <t>Guo, R.; Guo, D.</t>
  </si>
  <si>
    <t>Random fuzzy variable foundation for Grey differential equation modeling</t>
  </si>
  <si>
    <t>SOFT COMPUTING</t>
  </si>
  <si>
    <t>Grey system; Grey differential equation; Coupling principle; Random fuzzy variable; Differential equation motivated regression models</t>
  </si>
  <si>
    <t>Grey differential equation (GDE) theory, which is a young branch of mathematical theory, deals with a system dynamic modeling having only a small size of system sampling information available for the investigation. Deng's creation is very delicate and consequently forms one of the core parts of Grey system methodologies. However, what is the appropriate mathematical foundation for GDE modeling remains debatable. In this paper, we analyze the sources of error contributions and accordingly propose a random fuzzy variable foundation for GDE modeling based on the classical Gauss error law and the fuzzy credibility measure theory.</t>
  </si>
  <si>
    <t>1432-7643</t>
  </si>
  <si>
    <t>SOFT COMPUT</t>
  </si>
  <si>
    <t>10.1007/s00500-008-0301-4</t>
  </si>
  <si>
    <t>Forbes, K; Nicolls, F; de Jager, G; Voigt, A</t>
  </si>
  <si>
    <t>Forbes, Keith; Nicolls, Fred; de Jager, Gerhard; Voigt, Anthon</t>
  </si>
  <si>
    <t>Shape-from-silhouette with two mirrors and an uncalibrated camera</t>
  </si>
  <si>
    <t>COMPUTER VISION - ECCV 2006, PT 2, PROCEEDINGS</t>
  </si>
  <si>
    <t>9th European Conference on Computer Vision (ECCV 2006)</t>
  </si>
  <si>
    <t>MAY 07-13, 2006</t>
  </si>
  <si>
    <t>Graz, AUSTRIA</t>
  </si>
  <si>
    <t>Two planar mirrors are positioned to show five views of an object, and snapshots are captured from different viewpoints. We present closed form solutions for calculating the focal length, principal point, mirror and camera poses directly from the silhouette outlines of the object and its reflections. In the noisy case, these equations are used to form initial parameter estimates that are refined using iterative minimisation. The self-calibration allows the visual cones from each silhouette to be specified in a common reference frame so that the visual hull can be constructed. The proposed setup provides a simple method for creating 3D multimedia content that does not rely on specialised equipment. Experimental results demonstrate the reconstruction of a toy horse and a locust from real images. Synthetic images are used to quantify the sensitivity of the self-calibration to quantisation noise. In terms of the silhouette calibration ratio, degradation in silhouette quality has a greater effect on silhouette set consistency than computed calibration parameters.</t>
  </si>
  <si>
    <t>LECT NOTES COMPUT SC</t>
  </si>
  <si>
    <t>Tilahun, SL</t>
  </si>
  <si>
    <t>Tilahun, Surafel Luleseged</t>
  </si>
  <si>
    <t>Balancing the Degree of Exploration and Exploitation of Swarm Intelligence Using Parallel Computing</t>
  </si>
  <si>
    <t>INTERNATIONAL JOURNAL ON ARTIFICIAL INTELLIGENCE TOOLS</t>
  </si>
  <si>
    <t>Parallel swarm intelligence; exploration versus exploitation; parallel particle swarm optimization; parallel prey predator algorithm</t>
  </si>
  <si>
    <t>PREY-PREDATOR ALGORITHM; OPTIMIZATION</t>
  </si>
  <si>
    <t>The two basic search behaviors used in metaheuristic algorithms in general and swarm intelligence in particular are exploration and exploitation. Exploration refers to searching the unexplored area of the feasible region while exploitation refers to the search of the neighborhood of a promising region. The success of these algorithms highly depends on how these two search behaviors are balanced. Increasing the number of initial solutions indeed increase the performance of the algorithm over the expense of the runtime. Different exploration and exploitation adjustments are used in different metaheuristic algorithms. To well balance the degree of exploration and exploitation, which ultimately leads to finding good solutions, needs a careful implementation and sufficient runtime. However, the runtime is another issue which has been a bottleneck for different application, especially for high dimensional, highly constrained and expensive objective function cases. Using parallel computing to overcome this limitation has been a central research issue in the study of metaheuristic algorithms. The three basic parallelization approaches used are the parallel move model which is a master slave model where solutions will be distributed to different processors for updating, parallel multi start model which uses several updating methods for the solutions in parallel and move acceleration method, which refers to a parallel implementation with parallelizing the objective function. There is no specific parallelization used towards balancing of exploration and exploitation is mentioned. Hence, in this paper a parallel implementation of swarm intelligence in general and two algorithms, namely particle swarm optimization and prey predator algorithm, in particular will be discussed. The parallelization proposed is aimed to merge the parallel move model and the parallel multi start model with the aim of adjusting the degree of exploration and exploitation. Experimental study based on ten benchmark problems from constrained as well as unconstrained problems will be used for simulation. It will be shown that the parallelization with specific distribution of exploration and exploitation runs better and efficiently compared to the serial and also the parallel version without exporation/exploitation adjustment.</t>
  </si>
  <si>
    <t>0218-2130</t>
  </si>
  <si>
    <t>INT J ARTIF INTELL T</t>
  </si>
  <si>
    <t>10.1142/S0218213019500143</t>
  </si>
  <si>
    <t>Akandwanaho, SM; Viriri, S</t>
  </si>
  <si>
    <t>Akandwanaho, Stephen M.; Viriri, Serestina</t>
  </si>
  <si>
    <t>A spy search mechanism for memetic algorithm in dynamic environments</t>
  </si>
  <si>
    <t>APPLIED SOFT COMPUTING</t>
  </si>
  <si>
    <t>Memetic algorithm; Local search; Spy search; Dynamic optimization; Hypermutation</t>
  </si>
  <si>
    <t>GENETIC ALGORITHMS; OPTIMIZATION; IMMIGRANTS; PERFORMANCE; SCHEME</t>
  </si>
  <si>
    <t>Searching within the sample space for optimal solutions is an important part in solving optimization problems. The motivation of this work is that today's problem environments have increasingly become dynamic with non-stationary optima and in order to improve optima search, memetic algorithm has become a preferred search method because it combines global and local search methods to obtain good solutions. The challenge is that existing search methods perform the search during the iterations without being guided by solid information about the nature of the search environment which affects the quality of a search outcome. In this paper, a spy search mechanism is proposed for memetic algorithm in dynamic environments. The method uses a spy individual to scope out the search environment and collect information for guiding the search. The method combines hyper-mutation, random immigrants, hill climbing local search, crowding and fitness, and steepest mutation with greedy crossover hill climbing to enhance the efficiency of the search. The proposed method is tested on dynamic problems and comparisons with other methods indicate a better performance by the proposed method.</t>
  </si>
  <si>
    <t>1568-4946</t>
  </si>
  <si>
    <t>APPL SOFT COMPUT</t>
  </si>
  <si>
    <t>10.1016/j.asoc.2018.09.004</t>
  </si>
  <si>
    <t>Dymond, AS; Engelbrecht, AP; Kok, S; Heyns, PS</t>
  </si>
  <si>
    <t>Dymond, Antoine S.; Engelbrecht, Andries P.; Kok, Schalk; Heyns, P. Stephan</t>
  </si>
  <si>
    <t>Tuning Optimization Algorithms Under Multiple Objective Function Evaluation Budgets</t>
  </si>
  <si>
    <t>Control parameter tuning; multiobjective optimization; objective function evaluation (OFE) budget</t>
  </si>
  <si>
    <t>EVOLUTIONARY ALGORITHMS; DIFFERENTIAL EVOLUTION; PARTICLE SWARM</t>
  </si>
  <si>
    <t>Most sensitivity analysis studies of optimization algorithm control parameters are restricted to a single objective function evaluation (OFE) budget. This restriction is problematic because the optimality of control parameter values (CPVs) is dependent not only on the problem's fitness landscape, but also on the OFE budget available to explore that landscape. Therefore, the OFE budget needs to be taken into consideration when performing control parameter tuning. This paper presents a new algorithm tuning multiobjective particle swarm optimization (tMOPSO) for tuning the CPVs of stochastic optimization algorithms under a range of OFE budget constraints. Specifically, for a given problem tMOPSO aims to determine multiple groups of CPVs, each of which results in optimal performance at a different OFE budget. To achieve this, the control parameter tuning problem is formulated as a multiobjective optimization problem. Additionally, tMOPSO uses a noise-handling strategy and CPV assessment procedure, which are specialized for tuning stochastic optimization algorithms. Conducted numerical experiments provide evidence that tMOPSO is effective at tuning under multiple OFE budget constraints.</t>
  </si>
  <si>
    <t>10.1109/TEVC.2014.2322883</t>
  </si>
  <si>
    <t>Prodinger, H</t>
  </si>
  <si>
    <t>Words, permutations, and representations of numbers</t>
  </si>
  <si>
    <t>DEVELOPMENTS IN LANGUAGE THEORY</t>
  </si>
  <si>
    <t>5th International Conference on Developments in Language Theory (DLT 2001)</t>
  </si>
  <si>
    <t>JUL 16-21, 2001</t>
  </si>
  <si>
    <t>TECH UNIV WIEN, VIENNA, AUSTRIA</t>
  </si>
  <si>
    <t>DISTRIBUTED RANDOM-VARIABLES; COMBINATORICS; SYSTEMS; LENGTH</t>
  </si>
  <si>
    <t>In this survey paper we consider words, where the letters are interpreted to be numbers or digits. In the first part, natural numbers are weighted with probabilities (from the geometric distribution). Several properties and parameters of sets of such words are analyzed probabilistically; the case of permutations is a limiting case. In the second part, the representation of Gaussian integers to the base -2 + i is considered, as well as redundant representations to the base q, where the digits can be arbitrary integers.</t>
  </si>
  <si>
    <t>Muller, MW</t>
  </si>
  <si>
    <t>Managing dialogue in a statistical expert assistant with a cluster-based user model</t>
  </si>
  <si>
    <t>ADVANCES IN INTELLIGENT DATA ANALYSIS: REASONING ABOUT DATA</t>
  </si>
  <si>
    <t>2nd International Symposium on Advances in Intelligent Data Analysis - Reasoning About Data (IDA-97)</t>
  </si>
  <si>
    <t>AUG 04-06, 1997</t>
  </si>
  <si>
    <t>LONDON, ENGLAND</t>
  </si>
  <si>
    <t>This paper is concerned with the management of dialogue between the user and an expert system that assists with the statistical analysis of preference data. The main focus of the paper is the development of a cluster-based user model that modifies the frequency, style and content of the messages produced by the expert system. Clusters in the population of potential users are identified by cluster analysis of the results of a preliminary survey dealing with knowledge of technical terms and style of interaction with a computer.</t>
  </si>
  <si>
    <t>Laubscher, R; Rousseau, P</t>
  </si>
  <si>
    <t>Laubscher, Ryno; Rousseau, Pieter</t>
  </si>
  <si>
    <t>Application of a mixed variable physics-informed neural network to solve the incompressible steady-state and transient mass, momentum, and energy conservation equations for flow over in-line heated tubes</t>
  </si>
  <si>
    <t>Deep learning; Physics-informed neural networks; Computational fluid dynamics</t>
  </si>
  <si>
    <t>OPTIMIZATION; BOILER</t>
  </si>
  <si>
    <t>The prohibitive cost and low fidelity of experimental data in industry-scale thermofluid systems limit the usefulness of pure data-driven machine learning methods. Physics-informed neural networks (PINN) strive to overcome this by embedding the physics equations in the construction of the neural network loss function. In the present paper, the mixed-variable PINN methodology is applied to develop steady-state and transient surrogate models of incompressible laminar flow with heat transfer through a 2D internal domain with obstructions. Automatic spatial and temporal differentiation is applied to the partial differential equations for mass, momentum and energy conservation, and the residuals are included in the loss function, together with the boundary and initial values. Good agreement is obtained between the PINN and CFD results for both the steady-state and transient cases, but normalization of the PDEs proves to be crucial. Although this proves the ability of the PINN approach to solve multiple physics-based PDEs on a single domain, the PINN takes significantly longer to solve than the traditional finite volume numerical methods utilized in commercial CFD software. (C) 2021 Elsevier B.V. All rights reserved.</t>
  </si>
  <si>
    <t>10.1016/j.asoc.2021.108050</t>
  </si>
  <si>
    <t>Mostert, W; Malan, KM; Engelbrecht, AP</t>
  </si>
  <si>
    <t>Mostert, Werner; Malan, Katherine M.; Engelbrecht, Andries P.</t>
  </si>
  <si>
    <t>A Feature Selection Algorithm Performance Metric for Comparative Analysis</t>
  </si>
  <si>
    <t>feature selection; baseline fitness improvement; performance analysis</t>
  </si>
  <si>
    <t>This study presents a novel performance metric for feature selection algorithms that is unbiased and can be used for comparative analysis across feature selection problems. The baseline fitness improvement (BFI) measure quantifies the potential value gained by applying feature selection. The BFI measure can be used to compare the performance of feature selection algorithms across datasets by measuring the change in classifier performance as a result of feature selection, with respect to the baseline where all features are included. Empirical results are presented to show that there is performance complementarity for a suite of feature selection algorithms on a variety of real world datasets. The BFI measure is a normalised performance metric that can be used to correlate problem characteristics with feature selection algorithm performance, across multiple datasets. This ability paves the way towards describing the performance space of the per-instance algorithm selection problem for feature selection algorithms.</t>
  </si>
  <si>
    <t>10.3390/a14030100</t>
  </si>
  <si>
    <t>van der Stockt, SAG; Engelbrecht, AP</t>
  </si>
  <si>
    <t>van der Stockt, Stefan A. G.; Engelbrecht, Andries P.</t>
  </si>
  <si>
    <t>Analysis of selection hyper-heuristics for population-based meta-heuristics in real-valued dynamic optimization</t>
  </si>
  <si>
    <t>Hyper-heuristics; Dynamic optimization; Evolutionary computation; Swarm intelligence</t>
  </si>
  <si>
    <t>DIFFERENTIAL EVOLUTION; FREE-LUNCH; ALGORITHMS; ENVIRONMENTS; FRAMEWORK; ENSEMBLE; SWARMS</t>
  </si>
  <si>
    <t>Dynamic optimization problems provide a challenge in that optima have to be tracked as the environment changes. The complexity of a dynamic optimization problem is determined by the severity and frequency of changes, as well as the behavior of the values and trajectory of optima. While many efficient algorithms have been developed to solve these types of problems, the choice of the best algorithm is highly dependent on the type of change present in the environment. This paper analyses the ability of popular selection operators used in a hyper-heuristic framework to continuously select the most appropriate optimization method over time. Empirical studies examine the behavioral differences between various hyper-heuristic selection operators to better understand their mode of operation. The results show that these hyper-heuristic approaches can yield higher performance more consistently across difference types of environments.</t>
  </si>
  <si>
    <t>10.1016/j.swevo.2018.03.012</t>
  </si>
  <si>
    <t>Vahed, A; Omlin, CW</t>
  </si>
  <si>
    <t>A machine learning method for extracting symbolic knowledge from recurrent neural networks</t>
  </si>
  <si>
    <t>FINITE-STATE AUTOMATA; TIME; INDUCTION; RULES</t>
  </si>
  <si>
    <t>Neural networks do not readily provide an explanation of the knowledge stored in their weights as part of their information processing. Until recently, neural networks were considered to be black boxes, with the knowledge stored in their weights not readily accessible. Since then, research has resulted in a number of algorithms for extracting knowledge in symbolic form from trained neural networks. This article addresses the extraction of knowledge in symbolic form from recurrent neural networks trained to behave like deterministic finite-state automata (DFAs). To date, methods used to extract knowledge from such networks have relied on the hypothesis that networks' states tend to cluster and that clusters of network states correspond to DFA states. The computational complexity of such a cluster analysis has led to heuristics that either limit the number of clusters that may form during training or limit the exploration of the space of hidden recurrent state neurons. These limitations, while necessary, may lead to decreased fidelity, in which the extracted knowledge may not model the true behavior of a trained network, perhaps not even for the training set. The method proposed here uses a polynomial time, symbolic learning algorithm to infer DFAs solely from the observation of a trained network's input-output behavior. Thus, this method has the potential to increase the fidelity of the extracted knowledge.</t>
  </si>
  <si>
    <t>10.1162/08997660460733994</t>
  </si>
  <si>
    <t>Abbas, A; Schuld, M; Petruccione, F</t>
  </si>
  <si>
    <t>Abbas, Amira; Schuld, Maria; Petruccione, Francesco</t>
  </si>
  <si>
    <t>On quantum ensembles of quantum classifiers</t>
  </si>
  <si>
    <t>QUANTUM MACHINE INTELLIGENCE</t>
  </si>
  <si>
    <t>Quantum machine learning; Quantum computing; Ensemble learning; Machine learning</t>
  </si>
  <si>
    <t>Quantum machine learning seeks to exploit the underlying nature of a quantum computer to enhance machine learning techniques. A particular framework uses the quantum property of superposition to store sets of parameters, thereby creating an ensemble of quantum classifiers that may be computed in parallel. The idea stems from classical ensemble methods where one attempts to build a stronger model by averaging the results from many different models. In this work, we demonstrate that a specific implementation of the quantum ensemble of quantum classifiers, called the accuracy-weighted quantum ensemble, can be fully dequantised. On the other hand, the general quantum ensemble framework is shown to contain the well-known Deutsch-Jozsa algorithm that notably provides a quantum speedup and creates the potential for a useful quantum ensemble to harness this computational advantage.</t>
  </si>
  <si>
    <t>2524-4906</t>
  </si>
  <si>
    <t>QUANT MACH INTELL</t>
  </si>
  <si>
    <t>10.1007/s42484-020-00018-6</t>
  </si>
  <si>
    <t>Dastile, X; Celik, T; Potsane, M</t>
  </si>
  <si>
    <t>Dastile, Xolani; Celik, Turgay; Potsane, Moshe</t>
  </si>
  <si>
    <t>Statistical and machine learning models in credit scoring: A systematic literature survey</t>
  </si>
  <si>
    <t>Credit scoring; Statistical learning; Machine learning; Deep learning; Systematic literature survey</t>
  </si>
  <si>
    <t>CONVOLUTIONAL NEURAL-NETWORKS; RESTRICTED BOLTZMANN MACHINE; FEATURE-SELECTION; ROUGH SET; BANKRUPTCY PREDICTION; GENETIC ALGORITHM; CLASSIFIER ENSEMBLES; MAXIMUM-LIKELIHOOD; DATA AUGMENTATION; TIME-SERIES</t>
  </si>
  <si>
    <t>In practice, as a well-known statistical method, the logistic regression model is used to evaluate the credit-worthiness of borrowers due to its simplicity and transparency in predictions. However, in literature, sophisticated machine learning models can be found that can replace the logistic regression model. Despite the advances and applications of machine learning models in credit scoring, there are still two major issues: the incapability of some of the machine learning models to explain predictions; and the issue of imbalanced datasets. As such, there is a need for a thorough survey of recent literature in credit scoring. This article employs a systematic literature survey approach to systematically review statistical and machine learning models in credit scoring, to identify limitations in literature, to propose a guiding machine learning framework, and to point to emerging directions. This literature survey is based on 74 primary studies, such as journal and conference articles, that were published between 2010 and 2018. According to the meta-analysis of this literature survey, we found that in general, an ensemble of classifiers performs better than single classifiers. Although deep learning models have not been applied extensively in credit scoring literature, they show promising results. (C) 2020 Elsevier B.V. All rights reserved.</t>
  </si>
  <si>
    <t>10.1016/j.asoc.2020.106263</t>
  </si>
  <si>
    <t>Kok, S; Sandrock, C</t>
  </si>
  <si>
    <t>Kok, Schalk; Sandrock, Carl</t>
  </si>
  <si>
    <t>Locating and Characterizing the Stationary Points of the Extended Rosenbrock Function</t>
  </si>
  <si>
    <t>EVOLUTIONARY COMPUTATION</t>
  </si>
  <si>
    <t>Numerical optimization; stationary points; saddle points; benchmark functions</t>
  </si>
  <si>
    <t>Two variants of the extended Rosenbrock function are analyzed in order to find the stationary points. The first variant is shown to possess a single stationary point, the global minimum. The second variant has numerous stationary points for high dimensionality. A previously proposed method is shown to be numerically intractable, requiring arbitrary precision computation in many cases to enumerate candidate solutions. Instead, a standard Newtonian method with multi-start is applied to locate stationary points. The relative magnitude of the negative and positive eigenvalues of the Hessian is also computed, in order to characterize the saddle points. For dimensions Lip to 100, only two local minimizers are found, but many saddle points exist. Two saddle points with a single negative eigenvalue exist for high dimensionality, which may appear as near local minima. The remaining saddle points we found have a predictable form, and a method is proposed to estimate their number. Monte Carlo simulation indicates that it is unlikely to escape these saddle points using uniform random search. A standard particle swarm algorithm also struggles to improve upon a saddle point contained within the initial population.</t>
  </si>
  <si>
    <t>1063-6560</t>
  </si>
  <si>
    <t>EVOL COMPUT</t>
  </si>
  <si>
    <t>10.1162/evco.2009.17.3.437</t>
  </si>
  <si>
    <t>Lang, RD; Engelbrecht, AP</t>
  </si>
  <si>
    <t>Lang, Ryan Dieter; Engelbrecht, Andries Petrus</t>
  </si>
  <si>
    <t>An Exploratory Landscape Analysis-Based Benchmark Suite</t>
  </si>
  <si>
    <t>exploratory landscape analysis; benchmarking; algorithm selection problem; sample size; single-objective boundary-constrained continuous optimization problems; black-box optimization</t>
  </si>
  <si>
    <t>The choice of which objective functions, or benchmark problems, should be used to test an optimization algorithm is a crucial part of the algorithm selection framework. Benchmark suites that are often used in the literature have been shown to exhibit poor coverage of the problem space. Exploratory landscape analysis can be used to quantify characteristics of objective functions. However, exploratory landscape analysis measures are based on samples of the objective function, and there is a lack of work on the appropriate choice of sample size needed to produce reliable measures. This study presents an approach to determine the minimum sample size needed to obtain robust exploratory landscape analysis measures. Based on reliable exploratory landscape analysis measures, a self-organizing feature map is used to cluster a comprehensive set of benchmark functions. From this, a benchmark suite that has better coverage of the single-objective, boundary-constrained problem space is proposed.</t>
  </si>
  <si>
    <t>10.3390/a14030078</t>
  </si>
  <si>
    <t>Incorporating chaos into the developmental approach for solving the examination timetabling problem</t>
  </si>
  <si>
    <t>INTERNATIONAL JOURNAL OF BIO-INSPIRED COMPUTATION</t>
  </si>
  <si>
    <t>developmental approach; cell biology; chaos; examination timetabling; evolutionary algorithms</t>
  </si>
  <si>
    <t>The developmental approach (DA) is a novel methodology which mimics processes from cell biology. Previous work has evaluated different versions of the DA to solve the examination timetabling problem. The DA creates an organism, which represents a solution to the problem, using the processes of cell division, cell interaction and cell migration. A shortcoming of the standard DA algorithm is that is does not incorporate any form of chaos or disorder which is essential for organism development in nature. The paper firstly presents and tests noise operators for this purpose. It then examines the use of an evolutionary algorithm to evolve noise in the DA. The performance of the standard DA, the DA using noise operators (DANO) and the DA evolving noise (DAEN) are tested on a set of ten real-world examination timetabling problems from the Carter benchmark set of problems. DAEN was found to outperform both the DA and DANO. Furthermore, the results produced by DAEN were found to be comparative to other methodologies applied to the same set of problems.</t>
  </si>
  <si>
    <t>1758-0366</t>
  </si>
  <si>
    <t>INT J BIO-INSPIR COM</t>
  </si>
  <si>
    <t>Matthysen, W; Engelbrecht, AP</t>
  </si>
  <si>
    <t>Matthysen, Wiehann; Engelbrecht, Andries P.</t>
  </si>
  <si>
    <t>A polar coordinate particle swarm optimiser</t>
  </si>
  <si>
    <t>Particle Swarm Optimisation; Polar coordinates; Boundary constraints</t>
  </si>
  <si>
    <t>The Particle Swarm Optimisation (PSO) algorithm consists of a population (or swarm) of particles that are flown through an n-dimensional space in search of a global best solution to an optimisation problem. PSO operates in Cartesian space, producing Cartesian solution vectors. By making use of an appropriate mapping function the algorithm can be modified to search in polar space. This mapping function is used to convert the position vectors (now defined in polar space) to Cartesian space such that the fitness value of each particle can be calculated accordingly. This paper introduces the polar PSO algorithm that is able to search in polar space. This new algorithm is compared to its Cartesian counterpart on a number of benchmark functions. Experimental results show that the polar PSO outperforms the Cartesian PSO in low dimensions when both algorithms are applied to the search for eigenvectors of different n x n square matrices. Performance of the polar PSO on general unconstrained functions is not as good as the Cartesian PSO, which emphasizes the main conclusion of this paper, namely that the PSO is not an efficient search algorithm for general unconstrained optimisation problems defined in polar space. (C) 2010 Elsevier B.V. All rights reserved.</t>
  </si>
  <si>
    <t>10.1016/j.asoc.2010.04.005</t>
  </si>
  <si>
    <t>Adewole, AC; Tzoneva, R; Behardien, S</t>
  </si>
  <si>
    <t>Adewole, Adeyemi Charles; Tzoneva, Raynitchka; Behardien, Shaheen</t>
  </si>
  <si>
    <t>Distribution network fault section identification and fault location using wavelet entropy and neural networks</t>
  </si>
  <si>
    <t>Artificial neural network; Discrete waveform transform; Fault location; Fault section identification; Wavelet energy spectrum entropy</t>
  </si>
  <si>
    <t>TRANSMISSION-LINES; CLASSIFICATION; TRANSFORM; DIAGNOSIS; SYSTEMS; SCHEME</t>
  </si>
  <si>
    <t>Fault location in power system distribution networks is especially difficult because of the existence of several laterals/tap-offs in distribution networks. This implies that the calculated fault point can be wrongly estimated to be in any of the laterals. This paper proposes a new hybrid method combining Discrete Wavelet Transform (DWT) and artificial neural network (ANN) for fault section identification (FSI) and fault location (FL) in power system distribution networks. DWT was used in the analysis and extraction of the characteristic features from fault transient signals of the three phase line current measurements obtained at a single substation relaying point, rather than the double-ended approach used in the existing literature. Entropy Per Unit (EPU) indices are afterwards computed from the DWT decomposition, and are used as input to multi-layer ANN models serving as FSI classifiers and FL predictors respectively. The proposed hybrid method is tested using a benchmark IEEE 34-node test feeder. Comparisons, verification, and analysis made using the experimental results obtained from the application of the method showed very good performance for different fault types, fault locations, fault inception angles, and fault resistances. The proposed hybrid method is unique because of the pre-processing stage done with the DWT-EPU indices, the use of only line current measurements from a single relaying point, and the division of the FSI and FL tasks into sub-problems with respective ANN models. (C) 2016 Elsevier B.V. All rights reserved.</t>
  </si>
  <si>
    <t>10.1016/j.asoc.2016.05.013</t>
  </si>
  <si>
    <t>Tartibu, LK; Sun, B; Kaunda, MAE</t>
  </si>
  <si>
    <t>Tartibu, L. K.; Sun, B.; Kaunda, M. A. E.</t>
  </si>
  <si>
    <t>Multi-objective optimization of the stack of a thermoacoustic engine using GAMS</t>
  </si>
  <si>
    <t>Thermoacoustics engine; Multi-objective optimization; GAMS; Mathematical programming</t>
  </si>
  <si>
    <t>STIRLING HEAT ENGINE</t>
  </si>
  <si>
    <t>This work illustrates the use of a multi-objective optimization approach to model and optimize the performance of a simple thermoacoustic engine. System parameters and constraints that capture the underlying thermoacoustic dynamics have been used to define the model. Work output, viscous loss, conductive heat loss, convective heat loss and radiative heat loss have been used to measure the performance of the engine. The optimization task is formulated as a five-criterion mixed-integer non-linear programming problem. Since we optimize multiple objectives simultaneously, each objective component has been given a weighting factor to provide appropriate user-defined emphasis. A practical example is given to illustrate the approach. We have determined a design statement of a stack describing how the design would change if emphasis is given to one objective in particular. We also considered optimization of multiple objectives components simultaneously and identify global optimal solutions describing the stack geometry using the augmented epsilon-constraint method. This approach has been implemented in GAMS (General Algebraic Modelling System). (C) 2014 Elsevier B.V. All rights reserved.</t>
  </si>
  <si>
    <t>10.1016/j.asoc.2014.11.055</t>
  </si>
  <si>
    <t>Singh, E; Pillay, N</t>
  </si>
  <si>
    <t>Singh, Emilio; Pillay, Nelishia</t>
  </si>
  <si>
    <t>A study of ant-based pheromone spaces for generation constructive hyper-heuristics</t>
  </si>
  <si>
    <t>Generation constructive hyper-heuristics; Ant algorithms; Discrete combinatorial optimization</t>
  </si>
  <si>
    <t>OPTIMIZATION; DESIGN</t>
  </si>
  <si>
    <t>Research into the applicability of ant-based optimisation techniques for hyper-heuristics is largely limited. This paper expands upon the existing body of research by presenting a novel ant-based generation constructive hyper heuristic and then investigates how different pheromone maps affect its performance. Previous work has focused on applying ant-based optimisation techniques that work in the solution space directly to the heuristic space and we hypothesise that this may be problematic for the hyper-heuristic's efficacy. The focus of this analysis is primarily on how the pheromone map, 2D and 3D, of ant-based methods, can be used for this hyper-heuristic task. 2D pheromone maps are the predominant pheromone map type used by ant-based algorithms. Thus the comparison here is between the existing 2D pheromone map and the newly introduced 3D pheromone map. The analysis consists of multiple experiments with algorithms in the TSP and 1DBPP domain which are assessed in terms of optimality and generality. The results of the experiment demonstrate key differences in performance between the two different pheromone spaces. The 3D pheromone map showed better generality and optimality in the 1DBPP domain whereas the 2D pheromone map showed better generality and only marginally better optimality for the TSP domain. The analysis indicated that the different pheromone maps work most optimally for different types of optimisation problems. The hybrid method showed some improvements in generality but showed little improvements in optimality overall.</t>
  </si>
  <si>
    <t>10.1016/j.swevo.2022.101095</t>
  </si>
  <si>
    <t>An integrated approach to predict scalar fields of a simulated turbulent jet diffusion flame using multiple fully connected variational autoencoders and MLP networks</t>
  </si>
  <si>
    <t>Combustion computational fluid dynamics; Surrogate modelling; Variational autoencoders; Deep neural networks</t>
  </si>
  <si>
    <t>COMBUSTION OPTIMIZATION; EMISSIONS; BOILERS; NOX</t>
  </si>
  <si>
    <t>A novel integrated deep learning approach for data-driven surrogate modelling of combustion computational fluid dynamics (CFD) simulations is presented. It combines variational autoencoders (VAEs) with deep neural networks (DNNs) to predict detail cell-by-cell two-dimensional distributions of temperature, velocity and species mass fractions from high level inputs such as velocity and fuel and air mass fractions. The VAE model is used to generate low dimensional encodings of the CFD data and the DNN is used in turn to map boundary conditions to the encodings. The results show that regularization is required during all training phases. Sufficiently accurate results were achieved for the reproduced species mass fractions with mean average errors below 0.3 [%wt.]. The validation mean average percentage errors for the temperature and velocity fields are 1.7% and 7.1% respectively. It is therefore possible to predict detail two-dimensional contours of CFD solution data with adequate generalizability and accuracy. (C) 2020 Elsevier B.V. All rights reserved.</t>
  </si>
  <si>
    <t>10.1016/j.asoc.2020.107074</t>
  </si>
  <si>
    <t>Scheepers, C; Engelbrecht, AP</t>
  </si>
  <si>
    <t>Scheepers, Christiaan; Engelbrecht, Andries P.</t>
  </si>
  <si>
    <t>Training multi-agent teams from zero knowledge with the competitive coevolutionary team-based particle swarm optimiser</t>
  </si>
  <si>
    <t>Cooperative coevolution; Competitive coevolution; Neural networks; Charged particle swarm optimiser; Zero knowledge; Multi-agent system; Simple soccer</t>
  </si>
  <si>
    <t>A new competitive coevolutionary team-based particle swarm optimiser (CCPSO(t)) algorithm is developed to train multi-agent teams from zero knowledge. The CCPSO(t) algorithm is applied to train a team of agents to play simple soccer. The algorithm uses the charged particle swarm optimiser in a competitive and cooperative coevolutionary training environment to train neural network controllers for the players. The CCPSO(t) algorithm makes use of the FIFA league ranking relative fitness function to gather detailed performance metrics from each game played. The training performance and convergence behaviour of the particle swarm are analysed. A hypothesis is presented that explains the lack of convergence in the particle swarms. After applying a clustering algorithm on the particle positions, a detailed visual and quantitative analysis of the player strategies is presented. The final results show that the CCPSO(t) algorithm is capable of evolving complex gameplay strategies for a complex non-deterministic game.</t>
  </si>
  <si>
    <t>10.1007/s00500-014-1525-0</t>
  </si>
  <si>
    <t>Freyer, BH; Heyns, PS; Theron, NJ</t>
  </si>
  <si>
    <t>Freyer, Burkhard H.; Heyns, P. Stephan; Theron, Nico J.</t>
  </si>
  <si>
    <t>Comparing orthogonal force and unidirectional strain component processing for tool condition monitoring</t>
  </si>
  <si>
    <t>JOURNAL OF INTELLIGENT MANUFACTURING</t>
  </si>
  <si>
    <t>Tool wear-monitoring; Self-sensing actuator; Structure dynamic modelling; Neural network; Wavelet packet analysis</t>
  </si>
  <si>
    <t>NEURAL-NETWORK; SURFACE-ROUGHNESS; WEAR; VIBRATION; ONLINE; DESIGN; SYSTEM; FINISH</t>
  </si>
  <si>
    <t>Signal processing using orthogonal cutting force components for tool condition monitoring has established itself in literature. In the application of single axis strain sensors however a linear combination of cutting force components has to be processed in order to monitor tool wear. This situation may arise when a single axis piezoelectric actuator is simultaneously used as an actuator and a sensor, e.g. its vibration control feedback signal exploited for monitoring purposes. The current paper therefore compares processing of a linear combination of cutting force components to the reference case of processing orthogonal components. Reconstruction of the dynamic force acting at the tool tip from signals obtained during measurements using a strain gauge instrumented tool holder in a turning process is described. An application of this dynamic force signal was simulated on a filter-model of that tool holder that would carry a self-sensing actuator. For comparison of the orthogonal and unidirectional force component tool wear monitoring strategies the same time-delay neural network structure has been applied. Wear-sensitive features are determined by wavelet packet analysis to provide information for tool wear estimation. The probability of a difference less than 5 percentage points between the flank wear estimation errors of above mentioned two processing strategies is at least 95 %. This suggests the viability of simultaneous monitoring and control by using a self-sensing actuator.</t>
  </si>
  <si>
    <t>0956-5515</t>
  </si>
  <si>
    <t>J INTELL MANUF</t>
  </si>
  <si>
    <t>10.1007/s10845-012-0698-6</t>
  </si>
  <si>
    <t>Evolutionary-based neurofuzzy model with wavelet decomposition for global horizontal irradiance medium-term prediction</t>
  </si>
  <si>
    <t>JOURNAL OF AMBIENT INTELLIGENCE AND HUMANIZED COMPUTING</t>
  </si>
  <si>
    <t>ANFIS; Genetic algorithm; GHI; Particle swarm optimization; Wavelet decomposition</t>
  </si>
  <si>
    <t>SUPPORT VECTOR REGRESSION; SOLAR-RADIATION; HYBRID APPROACH; ANFIS; ALGORITHM; SYSTEM; TRANSFORM; AFRICA</t>
  </si>
  <si>
    <t>This study investigates the influence of wavelet decomposition on standalone adaptive neurofuzzy inference system (ANFIS) and its hybrid with evolutionary algorithms [genetic algorithm (GA) and particle swarm optimization (PSO)] at a medium-term temporal scale. Time series data of global horizontal irradiance used as inputs was decomposed according to 5-level wavelet sub-signals and modeled independently. Statistical metrics were used to evaluate the models, and these results were compared for all models. From our findings, the wavelet-based models incurred more computational time and lesser accuracy compared to the ANFIS and its hybrid models. ANFIS-GA and its wavelet hybrid had a high computational time of 7 s and 15.2 s, respectively., Among the six models, the standalone ANFIS model outperformed its hybrids with a root mean square error (RMSE) of 13.07, normalized root mean square error (NRMSE) of 0.11%, mean absolute percentage error (MAPE) of 4.57%, variance accounted for (VAF) of 92.03%, relative coefficient of variation (RCoV) of 0.24, and computational time (CT) of 3 s. The integration of wavelet decomposition reduced the performance of the standalone ANFIS and its hybrids with wavelet-based PSO-ANFIS recording the least model accuracy (RMSE = 31.02, NRMSE = 0.19, MAPE = 15.31, VAF = 55.89, RCoV = 0.21, CT = 8.4 s). Overall, standalone machine learning models could be more efficient, computationally less intensive, and computationally less costly than their hybrids if their hyperparameters are appropriately tuned.</t>
  </si>
  <si>
    <t>1868-5137</t>
  </si>
  <si>
    <t>J AMB INTEL HUM COMP</t>
  </si>
  <si>
    <t>10.1007/s12652-021-03639-2</t>
  </si>
  <si>
    <t>Akinyelu, AA</t>
  </si>
  <si>
    <t>Akinyelu, Andronicus A.</t>
  </si>
  <si>
    <t>Machine Learning and Nature Inspired Based Phishing Detection: A Literature Survey</t>
  </si>
  <si>
    <t>Phishing detection; phishing website; phishing email; machine learning; nature inspired techniques</t>
  </si>
  <si>
    <t>ALGORITHM; WEBSITES</t>
  </si>
  <si>
    <t>Phishing detection remains one of the most challenging problems currently faced by cyber users as sophisticated phishing schemes evolves rapidly. This paper presents a comprehensive survey of different phishing detection techniques with a focus of identifying gaps and proffering solutions to the current phishing detection problems. As shown in the survey, numerous techniques have been proposed to tackle phishing, including Machine Learning (ML) based, Nature Inspired (NI) based, heuristic-based, blacklist-based and whitelist-based techniques. However, ML-based techniques outperform other techniques in terms of classification accuracy due to their ability to analyze data contents, extract unknown or concealed patterns from the data and consequently turn the patterns into meaningful information for decision making. Unfortunately, ML algorithms cannot effectively handle big datasets, hence they can be combined with NI algorithms to build fast and improved models for phishing detection. Although, some surveys on phishing detection techniques exist, very few focused on ML-based and NI-based techniques. Therefore, this study presents a survey on ML-based and NI-based phishing detection techniques. The survey reveals the various shortcomings of phishing detection techniques, including limited dataset, use of third-party services (age of domain, search engine query, etc.), use of small feature set, use of classification rules, use of blacklist and whitelist, etc. There is an obvious need for efficient and reliable solutions for phishing detection. The recent success and prevalence of deep learning provides a rare opportunity for researchers seeking to design improved and effective phishing detection techniques. This study aims to empower the research community with suitable solutions and motivating insights that can be used to effectively tackle the phishing detection problem. It provides a good picture of the current state-of-the-art on phishing detection and serves as a reliable springboard for further studies.</t>
  </si>
  <si>
    <t>10.1142/S0218213019300023</t>
  </si>
  <si>
    <t>Duma, M; Twala, B</t>
  </si>
  <si>
    <t>Duma, Mlungisi; Twala, Bhekisipho</t>
  </si>
  <si>
    <t>Optimising latent features using artificial immune system in collaborative filtering for recommender system</t>
  </si>
  <si>
    <t>Artificial immune system; Collaborative filtering; Recommender systems</t>
  </si>
  <si>
    <t>MATRIX FACTORIZATION; SPARSE; ALGORITHM; ACCURACY</t>
  </si>
  <si>
    <t>In collaborative filtering, the stochastic gradient descent (SGD) method is used to determine the latent features used in producing a non-negative N x M matrix of user-item ratings. The method is commonly used because it is straightforward in implementation and has a relatively fast running time. In this paper, we propose an artificial immune system approach to matrix factorization (AISMF) to optimise the latent features during the learning process. Artificial immune systems have the advantage of being dynamic, adaptive and able to learn an antigen in a few cycles. Therefore, they are well suited for the collaborative filtering of recommender systems. The performance of the AISMF is compared to that of the user-based and item-based neighbourhood clustering methods, SGD, Slope-one and Tendency-based methods. The results show that the AISMF converges faster to local minima for small to medium sized datasets and the AISMF ensemble performs better and faster, on average, on large datasets. The results also show that the AISMF ensemble is comparable to that of the SGD, user-based, item-based, Slope-one and Tendency-based methods in CF and can be used as an alternative learning and recommendation method in CF. (C) 2018 Elsevier B.V. All rights reserved.</t>
  </si>
  <si>
    <t>10.1016/j.asoc.2018.07.001</t>
  </si>
  <si>
    <t>Prey predator hyperheuristic</t>
  </si>
  <si>
    <t>Prey predator algorithm; Prey predator hyperheuristic; Hyperheuristic; Exploration versus exploitation; Swarm intelligence</t>
  </si>
  <si>
    <t>OPTIMIZATION; ALGORITHM</t>
  </si>
  <si>
    <t>Prey predator algorithm is a population based metaheuristic algorithm inspired by the interaction between a predator and its prey. In the algorithm, a solution with a better performance is called best prey and focuses totally on exploitation whereas the solution with least performance is called predator and focuses totally on exploration. The remaining solutions are called ordinary prey and either exploit promising regions by following better performing solutions or explore the solution space by randomly running away from the predator. Recently, it has been shown that by increasing the number of best prey or predator, it is possible to adjust the degree of exploitation and exploration. Even though, this tuning has the advantage of easily controlling these search behaviors, it is not an easy task. As any other metaheuristic algorithm, the performance of prey predator algorithm depends on the proper degree of exploration and exploitation of the decision space. In this paper, the concept of hyperheuristic is employed to balance the degree of exploration and exploitation of the algorithm. So that it learns and decides the best search behavior for the problem at hand in iterations. The ratio of the number of the best prey and the predators are used as low level heuristics. From the simulation results the balancing of the degree of exploration and exploitation by using hyperheuristic mechanism indeed improves the performance of the algorithm. Comparison with other algorithms shows the effectiveness of the proposed approach. (C) 2017 Elsevier B.V. All rights reserved.</t>
  </si>
  <si>
    <t>10.1016/j.asoc.2017.04.044</t>
  </si>
  <si>
    <t>Adewumi, AO; Arasomwan, MA</t>
  </si>
  <si>
    <t>Adewumi, Aderemi Oluyinka; Arasomwan, Martins Akugbe</t>
  </si>
  <si>
    <t>On the performance of particle swarm optimisation with(out) some control parameters for global optimisation</t>
  </si>
  <si>
    <t>particle swarm optimisation; control parameters; global optimisation; velocity updating formula</t>
  </si>
  <si>
    <t>CONVERGENCE</t>
  </si>
  <si>
    <t>This paper establishes that the basic particle swarm optimisation (BPSO) technique can perform efficiently without some (or any) of the control parameters in the particle velocity update formula and also presenting a modified BPSO (M-BPSO) that ameliorate the problem of premature convergence associated with PSO when optimising high dimensional multi-modal problems. Some modifications to BPSO are presented including dynamically decreasing the velocity limits of particles depending on the progressive minimum and maximum dimensional values of the entire swarm in order to control the exploration and exploitation activities of M-BPSO. Various experiments, based on benchmark problems, were conducted to achieve the above stated goal and compare the performances of BPSO with MPSO empirically. Variants of M-BPSO were also compared with other efficient techniques from literature. Experimental results demonstrate the superior performance of the proposed M-BPSO algorithm in terms of solution quality, convergence speed, global-local search ability and stability.</t>
  </si>
  <si>
    <t>10.1504/IJBIC.2016.074632</t>
  </si>
  <si>
    <t>Sun, YX; Wang, ZH</t>
  </si>
  <si>
    <t>Sun, Yanxia; Wang, Zenghui</t>
  </si>
  <si>
    <t>Elitism set based particle swarm optimization and its application</t>
  </si>
  <si>
    <t>INTERNATIONAL JOURNAL OF COMPUTATIONAL INTELLIGENCE SYSTEMS</t>
  </si>
  <si>
    <t>Particle swarm optimization; Statistical method; Topology structure; Elitism set</t>
  </si>
  <si>
    <t>DYNAMIC TOPOLOGY; ALGORITHM</t>
  </si>
  <si>
    <t>Topology plays an important role for Particle Swarm Optimization (PSO) to achieve good optimization performance. It is difficult to find one topology structure for the particles to achieve better optimization performance than the others since the optimization performance not only depends on the searching abilities of the particles, also depends on the type of the optimization problems. Three elitist set based PSO algorithm without using explicit topology structure is proposed in this paper. An elitist set, which is based on the individual best experience, is used to communicate among the particles. Moreover, to avoid the premature of the particles, different statistical methods have been used in these three proposed methods. The performance of the proposed PSOs is compared with the results of the standard PSO 2011 and several PSO with different topologies, and the simulation results and comparisons demonstrate that the proposed PSO with adaptive probabilistic preference can achieve good optimization performance.</t>
  </si>
  <si>
    <t>1875-6891</t>
  </si>
  <si>
    <t>INT J COMPUT INT SYS</t>
  </si>
  <si>
    <t>10.2991/ijcis.10.1.92</t>
  </si>
  <si>
    <t>Focke, RW; de Villiers, JP; Inggs, MR</t>
  </si>
  <si>
    <t>Focke, Richard W.; de Villiers, Johan P.; Inggs, Michael R.</t>
  </si>
  <si>
    <t>Interval Algebra - An effective means of scheduling surveillance radar networks</t>
  </si>
  <si>
    <t>INFORMATION FUSION</t>
  </si>
  <si>
    <t>Interval Algebra; Multistatic radar; Scheduling; Resource management; Process refinement</t>
  </si>
  <si>
    <t>SENSOR MANAGEMENT; TARGET TRACKING; DATA FUSION</t>
  </si>
  <si>
    <t>Interval Algebra provides an effective means to schedule surveillance radar networks, as it is a temporal ordering constraint language. Thus it provides a solution to a part of resource management, which is included in the revised Data Fusion Information Group model of information fusion. In this paper, the use of Interval Algebra to schedule mechanically steered radars to make multistatic measurements for selected targets of importance is shown. Interval Algebra provides a framework for incorporating a richer set of requirements, without requiring modifications to the underlying algorithms. The performance of Interval Algebra was compared to that of the Greedy Randomised Adaptive Search Procedure and the applicability of Interval Algebra to nimble scheduling was investigated using Monte-Carlo simulations of a binary radar system. The comparison was accomplished in terms of actual performance as well as in terms of computation time required. The performance of the algorithms was quantified by keeping track of the number of targets that could be measured simultaneously. It was found that nimble scheduling is important where the targets are moving fast enough to rapidly change the recognised surveillance picture during a scan. Two novel approaches for implementing Interval Algebra for scheduling surveillance radars are presented. It was found that adding targets on the fly and improving performance by incrementally growing the network is more efficient than pre-creating the full network. The second approach stemmed from constraint ordering. It was found that for simple constraint sets, the Interval Algebra relationship matrix reduces to a single vector of interval sets. The simulations revealed that an Interval Algebra algorithm that utilises both approaches can perform as well as the Greedy Randomised Adaptive Search Procedure with similar processing time requirements. Finally, it was found that nimble scheduling is not required for surveillance radar networks where ballistic and supersonic targets can be ignored. Nevertheless, Interval Algebra can easily be used to perform nimble scheduling with little modification and may be useful in scheduling the scans of multifunction radars. (C) 2014 Elsevier B.V. All rights reserved.</t>
  </si>
  <si>
    <t>1566-2535</t>
  </si>
  <si>
    <t>INFORM FUSION</t>
  </si>
  <si>
    <t>10.1016/j.inffus.2014.08.002</t>
  </si>
  <si>
    <t>Duma, M; Marwala, T; Twala, B; Nelwamondo, F</t>
  </si>
  <si>
    <t>Duma, Mlungisi; Marwala, Tshilidzi; Twala, Bhekisipho; Nelwamondo, Fulufhelo</t>
  </si>
  <si>
    <t>Partial imputation of unseen records to improve classification using a hybrid multi-layered artificial immune system and genetic algorithm</t>
  </si>
  <si>
    <t>Multi-layered artificial immune system; Genetic algorithms; Missing data; Correlation-based feature extraction</t>
  </si>
  <si>
    <t>MISSING DATA</t>
  </si>
  <si>
    <t>Missing data in large insurance datasets affects the learning and classification accuracies in predictive modelling. Insurance datasets will continue to increase in size as more variables are added to aid in managing client risk and will therefore be even more vulnerable to missing data. This paper proposes a hybrid multi-layered artificial immune system and genetic algorithm for partial imputation of missing data in datasets with numerous variables. The multi-layered artificial immune system creates and stores antibodies that bind to and annihilate an antigen. The genetic algorithm optimises the learning process of a stimulated antibody. The evaluation of the imputation is performed using the RIPPER, k-nearest neighbour, naive Bayes and logistic discriminant classifiers. The effect of the imputation on the classifiers is compared with that of the mean/mode and hot deck imputation methods. The results demonstrate that when missing data imputation is performed using the proposed hybrid method, the classification improves and the robustness to the amount of missing data is increased relative to the mean/mode method for data missing completely at random (MCAR) missing at random (MAR), and not missing at random (NMAR).The imputation performance is similar to or marginally better than that of the hot deck imputation. (C) 2013 Elsevier B.V. All rights reserved.</t>
  </si>
  <si>
    <t>10.1016/j.asoc.2013.08.005</t>
  </si>
  <si>
    <t>Zielinski, MP; Olivier, MS</t>
  </si>
  <si>
    <t>Zielinski, Marek P.; Olivier, Martin S.</t>
  </si>
  <si>
    <t>On the use of economic price theory to find the optimum levels of privacy and information utility in non-perturbative microdata anonymisation</t>
  </si>
  <si>
    <t>DATA &amp; KNOWLEDGE ENGINEERING</t>
  </si>
  <si>
    <t>Privacy in statistical databases; Data quality; Privacy; Information utility; Economic price theory</t>
  </si>
  <si>
    <t>K-ANONYMITY; PRESERVING DATA; PROTECTION</t>
  </si>
  <si>
    <t>Ideally, when microdata is anonymised, we should maximize both the level of privacy and the level information utility of a released microdata set. However, since privacy and information utility are conflicting requirements, it is difficult to find a good balance between the two goals. The objective and constraints of this optimization problem can be captured naturally with concepts from economic price theory. In this paper, we present an approach based on economic price theory for guiding the process of microdata anonymisation such that optimum levels of privacy and information utility are achieved. (C) 2009 Elsevier B.V. All rights reserved.</t>
  </si>
  <si>
    <t>0169-023X</t>
  </si>
  <si>
    <t>DATA KNOWL ENG</t>
  </si>
  <si>
    <t>10.1016/j.datak.2009.10.012</t>
  </si>
  <si>
    <t>Messerschmidt, L; Engelbrecht, AP</t>
  </si>
  <si>
    <t>Learning to play games using a PSO-based competitive learning approach</t>
  </si>
  <si>
    <t>coevolution; competitive learning; evolutionary computation; game strategies; particle swarm optimization (PSO)</t>
  </si>
  <si>
    <t>PARTICLE SWARM; ALGORITHM</t>
  </si>
  <si>
    <t>A new competitive approach is developed for learning agents to play two-agent games. This approach uses particle swarm optimizers (PSO) to train neural networks to predict the desirability of states in the leaf nodes of a game tree. The new approach is applied to the TicTacToe game, and compared with the performance of an evolutionary approach. A performance criterion is defined to quantify performance against that of players making random moves. The results show that the new PSO-based approach performs well as compared with the evolutionary approach.</t>
  </si>
  <si>
    <t>10.1109/tevc.2004.826070</t>
  </si>
  <si>
    <t>Ukil, A; Siti, W; Jordaan, J</t>
  </si>
  <si>
    <t>Ukil, Abhisek; Siti, Willy; Jordaan, Jaco</t>
  </si>
  <si>
    <t>Feeder load balancing using neural network</t>
  </si>
  <si>
    <t>ADVANCES IN NEURAL NETWORKS - ISNN 2006, PT 2, PROCEEDINGS</t>
  </si>
  <si>
    <t>3rd International Symposium on Neural Networks (ISNN 2006)</t>
  </si>
  <si>
    <t>MAY 28-31, 2006</t>
  </si>
  <si>
    <t>The distribution system problems, such as planning, loss minimization, and energy restoration, usually involve the phase balancing or network reconfiguration procedures. The determination of an optimal phase balance is, in general, a combinatorial optimization problem. This paper proposes optimal reconfiguration of the phase balancing using the neural network, to switch on and off the different switches, allowing the three phases supply by the transformer to the end-users to be balanced. This paper presents the application examples of the proposed method using the real and simulated test data.</t>
  </si>
  <si>
    <t>Dymond, AS; Kok, S; Heyns, PS</t>
  </si>
  <si>
    <t>Dymond, Antoine S.; Kok, Schalk; Heyns, P. Stephan</t>
  </si>
  <si>
    <t>MOTA: A Many-Objective Tuning Algorithm Specialized for Tuning under Multiple Objective Function Evaluation Budgets</t>
  </si>
  <si>
    <t>Tuning; multiobjective optimization; many-objective optimization; objective function evaluation budgets</t>
  </si>
  <si>
    <t>EVOLUTIONARY ALGORITHMS; OPTIMIZATION; REDUCTION; DESIGN</t>
  </si>
  <si>
    <t>Control parameter studies assist practitioners to select optimization algorithm parameter values that are appropriate for the problem at hand. Parameter values are well suited to a problem if they result in a search that is effective given that problem's objective function(s), constraints, and termination criteria. Given these considerations a manyobjective tuning algorithm namedMOTA is presented. MOTA is specialized for tuning a stochastic optimization algorithm according to multiple performance measures, each over a range of objective function evaluation budgets. MOTA's specialization consists of four aspects: (1) a tuning problem formulation that consists of both a speed objective and a speed decision variable; (2) a control parameter tuple assessment procedure that utilizes information from a single assessment run's history to gauge that tuple's performance at multiple evaluation budgets; (3) a preemptively terminating resampling strategy for handling the noise present when tuning stochastic algorithms; and (4) the use of bi-objective decomposition to assist in many-objective optimization. MOTA combines these aspects together with differential evolution operators to search for effective control parameter values. Numerical experiments consisting of tuning NSGA-II and MOEA/D demonstrate that MOTA is effective at many-objective tuning.</t>
  </si>
  <si>
    <t>10.1162/EVCO_a_00163</t>
  </si>
  <si>
    <t>Dabrowski, JJ; de Villiers, JP</t>
  </si>
  <si>
    <t>Dabrowski, Joel Janek; de Villiers, Johan Pieter</t>
  </si>
  <si>
    <t>Maritime piracy situation modelling with dynamic Bayesian networks</t>
  </si>
  <si>
    <t>Behaviour modelling; Dynamic Bayesian network; Switching linear dynamic system; Contextual information; Multi-agent simulation</t>
  </si>
  <si>
    <t>INFORMATION FUSION; RISK ANALYSIS; TRACKING; SYSTEMS</t>
  </si>
  <si>
    <t>A generative model for modelling maritime vessel behaviour is proposed. The model is a novel variant of the dynamic Bayesian network (DBN). The proposed DBN is in the form of a switching linear dynamic system (SLDS) that has been extended into a larger DBN. The application of synthetic data fabrication of maritime vessel behaviour is considered. Behaviour of various vessels in a maritime piracy situation is simulated. A means to integrate information from context based external factors that influence behaviour is provided. Simulated observations of the vessels kinematic states are generated. The generated data may be used for the purpose of developing and evaluating counter-piracy methods and algorithms. A novel methodology for evaluating and optimising behavioural models such as the proposed model is presented. The log-likelihood, cross entropy, Bayes factor and the Bhattacharyya distance measures are applied for evaluation. The results demonstrate that the generative model is able to model both spatial and temporal datasets. (C) 2014 Elsevier B.V. All rights reserved.</t>
  </si>
  <si>
    <t>10.1016/j.inffus.2014.07.001</t>
  </si>
  <si>
    <t>Kuranga, C; Pillay, N</t>
  </si>
  <si>
    <t>Kuranga, Cry; Pillay, Nelishia</t>
  </si>
  <si>
    <t>Genetic programming-based regression for temporal data</t>
  </si>
  <si>
    <t>Temporal data; Concept drift; Model induction; Nonlinear model; Predictive model; Genetic programming</t>
  </si>
  <si>
    <t>ENVIRONMENTS; CLASSIFIERS; ALGORITHM</t>
  </si>
  <si>
    <t>Various machine learning techniques exist to perform regression on temporal data with concept drift occurring. However, there are numerous nonstationary environments where these techniques may fail to either track or detect the changes. This study develops a genetic programming-based predictive model for temporal data with a numerical target that tracks changes in a dataset due to concept drift. When an environmental change is evident, the proposed algorithm reacts to the change by clustering the data and then inducing nonlinear models that describe generated clusters. Nonlinear models become terminal nodes of genetic programming model trees. Experiments were carried out using seven nonstationary datasets and the obtained results suggest that the proposed model yields high adaptation rates and accuracy to several types of concept drifts. Future work will consider strengthening the adaptation to concept drift and the fast implementation of genetic programming on GPUs to provide fast learning for high-speed temporal data.</t>
  </si>
  <si>
    <t>10.1007/s10710-021-09404-w</t>
  </si>
  <si>
    <t>Cleghorn, CW; Stapelberg, B</t>
  </si>
  <si>
    <t>Cleghorn, Christopher W.; Stapelberg, Belinda</t>
  </si>
  <si>
    <t>Particle swarm optimization: Stability analysis using-informers under arbitrary coefficient distributions</t>
  </si>
  <si>
    <t>Particle swarm optimization; Stability analysis; Stability criteria</t>
  </si>
  <si>
    <t>CONVERGENCE ANALYSIS</t>
  </si>
  <si>
    <t>This paper derives, under minimal modelling assumptions, a simple to use theorem for obtaining both order-1 and order-2 stability criteria for a common class of particle swarm optimization (PSO) variants. Specifically, PSO variants that can be rewritten as a finite sum of stochastically weighted difference vectors between a particle's position and swarm informers are covered by the theorem. Additionally, the use of the derived theorem allows a PSO practitioner to obtain stability criteria that contains no artificial restriction on the relationship between control coefficients. The majority of previous stability results for PSO variants provided stability criteria under the restriction that certain control coefficients are equal; such restrictions are not present when using the derived theorem. Using the derived theorem, as demonstration of its ease of use, stability criteria are derived without the imposed restriction on the relation between the control coefficients for four popular PSO variants.</t>
  </si>
  <si>
    <t>10.1016/j.swevo.2022.101060</t>
  </si>
  <si>
    <t>Grobler, J; Engelbrecht, AP</t>
  </si>
  <si>
    <t>Grobler, Jacomine; Engelbrecht, Andries P.</t>
  </si>
  <si>
    <t>Arithmetic and parent-centric headless chicken crossover operators for dynamic particle swarm optimization algorithms</t>
  </si>
  <si>
    <t>3rd International Conference on Soft Computing and Machine Intelligence (ISCMI)</t>
  </si>
  <si>
    <t>NOV 23-25, 2016</t>
  </si>
  <si>
    <t>Dubai, U ARAB EMIRATES</t>
  </si>
  <si>
    <t>Headless chicken macromutation operator; Particle swarm optimization; Dynamic optimization; Quantum particle swarm optimization</t>
  </si>
  <si>
    <t>This paper conducts an analysis of various strategies for incorporating the headless chicken macromutation operator into a dynamic particle swarm optimization algorithm. Seven variations of the dynamic headless chicken guaranteed convergence particle swarm optimization algorithm are proposed and evaluated on a diverse set of single-objective dynamic benchmark problems. Competitive performance was demonstrated by the headless chicken PSO algorithms when compared to, amongst others, a quantum particle swarm optimization algorithm.</t>
  </si>
  <si>
    <t>10.1007/s00500-017-2917-8</t>
  </si>
  <si>
    <t>Moodley, D; Simonis, I; Tapamo, JR</t>
  </si>
  <si>
    <t>Moodley, Deshendran; Simonis, Ingo; Tapamo, Jules Raymond</t>
  </si>
  <si>
    <t>An Architecture for Managing Knowledge and System Dynamism in the Worldwide Sensor Web</t>
  </si>
  <si>
    <t>INTERNATIONAL JOURNAL ON SEMANTIC WEB AND INFORMATION SYSTEMS</t>
  </si>
  <si>
    <t>Bayesian Network; Conceptual Data Modeling; Multi-Agent Systems; Ontology Engineering; Semantic Middleware; Sensor Web; Uncertainty</t>
  </si>
  <si>
    <t>SEMANTIC WEB; ENABLEMENT; CHALLENGES</t>
  </si>
  <si>
    <t>Sensor Web researchers are currently investigating middleware to aid in the dynamic discovery, integration and analysis of vast quantities of both high and low quality, but distributed and heterogeneous earth observation data. Key challenges being investigated include dynamic data integration and analysis, service discovery and semantic interoperability. However, few efforts deal with managing knowledge and system dynamism. Two emerging technologies that have shown promise in dealing with these issues are ontologies and software agents. This paper presents an integrated ontology driven agent based Sensor Web architecture for managing knowledge and system dynamism. An application case study on wildfire detection is used to illustrate the operation of the architecture.</t>
  </si>
  <si>
    <t>1552-6283</t>
  </si>
  <si>
    <t>INT J SEMANT WEB INF</t>
  </si>
  <si>
    <t>10.4018/jswis.2012010104</t>
  </si>
  <si>
    <t>Phillips, A; du Plessis, MC</t>
  </si>
  <si>
    <t>Phillips, Antin; du Plessis, Mathys C.</t>
  </si>
  <si>
    <t>Evolutionary Robotics Controllers with Proprioception Facilitated by Neural-Network-Based Simulators</t>
  </si>
  <si>
    <t>ARTIFICIAL LIFE</t>
  </si>
  <si>
    <t>Evolutionary robotics; neural networks; simulator neural networks; proprioception; path integration</t>
  </si>
  <si>
    <t>PATH-INTEGRATION; NEUROCONTROLLERS; BEHAVIORS; ADAPT</t>
  </si>
  <si>
    <t>Taking inspiration from the navigation ability of humans, this study investigated a method of providing robotic controllers with a basic sense of position. It incorporated robotic simulators into robotic controllers to provide them with a mechanism to approximate the effects their actions had on the robot. Controllers with and without internal simulators were tested and compared. The proposed controller architecture was shown to outperform the regular controller architecture. However, the longer an internal simulator was executed, the more inaccurate it became. Thus, the performance of controllers with internal simulators reduced over time unless their internal simulator was periodically corrected.</t>
  </si>
  <si>
    <t>1064-5462</t>
  </si>
  <si>
    <t>ARTIF LIFE</t>
  </si>
  <si>
    <t>10.1162/artl_a_00331</t>
  </si>
  <si>
    <t>Recognition of Cross-Language Acoustic Emotional Valence Using Stacked Ensemble Learning</t>
  </si>
  <si>
    <t>deep learning; ensemble learning; feature elimination; feature selection; speech emotion; speech recognition</t>
  </si>
  <si>
    <t>SPEECH; FEATURES</t>
  </si>
  <si>
    <t>Most of the studies on speech emotion recognition have used single-language corpora, but little research has been done in cross-language valence speech emotion recognition. Research has shown that the models developed for single-language speech recognition systems perform poorly when used in different environments. Cross-language speech recognition is a craving alternative, but it is highly challenging because the corpora used will have been recorded in different environments and under varying conditions. The differences in the quality of recording devices, elicitation techniques, languages, and accents of speakers make the recognition task even more arduous. In this paper, we propose a stacked ensemble learning algorithm to recognize valence emotion in a cross-language speech environment. The proposed ensemble algorithm was developed from random decision forest, AdaBoost, logistic regression, and gradient boosting machine and is therefore called RALOG. In addition, we propose feature scaling using random forest recursive feature elimination and a feature selection algorithm to boost the performance of RALOG. The algorithm has been evaluated against four widely used ensemble algorithms to appraise its performance. The amalgam of five benchmarked corpora has resulted in a cross-language corpus to validate the performance of RALOG trained with the selected acoustic features. The comparative analysis results have shown that RALOG gave better performance than the other ensemble learning algorithms investigated in this study.</t>
  </si>
  <si>
    <t>10.3390/a13100246</t>
  </si>
  <si>
    <t>Zvarevashe, K; Olugbara, O</t>
  </si>
  <si>
    <t>Zvarevashe, Kudakwashe; Olugbara, Oludayo</t>
  </si>
  <si>
    <t>Ensemble Learning of Hybrid Acoustic Features for Speech Emotion Recognition</t>
  </si>
  <si>
    <t>emotion recognition; ensemble algorithm; feature extraction; hybrid feature; machine learning; supervised learning</t>
  </si>
  <si>
    <t>CLASSIFICATION; PERFORMANCE; SELECTION</t>
  </si>
  <si>
    <t>Automatic recognition of emotion is important for facilitating seamless interactivity between a human being and intelligent robot towards the full realization of a smart society. The methods of signal processing and machine learning are widely applied to recognize human emotions based on features extracted from facial images, video files or speech signals. However, these features were not able to recognize the fear emotion with the same level of precision as other emotions. The authors propose the agglutination of prosodic and spectral features from a group of carefully selected features to realize hybrid acoustic features for improving the task of emotion recognition. Experiments were performed to test the effectiveness of the proposed features extracted from speech files of two public databases and used to train five popular ensemble learning algorithms. Results show that random decision forest ensemble learning of the proposed hybrid acoustic features is highly effective for speech emotion recognition.</t>
  </si>
  <si>
    <t>10.3390/a13030070</t>
  </si>
  <si>
    <t>Lall, M; Van Der Poll, JA; Venter, LM</t>
  </si>
  <si>
    <t>Lall, Manoj; Van Der Poll, John A.; Venter, Lucas M.</t>
  </si>
  <si>
    <t>A PROCESS MODEL FOR THE FORMALISATION OF QUALITY ATTRIBUTES OF SERVICE-BASED SOFTWARE SYSTEMS</t>
  </si>
  <si>
    <t>MALAYSIAN JOURNAL OF COMPUTER SCIENCE</t>
  </si>
  <si>
    <t>Architectural description language; availability; formal specification; non-functional requirements; quality attributes; UML modelling; Web services; Z</t>
  </si>
  <si>
    <t>ARCHITECTURE; CLASSIFICATION</t>
  </si>
  <si>
    <t>The benefits offered by software architectures include providing an improved understanding of high-level relationships amongst systems components and facilitating in making principled decisions between alternatives. A vast majority of architectural decisions are focused on realising functional requirements and often ignore the nonfunctional requirements (quality attributes) altogether or include them as an afterthought. This has a negative impact on the overall acceptance of the software system by its intended users. Moreover, these architectures are specified using diagrammatic notations such as boxes and lines as connectors between them. As a result, such semiformal representations lack precision in their definitions and may lead to misinterpretations of the architecture resulting in errors being introduced at later stages of development. Although several Architectural Description Languages (ADLs) exist for the formalisation of systems architectures, few are designed for formalising nonfunctional requirements. Since ADLs concentrate on component-level representations and not on the system as a whole, their support of non-functional requirements is limited. Additionally, as each ADL normally supports one quality attribute, multiple ADLs are required to cater for various quality attributes. This articles aims to address the challenges of inadequacies of specifying quality attributes in software systems in a manner that is both formal and applicable to a wider range of quality attributes. To achieve this goal, this paper present a process model that assists in formalising the non-functional requirements of a service-based software system and eliminates the need for multiple ADLs. It demonstrates the practicability of the proposed model by applying it to one quality attribute, namely availability, using the general purpose Z specification language.</t>
  </si>
  <si>
    <t>0127-9084</t>
  </si>
  <si>
    <t>MALAYS J COMPUT SCI</t>
  </si>
  <si>
    <t>10.22452/mjcs.vol32no4.3</t>
  </si>
  <si>
    <t>Pedro, JO; Dangor, M; Dahunsi, OA; Ali, MM</t>
  </si>
  <si>
    <t>Pedro, Jimoh O.; Dangor, Muhammed; Dahunsi, Olurotimi A.; Ali, M. Montaz</t>
  </si>
  <si>
    <t>Intelligent feedback linearization control of nonlinear electrohydraulic suspension systems using particle swarm optimization</t>
  </si>
  <si>
    <t>Feedback linearization; Dynamic neural networks; Particle swarm optimization; Active vehicle suspension systems; Ride comfort; Road holding</t>
  </si>
  <si>
    <t>SLIDING MODE CONTROL; NEURAL-NETWORK; VIBRATION CONTROL; PID CONTROL; VEHICLE; SERVO</t>
  </si>
  <si>
    <t>The core factors governing the performance of active vehicle suspension systems (AVSS) are the inherent trade-offs involving suspension travel, ride comfort, road holding and power consumption. In addition to this, robustness to parameter variations is an essential issue that affects the effectiveness of highly nonlinear electrohydraulic AVSS. Therefore, this paper proposes a nonlinear control approach using dynamic neural network (DNN)-based input-output feedback linearization (FBL) for a quarter-car AVSS. The gains of the proposed controllers and the weights of the DNNs are selected using particle swarm optimization( PSO) algorithm while addressing simultaneously the AVSS trade-offs. Robustness and effectiveness of the proposed controller were demonstrated through simulations. (C) 2014 Elsevier B.V. All rights reserved.</t>
  </si>
  <si>
    <t>10.1016/j.asoc.2014.05.013</t>
  </si>
  <si>
    <t>Helbig, M; Engelbrecht, AR</t>
  </si>
  <si>
    <t>Helbig, Marde; Engelbrecht, Andries R.</t>
  </si>
  <si>
    <t>Population-based metaheuristics for continuous boundary-constrained dynamic multi-objective optimisation problems</t>
  </si>
  <si>
    <t>Population-based algorithms; Dynamic multi-objective optimization; Dynamic multi-objective optimization algorithms</t>
  </si>
  <si>
    <t>EVOLUTIONARY ALGORITHM; GENETIC ALGORITHM; MEMETIC ALGORITHM; DIFFERENTIAL EVOLUTION; SUPPLY CHAIN; SELECTION; ENVIRONMENTS; SEARCH</t>
  </si>
  <si>
    <t>Most real-world optimisation problems are dynamic in nature with more than one objective, where at least two of these objectives are in conflict with one another. This kind of problems is referred to as dynamic multi-objective optimisation problems (DMOOPs). Most research in multi-objective optimisation (MOO) have focussed on static MOO (SMOO) and dynamic single-objective optimisation. However, in recent years, algorithms were proposed to solve dynamic MOO (DMOO). This paper provides an overview of the algorithms that were proposed in the literature to solve DMOOPs. In addition, challenges, practical aspects and possible future research directions of DMOO are discussed. (C) 2013 Elsevier B.V. All rights reserved.</t>
  </si>
  <si>
    <t>10.1016/j.swevo.2013.08.004</t>
  </si>
  <si>
    <t>Extracting DNF rules from artificial neural networks</t>
  </si>
  <si>
    <t>FROM NATURAL TO ARTIFICIAL NEURAL COMPUTATION</t>
  </si>
  <si>
    <t>International Workshop on Artificial Neural Networks</t>
  </si>
  <si>
    <t>JUN 07-09, 1995</t>
  </si>
  <si>
    <t>MALAGA-TORREMOLINOS, SPAIN</t>
  </si>
  <si>
    <t>Artificial neural networks are powerful classification mechanisms. Neural networks encode knowledge in a set of numerical weights and biases. This data driven aspect of neural networks allows easy adjustments when change of environments or events occur. Numeric weights, however, are difficult to interpret in terms of rules, making it difficult for a human to understand what the neural network has learned. One approach to understanding the representations formed by neural networks is to extract symbolic rules from networks, since concepts represented by symbolic learning algorithms are more easily understood by humans. It has been shown, that most concepts described by humans usually can be expressed as production rules in disjunctive normal form (DNF) notation. Rules expressed in this notation are therefore highly comprehensible and intuitive. A method that extracts production rules in DNF is presented. The extracted rules are accurate and results compare favourably with traditional symbolic rule extraction methods. Since the rules are in a logically manipulatable form, significant simplifications in the structure thereof can be obtained, yielding a highly comprehensible set of rules.</t>
  </si>
  <si>
    <t>Redelinghuys, AJH; Basson, AH; Kruger, K</t>
  </si>
  <si>
    <t>Redelinghuys, A. J. H.; Basson, A. H.; Kruger, K.</t>
  </si>
  <si>
    <t>A six-layer architecture for the digital twin: a manufacturing case study implementation</t>
  </si>
  <si>
    <t>Industry 4; 0; Cyber physical systems (CPS); Internet of things (IoT); Digital twin; OPC; Tecnomatix</t>
  </si>
  <si>
    <t>CYBER-PHYSICAL SYSTEMS; DESIGN</t>
  </si>
  <si>
    <t>Industry 4.0, cyber-physical production systems (CPPS) and the Internet of Things (IoT) are current focusses in automation and data exchange in manufacturing, arising from the rapid increase in capabilities in information and communication technologies and the ubiquitous internet. A key enabler for the advances promised by CPPSs is the concept of adigital twin, which is the virtual representation of a real-world entity, or thephysical twin. An important step towards the success of Industry 4.0 is the establishment of practical reference architectures. This paper presents an architecture for such a digital twin, which enables the exchange of data and information between a remote emulation or simulation and the physical twin. The architecture comprises different layers, including a local data layer, an IoT Gateway layer, cloud-based databases and a layer containing emulations and simulations. The architecture can be implemented in new and legacy production facilities, with a minimal disruption of current installations. This architecture provides a service-based and real-time enabled infrastructure for vertical and horizontal integration. To evaluate the architecture, it was implemented for a small, but typical, physical manufacturing system component.</t>
  </si>
  <si>
    <t>10.1007/s10845-019-01516-6</t>
  </si>
  <si>
    <t>Vogel, AJ; Wilke, DN</t>
  </si>
  <si>
    <t>Vogel, Adolph J.; Wilke, Daniel N.</t>
  </si>
  <si>
    <t>Spatially distributed statistical significance approach for real parameter tuning with restricted budgets</t>
  </si>
  <si>
    <t>Heuristic algorithms; Response surfaces; Radial basis functions; Sequential parameter optimisation; Particle swarm optimisation</t>
  </si>
  <si>
    <t>ALGORITHM; SELECTION</t>
  </si>
  <si>
    <t>Parameter tuning aims to find suitable parameter values for heuristic optimisation algorithms that allows for the practical application of such algorithms. Conventional tuning approaches view the tuning problem as two distinct problems, namely, a stochastic problem to quantify the performance of a parameter vector and a deterministic problem for finding improved parameter vectors in the meta-design space. A direct consequence of this viewpoint is that parameter vectors are sampled multiple times to resolve their respective performance uncertainties. In this study we share an alternative viewpoint, which is to consider the tuning problem as a single stochastic problem for which both the spatial location and performance of the optimal parameter vector are uncertain. A direct implication, of this alternative stance, is that every parameter vector is sampled only once. In our proposed approach, the spatial and performance uncertainties of the optimal parameter vector are resolved by the spatial clustering of candidate parameter vectors in the meta-design space. In a series of numerical experiments, considering 16 test problems, we show that our approach, Efficient Sequential Parameter Optimisation (ESPO), outperforms both F/Race and Sequential Parameter Optimisation (SPO), especially for tuning under restricted budgets. (C) 2018 Elsevier B.V. All rights reserved.</t>
  </si>
  <si>
    <t>10.1016/j.asoc.2018.06.001</t>
  </si>
  <si>
    <t>Khan, SA; Engelbrecht, AP</t>
  </si>
  <si>
    <t>Khan, Salman A.; Engelbrecht, Andries P.</t>
  </si>
  <si>
    <t>Fuzzy hybrid simulated annealing algorithms for topology design of switched local area networks</t>
  </si>
  <si>
    <t>network topology; fuzzy logic; distributed networks; simulated annealing; simulated evolution</t>
  </si>
  <si>
    <t>GENETIC ALGORITHM; OPTIMIZATION</t>
  </si>
  <si>
    <t>Topology design of switched local area networks (SLAN) is classified as an NP-hard problem since a number of objectives, such as monetary cost, network delay, hop count between communicating pairs, and reliability need to be simultaneously optimized under a set of constraints. This paper presents a multiobjective heuristic based on a simulated annealing (SA) algorithm for topology design of SLAN. Fuzzy logic has been incorporated in the SA algorithm to handle the imprecise multiobjective nature of the SLAN topology design problem, since the logic provides a suitable mathematical framework to address the multiobjective aspects of the problem. To enhance the performance of the proposed fuzzy simulated annealing (FSA) algorithm, two variants of FSA are also proposed. These variants incorporate characteristics of tabu search (TS) and simulated evolution (SimE) algorithms. The three proposed fuzzy heuristics are mutually compared with each other. Furthermore, two fuzzy operators, namely, ordered weighted average (OWA) and unified AND-OR (UAO) are also applied in certain steps of these algorithms. Results show that in general, the variant which embeds characteristics of SimE and TS into the fuzzy SA algorithm exhibits more intelligent search of the solution subspace and was able to find better solutions than the other two variants of the fuzzy SA. Also, the OWA and UAO operators exhibited relatively similar performance.</t>
  </si>
  <si>
    <t>10.1007/s00500-008-0292-1</t>
  </si>
  <si>
    <t>Brouwer, RK</t>
  </si>
  <si>
    <t>Brouwer, Roelof K.</t>
  </si>
  <si>
    <t>Clustering feature vectors with mixed numerical and categorical attributes</t>
  </si>
  <si>
    <t>Fuzzy clustering; gradient descent; categorical; nominal clustering; fuzzy c-means</t>
  </si>
  <si>
    <t>ALGORITHM; CRITERIA</t>
  </si>
  <si>
    <t>This paper describes a method for finding a fuzzy membership matrix in case of numerical and categorical features. The set of feature vectors with mixed features is mapped to a set of feature vectors with only real valued components with the condition that the new set of vectors has the same proximity matrix as the original feature vectors. This new set of vectors is then clustered using fuzzy c-means. Simulations show the method to be very effective in comparison with other methods.</t>
  </si>
  <si>
    <t>10.1080/18756891.2008.9727625</t>
  </si>
  <si>
    <t>Franken, N; Engelbrecht, AP</t>
  </si>
  <si>
    <t>Particle swarm optimization approaches to coevolve strategies for the iterated prisoner's dilemma</t>
  </si>
  <si>
    <t>coevolution; iterated prisoner's dilemma (IPD); neural networks (NNs); particle swarm optimization (PSO)</t>
  </si>
  <si>
    <t>NEURAL-NETWORKS; CONVERGENCE; BEHAVIORS; CHECKERS; GAMES</t>
  </si>
  <si>
    <t>This paper presents and investigates the application of coevolutionary training techniques based on particle swarm optimization (PSO) to evolve playing strategies for the nonzero sum problem of the iterated prisoner's dilemma (IPD). Three different coevolutionary PSO techniques are used, differing in the way that IPD strategies are presented: A neural network (NN) approach in which the NN is used to predict the next action, a binary PSO approach in which the particle represents,a complete playing strategy, and finally, a novel approach that exploits the symmetrical structure of man-made strategies. The last technique uses a PSO algorithm as a function approximator to evolve a function that characterizes the dynamics of the IPD. These different PSO approaches are compared experimentally with one another, and with popular man-made strategies. The performance of these approaches is evaluated in both clean and noisy environments. Results indicate that NNs cooperate well, but may develop weak strategies that can cause catastrophic collapses. The binary PSO technique does not have the same deficiency, instead resulting in an overall state of equilibrium in which some strategies are allowed to exploit the population, but never dominate. The symmetry approach is not as successful as the binary PSO approach in maintaining cooperation in both noisy and noiseless environments-exhibiting selfish behavior against the benchmark strategies and depriving them of receiving almost any payoff. Overall, the PSO techniques are successful at generating a variety of strategies for use in the IPD, duplicating and improving on existing evolutionary IPD population observations.</t>
  </si>
  <si>
    <t>10.1109/TEVC.2005.856202</t>
  </si>
  <si>
    <t>Olivier, MS</t>
  </si>
  <si>
    <t>Towards a configurable security architecture</t>
  </si>
  <si>
    <t>security; access control; configurable access control; component-based security</t>
  </si>
  <si>
    <t>Current security systems are either an integral part of the system they are protecting or a separate module external to the system. This paper describes an architecture for a security system that allows security components to be developed separately from the system they have to protect and then integrated into the system at a later stage. This means an organisation may select the required components based on its needs and 'plug' these components into their systems. The paper describes the proposed architecture and demonstrates how it may be used to support various forms of discretionary and mandatory authorisation. (C) 2001 Elsevier Science B.V. All rights reserved.</t>
  </si>
  <si>
    <t>10.1016/S0169-023X(01)00019-2</t>
  </si>
  <si>
    <t>Nel, EM; du Preez, JA; Herbst, BM</t>
  </si>
  <si>
    <t>Estimating the pen trajectories of static signatures using hidden Markov models</t>
  </si>
  <si>
    <t>IEEE TRANSACTIONS ON PATTERN ANALYSIS AND MACHINE INTELLIGENCE</t>
  </si>
  <si>
    <t>pattern recognition; document and text processing; document analysis; handwriting analysis</t>
  </si>
  <si>
    <t>ORDER; RECOGNITION; INFORMATION</t>
  </si>
  <si>
    <t>Static signatures originate as handwritten images on documents and by definition do not contain any dynamic information. This lack of information makes static signature verification systems significantly less reliable than their dynamic counterparts. This study involves extracting dynamic information from static images, specifically the pen trajectory while the signature was created. We assume that a dynamic version of the static image is available (typically obtained during an earlier registration process). We then derive a hidden Markov model from the static image and match it to the dynamic version of the image. This match results in the estimated pen trajectory of the static image.</t>
  </si>
  <si>
    <t>0162-8828</t>
  </si>
  <si>
    <t>IEEE T PATTERN ANAL</t>
  </si>
  <si>
    <t>10.1109/TPAMI.2005.221</t>
  </si>
  <si>
    <t>de Villiers, HAC; van Zijl, L; Niesler, TR</t>
  </si>
  <si>
    <t>de Villiers, H. A. C.; van Zijl, L.; Niesler, T. R.</t>
  </si>
  <si>
    <t>Vision-based hand pose estimation through similarity search using the earth mover's distance</t>
  </si>
  <si>
    <t>IET COMPUTER VISION</t>
  </si>
  <si>
    <t>BOOSTMAP</t>
  </si>
  <si>
    <t>Vision-based hand pose estimation presents unique challenges, particularly if high-fidelity reconstruction is desired. Searching large databases of synthetic pose candidates for items similar to the input offers an attractive means of attaining this goal. The earth mover's distance is a perceptually meaningful measure of dissimilarity that has shown great promise in content-based image retrieval. It is in general, however, a computationally expensive operation and must be used sparingly. The authors investigate a way of economising on its use while preserving much of its accuracy when applied naively in the context of searching for hand pose candidates in large synthetic databases. In particular, a two-tier search method is proposed which achieves similar accuracy with a speed increase of two orders of magnitude. The system performance is evaluated using real input and the results obtained using the different approaches are compared.</t>
  </si>
  <si>
    <t>1751-9632</t>
  </si>
  <si>
    <t>IET COMPUT VIS</t>
  </si>
  <si>
    <t>10.1049/iet-cvi.2011.0128</t>
  </si>
  <si>
    <t>Laurie, DP</t>
  </si>
  <si>
    <t>Laurie, Dirk P.</t>
  </si>
  <si>
    <t>The Roadmaker's Algorithm for the Discrete Pulse Transform</t>
  </si>
  <si>
    <t>IEEE TRANSACTIONS ON IMAGE PROCESSING</t>
  </si>
  <si>
    <t>Clustering algorithms; digital filters; digital signal processing; discrete transforms; multidimensional signal processing; nonlinear filters; signal analysis; tree graphs</t>
  </si>
  <si>
    <t>LULU OPERATORS</t>
  </si>
  <si>
    <t>The discrete pulse transform (DPT) is a decomposition of an observed signal into a sum of pulses, i.e., signals that are constant on a connected set and zero elsewhere. Originally developed for 1-D signal processing, the DPT has recently been generalized to more dimensions. Applications in image processing are currently being investigated. The time required to compute the DPT as originally defined via the successive application of LULU operators (members of a class of minimax filters studied by Rohwer) has been a severe drawback to its applicability. This paper introduces a fast method for obtaining such a decomposition, called the Roadmaker's algorithm because it involves filling pits and razing bumps. It acts selectively only on those features actually present in the signal, flattening them in order of increasing size by sub-tracing an appropriate positive or negative pulse, which is then appended to the decomposition. The implementation described here covers 1-D signal as well as two and 3-D image processing in a single framework. This is achieved by considering the signal or image as a function defined on a graph, with the geometry specified by the edges of the graph. Whenever a feature is flattened, nodes in the graph are merged, until eventually only one node remains. At that stage, a new set of edges for the same nodes as the graph, forming a tree structure, defines the obtained decomposition. The Roadmaker's algorithm is shown to be equivalent to the DPT in the sense of obtaining the same decomposition. However, its simpler operators are not in general equivalent to the LULU operators in situations where those operators are not applied successively. A by-product of the Roadmaker's algorithm is that it yields a proof of the so-called Highlight Conjecture, stated as an open problem in 2006. We pay particular attention to algorithmic details and complexity, including a demonstration that in the 1-D case, and also in the case of a complete graph, the Roadmaker's algorithm has optimal complexity: it runs in time O(m), where m is the number of arcs in the graph.</t>
  </si>
  <si>
    <t>1057-7149</t>
  </si>
  <si>
    <t>IEEE T IMAGE PROCESS</t>
  </si>
  <si>
    <t>10.1109/TIP.2010.2057255</t>
  </si>
  <si>
    <t>Shabat, AMM; Tapamo, JR</t>
  </si>
  <si>
    <t>Shabat, Abuobayda M. M.; Tapamo, Jules-Raymond</t>
  </si>
  <si>
    <t>Angled local directional pattern for texture analysis with an application to facial expression recognition</t>
  </si>
  <si>
    <t>face recognition; image texture; feature extraction; support vector machines; perceptrons; decision trees; emotion recognition; angled local directional pattern; texture analysis; facial expression recognition; local binary pattern; LBP; feature extraction method; random noise; image intensity; gradient space; pixel intensity; edge response value; LDP method; Kirsch Masks; centre pixel value; ALDP; texture data set; Kylberg; KTHTIPS2b; K-nearest neighbour algorithm; support vector machine; random forest; perceptron; Naive-Bayes; decision tree; Cohn-Kanade database; facial expression emotion</t>
  </si>
  <si>
    <t>BINARY PATTERN; CLASSIFICATION</t>
  </si>
  <si>
    <t>Local binary pattern (LBP) is currently one of the most common feature extraction methods used for texture analysis. However, LBP suffers from random noise, because it depends on image intensity. Recently, a more stable feature method was introduced, local directional pattern (LDP) uses the gradient space instead of the pixel intensity. Typically, LDP generates a code based on the edge response values using Kirsch masks. Yet, despite the great achievement of LDP, it has two drawbacks. The first is the static choice of the number of most significant bits used for LDP code generation. Second, the original LDP method uses the 8-neighborhood to compute the LDP code, and the value of the centre pixel is ignored. This study presents angled local directional pattern (ALDP), which is an improved version of LDP, for texture analysis. Experimental results on two different texture data sets, using six different classifiers, show that ALDP substantially outperforms both LDP and LBP methods. The ALDP has been evaluated to recognise the facial expressions emotion. Results indicate a very high recognition rate for the proposed method. An added advantage is that ALDP has an adaptive approach for the selection of the number significant bits as opposed to LDP.</t>
  </si>
  <si>
    <t>10.1049/iet-cvi.2017.0340</t>
  </si>
  <si>
    <t>Perkins, S; Marais, P; Gain, J; Berman, M</t>
  </si>
  <si>
    <t>Perkins, Simon; Marais, Patrick; Gain, James; Berman, Mark</t>
  </si>
  <si>
    <t>Field D* path-finding on weighted triangulated and tetrahedral meshes</t>
  </si>
  <si>
    <t>AUTONOMOUS AGENTS AND MULTI-AGENT SYSTEMS</t>
  </si>
  <si>
    <t>Artificial intelligence; Problem solving; Control methods and Search; Graph and tree search strategies; Vision and scene understanding; Representations; Data structures and transforms; Perceptual reasoning</t>
  </si>
  <si>
    <t>SHORTEST PATHS</t>
  </si>
  <si>
    <t>Classic shortest path algorithms operate on graphs, which are suitable for problems that can be represented by weighted nodes or edges. Finding a shortest path through a set of weighted regions is more difficult and only approximate solutions tend to scale well. The Field D* algorithm efficiently calculates an approximate, interpolated shortest path through a set of weighted regions and was designed for navigating robots through terrains with varying characteristics. Field D* operates on unit grid or quad-tree data structures, which require high resolutions to accurately model the boundaries of irregular world structures. In this paper, we extend the Field D* cost functions to 2D triangulations and 3D tetrahedral meshes: structures which model polygonal world structures more accurately. Since robots typically have limited resources available for computation and storage, we pay particular attention to computation and storage overheads when detailing our extensions. We begin by providing analytic solutions to the minimum of each cost function for 2D triangles and 3D tetrahedra. Our triangle implementation provides a 50 % improvement in performance over an existing triangle implementation. While our 3D extension to tetrahedra is the first full analytic extension of Field D* to 3D, previous work only provided an approximate minimization for a single cost function on a 3D cube with unit lengths. Each cost function is expressed in terms of a general function whose characteristics can be exploited to reduce the calculations required to find a minimum. These characteristics can also be exploited to cache the majority of cost functions, producing a speedup of up to 28 % in the 3D tetrahedral case. We demonstrate that, in environments composed of non-grid aligned data, Multi-resolution quad-tree Field D* requires an order of magnitude more faces and between 15 and 20 times more node expansions, to produce a path of similar cost to one produced by a triangle implementation of Field D* on a lower resolution triangulation. We provide examples of 3D pathing through models of complex topology, including pathing through anatomical structures extracted from a medical data set. To summarise, this paper details a robust and efficient extension of Field D* pathing to data sets represented by weighted triangles and tetrahedra, and also provides empirical data which demonstrates the reduction in storage and computation costs that accrue when one chooses such a representation over the more commonly used quad-tree and grid-based alternatives.</t>
  </si>
  <si>
    <t>1387-2532</t>
  </si>
  <si>
    <t>AUTON AGENT MULTI-AG</t>
  </si>
  <si>
    <t>10.1007/s10458-012-9195-8</t>
  </si>
  <si>
    <t>van Wyk, BJ; van Wyk, MA</t>
  </si>
  <si>
    <t>Kronecker product graph matching</t>
  </si>
  <si>
    <t>PATTERN RECOGNITION</t>
  </si>
  <si>
    <t>graph matching; graph isomorphism; image matching; pattern matching</t>
  </si>
  <si>
    <t>NON-LINEAR SYSTEM; SUBGRAPH ISOMORPHISM; ALGORITHM; RELAXATION; ASSIGNMENT; INVARIANT; FRAMEWORK; MODEL</t>
  </si>
  <si>
    <t>In this paper the Interpolator-based Kronecker product graph matching (IBKPGM) algorithm for performing attributed graph matching is presented. The IBKPGM algorithm is based on the Kronecker product graph matching (KPGM) formulation. This new formulation incorporates a general approach to a wide class of graph matching problems based on attributed graphs, allowing the structure of the graphs to be based on multiple sets of attributes. Salient features of the IBKPGM algorithm are that no assumption is made about the adjacency structure of the graphs to be matched, and that the explicit calculation of compatibility values between all vertices of the reference and input graphs as well as between all edges of the reference and input graphs are avoided. (C) 2003 Pattern Recognition Society. Published by Elsevier Science Ltd. All rights reserved.</t>
  </si>
  <si>
    <t>0031-3203</t>
  </si>
  <si>
    <t>PATTERN RECOGN</t>
  </si>
  <si>
    <t>10.1016/S0031-3203(03)00009-8</t>
  </si>
  <si>
    <t>GREY, DC</t>
  </si>
  <si>
    <t>IEEE EXPERT-INTELLIGENT SYSTEMS &amp; THEIR APPLICATIONS</t>
  </si>
  <si>
    <t>Letter</t>
  </si>
  <si>
    <t>0885-9000</t>
  </si>
  <si>
    <t>IEEE EXPERT</t>
  </si>
  <si>
    <t>Cleghorn, CW; Engelbrecht, AP</t>
  </si>
  <si>
    <t>Cleghorn, Christopher W.; Engelbrecht, Andries P.</t>
  </si>
  <si>
    <t>Particle swarm stability: a theoretical extension using the non-stagnate distribution assumption</t>
  </si>
  <si>
    <t>SWARM INTELLIGENCE</t>
  </si>
  <si>
    <t>CONVERGENCE ANALYSIS; OPTIMIZATION; VARIANTS</t>
  </si>
  <si>
    <t>This paper presents an extension of the state of the art theoretical model utilized for understanding the stability criteria of the particles in particle swarm optimization algorithms. Conditions for order-1 and order-2 stability are derived by modeling, in the simplest case, the expected value and variance of a particle's personal and neighborhood best positions as convergent sequences of random variables. Furthermore, the condition that the expected value and variance of a particle's personal and neighborhood best positions are convergent sequences is shown to be a necessary condition for order-1 and order-2 stability. The theoretical analysis presented is applicable to a large class of particle swarm optimization variants.</t>
  </si>
  <si>
    <t>1935-3812</t>
  </si>
  <si>
    <t>SWARM INTELL-US</t>
  </si>
  <si>
    <t>10.1007/s11721-017-0141-x</t>
  </si>
  <si>
    <t>Mpanza, LJ; Pedro, JO</t>
  </si>
  <si>
    <t>Mpanza, Lindokuhle J.; Pedro, Jimoh Olarewaju</t>
  </si>
  <si>
    <t>Optimised Tuning of a PID-Based Flight Controller for a Medium-Scale Rotorcraft</t>
  </si>
  <si>
    <t>rotorcraft UAV; optimisation; dynamic modelling; ant colony optimisation; cuckoo search; genetic algorithm; particle swarm optimisation</t>
  </si>
  <si>
    <t>PARTICLE SWARM OPTIMIZATION; HELICOPTER; DESIGN; SEARCH; GAINS; MODEL</t>
  </si>
  <si>
    <t>This paper presents the parameter optimisation of the flight control system of a singlerotor medium-scale rotorcraft. The six degrees-of-freedom (DOF) nonlinear mathematical model of the rotorcraft is developed. This model is then used to develop proportional-integral-derivative (PID)-based controllers. Since the majority of PID controllers installed in industry are poorly tuned, this paper presents a comparison of the optimised tuning of the flight controller parameters using particle swarm optimisation (PSO), genetic algorithm (GA), ant colony optimisation (ACO) and cuckoo search (CS) optimisation algorithms. The aim is to find the best PID parameters that minimise the specified objective function. Two trim conditions are investigated, i.e., hover and 10 m/s forward flight. The four algorithms performed better than manual tuning of the PID controllers. It was found, through numerical simulation, that the ACO algorithm converges the fastest and finds the best gains for the selected objective function in hover trim conditions. However, for 10 m/s forward flight trim, the GA algorithm was found to be the best. Both the tuned flight controllers managed to reject a gust wind of up to 5 m/s in the lateral axis in hover and in forward flight.</t>
  </si>
  <si>
    <t>10.3390/a14060178</t>
  </si>
  <si>
    <t>Improved Particle Swarm Optimizer with Dynamically Adjusted Search Space and Velocity Limits for Global Optimization</t>
  </si>
  <si>
    <t>8th Panhellenic Conference on Artificial Intelligence</t>
  </si>
  <si>
    <t>MAY 15-17, 2014</t>
  </si>
  <si>
    <t>Ioannina, GREECE</t>
  </si>
  <si>
    <t>Global optimization; particle swarm optimization; evolutionary computation; search space limits; swarm intelligence; velocity limits</t>
  </si>
  <si>
    <t>This paper presents an improved particle swarm optimization (PSO) technique for global optimization. Many variants of the technique have been proposed in literature. However, two major things characterize many of these variants namely, static search space and velocity limits, which bound their flexibilities in obtaining optimal solutions for many optimization problems. Furthermore, the problem of premature convergence persists in many variants despite the introduction of additional parameters such as inertia weight and extra computation ability. This paper proposes an improved PSO algorithm without inertia weight. The proposed algorithm dynamically adjusts the search space and velocity limits for the swarm in each iteration by picking the highest and lowest values among all the dimensions of the particles, calculates their absolute values and then uses the higher of the two values to define a new search range and velocity limits for next iteration. The efficiency and performance of the proposed algorithm was shown using popular benchmark global optimization problems with low and high dimensions. Results obtained demonstrate better convergence speed and precision, stability, robustness with better global search ability when compared with six recent variants of the original algorithm.</t>
  </si>
  <si>
    <t>10.1142/S0218213015500177</t>
  </si>
  <si>
    <t>Schoeman, I; Engelbrecht, A</t>
  </si>
  <si>
    <t>Schoeman, Isabella; Engelbrecht, Andries</t>
  </si>
  <si>
    <t>Niching for dynamic environments using particle swarm optimization</t>
  </si>
  <si>
    <t>SIMULATED EVOLUTION AND LEARNING, PROCEEDINGS</t>
  </si>
  <si>
    <t>6th International Conference on Simulated Evolution and Learning</t>
  </si>
  <si>
    <t>OCT 15-18, 2006</t>
  </si>
  <si>
    <t>Univ Sci &amp; Technol China, Hefei, PEOPLES R CHINA</t>
  </si>
  <si>
    <t>Adapting a niching algorithm for dynamic environments is described. The Vector-Based Particle Swarm Optimizer locates multiple optima by identifying niches and optimizing them in parallel. To track optima effectively, information from previous results should be utilized in order to find optima after an environment change, with less effort than complete re-optimization would entail. The Vector-Based PSO was adapted for this purpose. Several scenarios were set up using a test problem generator, in order to assess the behaviour of the algorithm in various environments. Results showed that the algorithm could track multiple optima with a varying success rate and that results were to a large extent problem-dependent.</t>
  </si>
  <si>
    <t>Hossain, MJ; Chae, O</t>
  </si>
  <si>
    <t>An edge-based moving object detection for video surveillance</t>
  </si>
  <si>
    <t>PATTERN RECOGNITION AND MACHINE INTELLIGENCE, PROCEEDINGS</t>
  </si>
  <si>
    <t>1st International Conference on Pattern Recognition and Machine Intelligence</t>
  </si>
  <si>
    <t>DEC 20-22, 2005</t>
  </si>
  <si>
    <t>Statist Inst Kolkata, Calcutta, INDIA</t>
  </si>
  <si>
    <t>We present a novel approach for extracting moving objects, suitable for intrusion detection and video surveillance systems. Proposed method is characterized by robustness to illumination changes, acclimation to the changes in constituents of background and significantly reduced false alarm rate. We extract pieces of edge information from images and represent these segments with efficiently designed edge classes. Proposed algorithm for matching and updating of edges incorporates the robustness and resilience to intrusion detection system, which is illustrated by the results of our experiments.</t>
  </si>
  <si>
    <t>Oyewole, SA; Olugbara, OO</t>
  </si>
  <si>
    <t>Oyewole, S. A.; Olugbara, O. O.</t>
  </si>
  <si>
    <t>Product image classification using Eigen Colour feature with ensemble machine learning</t>
  </si>
  <si>
    <t>EGYPTIAN INFORMATICS JOURNAL</t>
  </si>
  <si>
    <t>E-commerce; Eigenvector; Ensemble; Neural network; Recommendation; Support vector</t>
  </si>
  <si>
    <t>SUPPORT VECTOR MACHINES; NEURAL-NETWORKS; RETRIEVAL; SVM</t>
  </si>
  <si>
    <t>The plethora of e-commerce products within the last few years has become a serious challenge for shoppers when searching for relevant product information. This has consequently led to the emergence of a recommendation assistant technology that has the capability to discover relevant shopping products that meet the preferences of a user. Classification is a machine learning technique that could assist in creating dynamic user profiles, increase scalability and ultimately improve recommendation accuracy. However, heterogeneity, limited content analysis and high dimensionality of available e-commerce datasets make product classification a difficult problem. In this present study, we propose an enhanced product image classification architecture which has data acquisition pre-processing, feature extraction, dimensionality reduction and ensemble of machine learning methods as components. Core amongst these components is the Eigenvector based fusion algorithm that is meant to obtain dimensionality reduced Eigen Colour feature from the histogram of oriented gradient based colour image representative features. The ensembles of Artificial neural network and Support vector machine were trained with the Eigen Colour feature to classify product images acquired from the PI100 corpus into 100 classes and their classification accuracies were compared. We have obtained a state-of-the-art classification accuracy of 87.2% with the artificial neural network ensemble which is an impressive result when compared to existing results reported by other authors who have utilised the PI100 corpus. (C) 2017 Production and hosting by Elsevier B.V. on behalf of Faculty of Computers and Information, Cairo University.</t>
  </si>
  <si>
    <t>1110-8665</t>
  </si>
  <si>
    <t>EGYPT INFORM J</t>
  </si>
  <si>
    <t>10.1016/j.eij.2017.10.002</t>
  </si>
  <si>
    <t>Steenkamp, C; Engelbrecht, AP</t>
  </si>
  <si>
    <t>Steenkamp, Cian; Engelbrecht, Andries P.</t>
  </si>
  <si>
    <t>A scalability study of the multi-guide particle swarm optimization algorithm to many-objectives</t>
  </si>
  <si>
    <t>Multi-guide particle swarm optimization; Particle swarm optimization; Many-objective optimization</t>
  </si>
  <si>
    <t>CONTROLLING DOMINANCE AREA; EVOLUTIONARY ALGORITHMS; CONVERGENCE; TESTS; KNEE; INTELLIGENCE; PERFORMANCE; OPTIMALITY; REDUCTION; DIVERSITY</t>
  </si>
  <si>
    <t>Scalability of the multi-guide particle swarm optimization (MGPSO) algorithm to many objective optimization problems is investigated in this paper. As a sub-objective, the effects of different archive balance coefficient update strategies on the scaling ability of the MGPSO algorithm are investigated. The results indicate that the MGPSO algorithm scaled to many-objectives competitively compared to other state-of-the-art many-objective optimiza-tion algorithms, without requiring any specialized modifications to the MGPSO algorithm. The MGPSO algorithm utilizes multiple subswarms (one per objective) as well as multiple guides (personal best, neighbourhood best, and archive guides) to help balance and promote solution accuracy and solution diversity during the search pro-cess. The investigated dynamic archive balance coefficient update strategies did not improve the scalability of the MGPSO algorithm significantly.</t>
  </si>
  <si>
    <t>10.1016/j.swevo.2021.100943</t>
  </si>
  <si>
    <t>Rakotonirainy, RG; van Vuuren, JH</t>
  </si>
  <si>
    <t>Rakotonirainy, Rosephine G.; van Vuuren, Jan H.</t>
  </si>
  <si>
    <t>Improved metaheuristics for the two-dimensional strip packing problem</t>
  </si>
  <si>
    <t>Packing; Metaheuristics</t>
  </si>
  <si>
    <t>INTELLIGENT SEARCH ALGORITHM; BIN-PACKING; GENETIC ALGORITHM; PERFORMANCE BOUNDS</t>
  </si>
  <si>
    <t>Given a fixed set of rectangular items and a single rectangular object of fixed width and unlimited height, the two-dimensional strip packing problem consists of packing all the items into the object in a non-overlapping manner, such that the resulting packing height is a minimum. Two improved strip packing metaheuristics are proposed in this paper. The first algorithm is a hybrid approach in which the method of simulated annealing is combined with a heuristic construction algorithm, while the second algorithm involves application of the method of simulated annealing directly in the space of completely defined packing layouts, without an encoding of solutions. These two algorithms are compared with a representative sample of metaheuristics from the literature in terms of solution quality achieved in the context of a large set of 1 718 benchmark instances, clustered into four sets of test problems, each with differing characteristics. It is found that the new algorithms indeed compare favourably with, and in some cases outperform, existing strip packing metaheuristics in the literature. (C) 2020 Elsevier B.V. All rights reserved.</t>
  </si>
  <si>
    <t>10.1016/j.asoc.2020.106268</t>
  </si>
  <si>
    <t>O'Reilly, GB; Ehlers, E</t>
  </si>
  <si>
    <t>O'Reilly, Grant Blaise; Ehlers, Elizabeth</t>
  </si>
  <si>
    <t>Synthesizing stigmergy for multi agent systems</t>
  </si>
  <si>
    <t>AGENT COMPUTING AND MULTI-AGENT SYSTEMS</t>
  </si>
  <si>
    <t>9th Pacific Rim International Workshop on Multi-Agents</t>
  </si>
  <si>
    <t>AUG 07-08, 2006</t>
  </si>
  <si>
    <t>Guilin, PEOPLES R CHINA</t>
  </si>
  <si>
    <t>In order to synthesize stigmergy a model needs to be created that allows a collective of agents to achieve global results through local interactions in some environment. This locality of interactions between the agents and between the agent and the environment allows for the distribution of the entire system without any centralization. Stigmergy is found among social insects in nature. These natural systems show remarkable flexibility, robustness and self-organisation. These characteristics are sort after in modem software systems. Utilizing stigmergy in an artificial system allows agents to interact with one another and with the general topology in a non-centralized manner, thus giving rise to a collective solution when solving of certain tasks. Even though the agents are localized their interaction with the stigmergy layer allows other agents to be affected by the interactions. The methology of mimicking stigmergy into a software system will be described and a description of the model used to synthesize stigmergy will be given. The potential utilization of stigmergy by software agents to interact with each other and to solve certain tasks collectively is also demonstrated.</t>
  </si>
  <si>
    <t>Azeez, NA; Van der Vyver, C</t>
  </si>
  <si>
    <t>Azeez, Nureni Ayofe; Van der Vyver, Charles</t>
  </si>
  <si>
    <t>Security and privacy issues in e-health cloud-based system: A comprehensive content analysis</t>
  </si>
  <si>
    <t>E-Health; Security and privacy; Cloud; Vulnerability; Access control</t>
  </si>
  <si>
    <t>COMMUNICATION</t>
  </si>
  <si>
    <t>The recent advancement in Information and Communication Technology (ICT) has undoubtedly improved services in all sectors in the world. Specifically, Information Technology (IT) has led to a very vital innovation in health sector called electronic health (e-Health). In order to optimize full and excellent benefits of this innovation, its implementation in a cloud-based environment is important. However, with noticeable and numerous benefits inherent from e-Health in a cloud computing, its full utilization is still being hampered by challenges of security and privacy. In this paper, we focused on extensive review of current and existing literatures of various approaches and mechanisms being used to handle security and privacy related matters in e-Health. Strengths and weaknesses of some of these approaches were enunciated. The literature review was carried out after selecting over One Hundred and Ten (1 1 0) original articles and figured out several models adopted in their solutions. After comparing models used, we arrived at the reviewed articles. Reviewed articles were narrowed down to the current number because of similarity observed in the models adopted by some researchers. Also, we give an acceptable and standard definition of e-Health. Effort was made to classify cloud-based models. Security and privacy requirements as recommended by Health Insurance Portability and Accountability Act (HIPAA) were also discussed and provided. Remarks and recommendations were made regarding the review process and future directions on security and privacy of e-Health in cloud computing was also provided. Finally, authors propose a secured and dependable architecture for electronic health that could guarantee efficiency, reliability and regulated access framework to health information. The architecture, though is currently under implementation, will guarantee absolute security and privacy between healthcare providers and the patients. (C) 2018 Production and hosting by Elsevier B.V. on behalf of Faculty of Computers and Information, Cairo University.</t>
  </si>
  <si>
    <t>10.1016/j.eij.2018.12.001</t>
  </si>
  <si>
    <t>DuPlessis, JP; Tolmie, CJ</t>
  </si>
  <si>
    <t>Knowledge acquisition by the domain expert using the tool HEMATOOL</t>
  </si>
  <si>
    <t>ARTIFICIAL INTELLIGENCE IN MEDICINE</t>
  </si>
  <si>
    <t>6th Conference on Artificial Intelligence in Medicine Europe (AIME 97)</t>
  </si>
  <si>
    <t>MAR 23-26, 1997</t>
  </si>
  <si>
    <t>GRENOBLE, FRANCE</t>
  </si>
  <si>
    <t>van den Bergh, F; Engelbrecht, AP</t>
  </si>
  <si>
    <t>A cooperative approach to particle swarm optimization</t>
  </si>
  <si>
    <t>convergence behavior; cooperative coevolutionary genetic algorithm; cooperative learning; cooperative swarms; particle swarm optimization</t>
  </si>
  <si>
    <t>PERFORMANCE</t>
  </si>
  <si>
    <t>The particle swarm optimizer (PSO) is a stochastic, population-based optimization technique that can be applied to a wide range of problems, including neural network training. This paper presents a variation on the traditional PSO algorithm, called the cooperative particle swarm optimizer, or CPSO, employing cooperative behavior to significantly improve the performance of the original algorithm. This is achieved by using multiple swarms to optimize different components of the solution vector cooperatively. Application of the new PSO algorithm on several benchmark optimization problems shows a marked improvement in performance over the traditional PSO.</t>
  </si>
  <si>
    <t>10.1109/tevc.2004.826069</t>
  </si>
  <si>
    <t>Vallabh, P; Malekian, R</t>
  </si>
  <si>
    <t>Vallabh, Pranesh; Malekian, Reza</t>
  </si>
  <si>
    <t>Fall detection monitoring systems: a comprehensive review</t>
  </si>
  <si>
    <t>Fall detection; Machine learning; Elderly care; Healthcare</t>
  </si>
  <si>
    <t>FLOOR VIBRATIONS; SENSOR; ACCELEROMETER; VECTOR; IMPLEMENTATION; FRAMEWORK; ALGORITHM; RADAR; MAPS</t>
  </si>
  <si>
    <t>The increase in elderly population especially in the developed countries and the number of elderly people living alone can result in increased healthcare costs which can cause a huge burden on the society. With fall being one of the biggest risk among the elderly population resulting in serious injuries, if not treated quickly. The advancements in technology, over the years, resulted in an increase in the research of different fall detection systems. Fall detection systems can be grouped into the following categories: camera-based, ambient sensors, and wearable sensors. The detection algorithm and the sensors used can affect the accuracy of the system. The detection algorithm used can either be a decision tree or machine learning algorithms. In this paper, we study the different fall detection systems and the problems associated with these systems. The fall detection model which most recent studies implements will be analysed. From the study, it is found that personalized models are the key, for creating an accurate model and not limiting users to specific activities to perform.</t>
  </si>
  <si>
    <t>10.1007/s12652-017-0592-3</t>
  </si>
  <si>
    <t>Feukeu, EA; Djouani, K; Kurien, A</t>
  </si>
  <si>
    <t>Feukeu, E. A.; Djouani, K.; Kurien, A.</t>
  </si>
  <si>
    <t>Performance evaluation of the ADSA in a vehicular network: MAC approach in IEEE 802.11p</t>
  </si>
  <si>
    <t>WAVE; DSRC; OFDM; Doppler effect; MCS</t>
  </si>
  <si>
    <t>The added benefits brought by the advent of the Vehicular network (VN) technology have stimulated a lot of hope in the area emergent transportation industries. Two most important factors that have motivated and contributed to the development, design and implementation of the VN standards include the need to ensure safety and the need to consider road accident avoidance strategies. However, the innate dynamic and the high topological mobility of the nodes in Vehicular Ad Hoc Networks (VANETs) raise complex and challenging issues with the standard. One of the complexities is the problem posed by Doppler effect (DE) resulting from the high mobility of the VANET nodes. In an attempt to compensate the induced Doppler shift (DS), the Automatic Doppler shift adaptation (ADSA) method was recently introduced to combat DE in a VANET. ADSA proved to be more resilient and effective in term of Bit error rate (BER). Moreover, for realistic applications, BER tests alone are insufficient. Therefore, in this work, a thorough analysis of the method is explored and the strength of the refined ADSA method is evaluated in terms of throughput, elapsed time, packet loss, model efficiency and data transfer rate. These metrics are used to perform a comparative analysis of ADSA versus adaptive modulation code (AMC) and auto-rate fallback (ARF). Results from the analysis shows that the ADSA approach is very effective and has a strong robustness compared to ARF and AMC with up to 300-700 % improvement in throughput and a 60-75 % reduction in consumed time.</t>
  </si>
  <si>
    <t>10.1007/s12652-015-0268-9</t>
  </si>
  <si>
    <t>Kamper, F; Steel, SJ; du Preez, JA</t>
  </si>
  <si>
    <t>Kamper, Francois; Steel, Sarel J.; du Preez, Johan A.</t>
  </si>
  <si>
    <t>On the Convergence of Gaussian Belief Propagation with Nodes of Arbitrary Size</t>
  </si>
  <si>
    <t>JOURNAL OF MACHINE LEARNING RESEARCH</t>
  </si>
  <si>
    <t>belief propagation; Gaussian distributions; higher-dimensional marginals; preconditioning; inference</t>
  </si>
  <si>
    <t>GRAPHICAL MODELS</t>
  </si>
  <si>
    <t>This paper is concerned with a multivariate extension of Gaussian message passing applied to pairwise Markov graphs (MGs). Gaussian message passing applied to pairwise MGs is often labeled Gaussian belief propagation (GaBP) and can be used to approximate the marginal of each variable contained in the pairwise MG. We propose a multivariate extension of GaBP (we label this GaBP-m) that can be used to estimate higher-dimensional marginals. Beyond the ability to estimate higher-dimensional marginals, GaBP-m exhibits better convergence behavior than GaBP, and can also provide more accurate univariate marginals. The theoretical results of this paper are based on an extension of the computation tree analysis conducted on univariate nodes to the multivariate case. The main contribution of this paper is the development of a convergence condition for GaBP-m that moves beyond the walk-summability of the precision matrix. Based on this convergence condition, we derived an upper bound for the number of iterations required for convergence of the GaBP-m algorithm. An upper bound on the dissimilarity between the approximate and exact marginal covariance matrices was established. We argue that GaBP-m is robust towards a certain change in variables, a property not shared by iterative solvers of linear systems, such as the conjugate gradient (CG) and preconditioned conjugate gradient (PCG) methods. The advantages of using GaBP-m over GaBP are also illustrated empirically.</t>
  </si>
  <si>
    <t>1532-4435</t>
  </si>
  <si>
    <t>J MACH LEARN RES</t>
  </si>
  <si>
    <t>Prey-predator algorithm for discrete problems: a case for examination timetabling problem</t>
  </si>
  <si>
    <t>TURKISH JOURNAL OF ELECTRICAL ENGINEERING AND COMPUTER SCIENCES</t>
  </si>
  <si>
    <t>Prey-predator algorithm; discrete prey-predator algorithm; metaheuristic; combinatorial optimization; examination timetabling</t>
  </si>
  <si>
    <t>SEARCH</t>
  </si>
  <si>
    <t>The prey-predator algorithm is a metaheuristic algorithm inspired by the interaction between a predator and its prey. Initial solutions are put into three categories: the better performing solution as the best prey, the worst performing solution as a predator, and the rest as ordinary prey. The best prey totally focuses on exploiting its neighborhood while the predator explores the search space searching for a promising region in the search space. The ordinary prey will be affected by these two extreme search behaviors of exploration and exploitation. The algorithm has been tested and found to be effective in solving different problems arising from different disciplines including engineering, tourism, and management. Originally, the algorithm was designed to deal with continuous problems. However, many problems arising from real aspects are not continuous. Hence, in this paper the prey-predator algorithm will be extended to suit discrete problems. Examination timetabling is used to test the approach. The simulation results with appropriate statistical analysis show that the approach is as good as the cumulative best performance of results recorded in the literature for the selected benchmark problems.</t>
  </si>
  <si>
    <t>1300-0632</t>
  </si>
  <si>
    <t>TURK J ELECTR ENG CO</t>
  </si>
  <si>
    <t>10.3906/elk-1809-175</t>
  </si>
  <si>
    <t>Shani, I</t>
  </si>
  <si>
    <t>Shani, Itay</t>
  </si>
  <si>
    <t>Teleonomic functions and intrinsic intentionality: Dretske's theory as a test case</t>
  </si>
  <si>
    <t>COGNITIVE SYSTEMS RESEARCH</t>
  </si>
  <si>
    <t>Dretske; epiphenomenalism; function; indication; intrinsic intentionality; self-organization; teleology; teleonomy</t>
  </si>
  <si>
    <t>Fred Dretske's theory of indicatory functions [Dretske, F. ( 1988). Explaining behavior: reasons in a world of causes. Cambridge, MA: MIT/ Bradford; Dretske, F. ( 1994). A recipe for thought. Originally published as If You Can't Make One, You Don't Know How It Works.'' In P. French, T. Uehling, &amp; H. Wettstein (eds.), Midwest studies in philosophy: Vol. 19. Reprinted in D. J. Chalmers ( 2002) ( pp. 468 - 482).] is undoubtedly one of the more ambitious attempts to articulate a sound naturalistic foundation for an adequate theory of intentional content. In what follows I argue that, contrary to Dretske's explicit intentions, his theory fails a crucial adequacy test - that of accounting for mental content as a system-intrinsic property. Once examined in light of the first-person perspective of an embodied psychological agent, I argue, it becomes clear that neither 'indication', nor 'function', as used by Dretske, can be consistently applied. Dretske's theory of indicatory functions is, thus, doubly incoherent. It is then argued that the problems identified here stretch far beyond Dretske's specific theory - covering the better part of contemporary attempts to naturalize content. I conclude by suggesting that these general problems of representation, exemplified so vividly in Dretske's theory, also testify to the inadequacy of the quest to reduce teleological phenomena ( function and purpose) to predominantly mechanistic variables. (c) 2006 Elsevier B. V. All rights reserved.</t>
  </si>
  <si>
    <t>2214-4366</t>
  </si>
  <si>
    <t>1389-0417</t>
  </si>
  <si>
    <t>COGN SYST RES</t>
  </si>
  <si>
    <t>10.1016/j.cogsys.2006.06.001</t>
  </si>
  <si>
    <t>A POCS-based graph matching algorithm</t>
  </si>
  <si>
    <t>graph matching; subgraph matching; contextual correspondence matching; projection onto convex sets</t>
  </si>
  <si>
    <t>RELAXATION; INVARIANT; MODEL</t>
  </si>
  <si>
    <t>A novel Projections Onto Convex Sets (POCS) graph matching algorithm is presented. Two-way assignment constraints are enforced without using elaborate penalty terms, graduated nonconvexity, or sophisticated annealing mechanisms to escape from poor local minima. Results indicate that the presented algorithm is robust and compares favorably to other well-known algorithms.</t>
  </si>
  <si>
    <t>10.1109/TPAMI.2004.95</t>
  </si>
  <si>
    <t>Hofmeyr, DP</t>
  </si>
  <si>
    <t>Hofmeyr, David P.</t>
  </si>
  <si>
    <t>Connecting Spectral Clustering to Maximum Margins and Level Sets</t>
  </si>
  <si>
    <t>spectral clustering; maximum margin clustering; density clustering; level sets; convergence; asymptotics; consistency</t>
  </si>
  <si>
    <t>CONSISTENCY</t>
  </si>
  <si>
    <t>We study the connections between spectral clustering and the problems of maximum margin clustering, and estimation of the components of level sets of a density function. Specifically, we obtain bounds on the eigenvectors of graph Laplacian matrices in terms of the between cluster separation, and within cluster connectivity. These bounds ensure that the spectral clustering solution converges to the maximum margin clustering solution as the scaling parameter is reduced towards zero. The sensitivity of maximum margin clustering solutions to outlying points is well known, but can be mitigated by first removing such outliers, and applying maximum margin clustering to the remaining points. If outliers are identified using an estimate of the underlying probability density, then the remaining points may be seen as an estimate of a level set of this density function. We show that such an approach can be used to consistently estimate the components of the level sets of a density function under very mild assumptions.</t>
  </si>
  <si>
    <t>Aye, SA; Heyns, PS</t>
  </si>
  <si>
    <t>Aye, S. A.; Heyns, P. S.</t>
  </si>
  <si>
    <t>ACOUSTIC EMISSION-BASED PROGNOSTICS OF SLOW ROTATING BEARING USING BAYESIAN TECHNIQUES UNDER DEPENDENT AND INDEPENDENT SAMPLES</t>
  </si>
  <si>
    <t>APPLIED ARTIFICIAL INTELLIGENCE</t>
  </si>
  <si>
    <t>REGRESSION; LIFE</t>
  </si>
  <si>
    <t>This study develops a novel degradation assessment index (DAI) from acoustic emission signals obtained from slow rotating bearings and integrates the same into alternative Bayesian methods for the prediction of remaining useful life (RUL). The DAI is obtained by the integration of polynomial kernel principal component analysis (PKPCA), Gaussian mixture model (GMM), and exponentially weighted moving average (EWMA). The DAI is then used as inputs in several Bayesian regression models, such as the multilayer perceptron (MLP), radial basis function (RBF), Bayesian linear regression (BLR), Gaussian mixture regression (GMR), and the Gaussian process regression (GPR) for RUL prediction. The combination of the DAI with the GPR model, otherwise known as the DAI-GPR gave the best prediction with the least error. The findings show that the GPR model is suitable and effective in the prediction of RUL of slow rotating bearings and robust to varying operating conditions. Further, the findings are also robust when the training and tests sets are obtained from dependent and independent samples. Therefore, the GPR model is found useful for monitoring the condition of machines in order to implement effective preventive rather than reactive maintenance, thereby maximizing safety and asset availability.</t>
  </si>
  <si>
    <t>0883-9514</t>
  </si>
  <si>
    <t>APPL ARTIF INTELL</t>
  </si>
  <si>
    <t>10.1080/08839514.2015.1038432</t>
  </si>
  <si>
    <t>Duma, M; Twala, B; Nelwamondo, F; Marwala, T</t>
  </si>
  <si>
    <t>Duma, Mlungisi; Twala, Bhekisipho; Nelwamondo, Fulufhelo; Marwala, Tshilidzi</t>
  </si>
  <si>
    <t>PREDICTIVE MODELING WITH MISSING DATA USING AN AUTOMATIC RELEVANCE DETERMINATION ENSEMBLE: A COMPARATIVE STUDY</t>
  </si>
  <si>
    <t>PRINCIPAL COMPONENT ANALYSIS; NEURAL-NETWORKS</t>
  </si>
  <si>
    <t>The objective of this article is to present an automatic relevance determination ensemble as an effective variable extraction method for insurance datasets with large numbers of variables. Automatic relevance determination is a method that uses a Bayesian neural network and the evidence framework to rank variables in the order of relevance to the target variable. The current approach uses a single Bayesian neural network that searches only for local minima or maxima. In large datasets with numerous variables, this is a concern because we cannot be certain that the outcome is an optimal one. The method used to address this issue in this study is an automatic relevance determination ensemble with various configurations (or structures) of the Bayesian neural networks. Each outcome in the ensemble is determined by using a confidence factor rather than by scrutinizing the most probable weights values or hyperparameters directly. The extraction method is used with the repeated incremental pruning to produce error reduction, logistic discriminant analysis, and k-nearest neighbor models to evaluate the performance. Furthermore, the datasets employed contain escalating missing data to measure the accuracy and resilience of the models when they are used with the proposed ensemble. The ensemble is compared with the principal component analysis method. The results show that with the automatic relevance determination ensemble, the models achieve higher accuracies in performance than when used with the principal component analysis. Furthermore, the resilience and strength of models is higher when using the ensemble, compared with the principal component analysis method.</t>
  </si>
  <si>
    <t>10.1080/08839514.2012.741377</t>
  </si>
  <si>
    <t>Engelbrecht, HA; du Preez, JA</t>
  </si>
  <si>
    <t>Engelbrecht, H. A.; du Preez, J. A.</t>
  </si>
  <si>
    <t>Efficient backward decoding of high-order hidden Markov models</t>
  </si>
  <si>
    <t>Hidden Markov model; Decoding; High-order; Search</t>
  </si>
  <si>
    <t>PROBABILISTIC FUNCTIONS; RECOGNITION</t>
  </si>
  <si>
    <t>The forward-backward search (FBS) algorithm [S. Austin, R. Schwartz, P. Placeway, The forward-backward search algorithm, in: Proceedings of the IEEE International Conference on Acoustics, Speech and Signal Processing, 1991, pp. 697-700] has resulted in increases in speed of up to 40 in expensive time-synchronous beam searches in hidden Markov model (HMM) based speech recognition [R. Schwartz, S. Austin, Efficient, high-performance algorithms for N-best search, in: Proceedings of the Workshop on Speech and Natural Language, 1990, pp, 6-11; L. Nguyen, R. Schwartz, F. Kubala, P. Placeway, Search algorithms for software-only real-time recognition with very large vocabularies, in: Proceedings of the Workshop on Human Language Technology, 1993, pp. 91-95: A. Sixtus, S. Ortmanns, High-quality word graphs using forward-backward pruning, in: Proceedings of the IEEE International Conference on Acoustics, Speech and Signal Processing, 1999, pp. 593-596]. This is typically achieved by using a simplified forward search to decrease computation in the following detailed backward search. FBS implicitly assumes that forward and backward searches of HMMs are computationally equivalent. In this paper we present experimental results, obtained on the CallFriend database, that show that this assumption is incorrect for conventional high-order HMMs. Therefore, any improvement in computational efficiency that is gained by using conventional low-order HMMs in the simplified backward search of FBS is lost. This problem is solved by presenting a new definition of HMMs termed a right-context HMM, which is equivalent to conventional HMMs. We show that the computational expense of backward Viterbi-beam decoding right-context HMMs is similar to that of forward decoding conventional HMMs. Though not the subject of this paper, this allows us to more efficiently decode high-order HMMs, by capitalising on the improvements in computational efficiency that is obtained by using the FBS algorithm. (C) 2009 Elsevier Ltd. All rights reserved.</t>
  </si>
  <si>
    <t>10.1016/j.patcog.2009.06.004</t>
  </si>
  <si>
    <t>ORLOWSKI, M</t>
  </si>
  <si>
    <t>ON THE CONDITIONS FOR SUCCESS OF SKLANSKY CONVEX-HULL ALGORITHM</t>
  </si>
  <si>
    <t>10.1016/0031-3203(83)90074-2</t>
  </si>
  <si>
    <t>Brink, AD; Pendock, NE</t>
  </si>
  <si>
    <t>Minimum cross-entropy threshold selection</t>
  </si>
  <si>
    <t>cross-entropy; thresholding; segmentation; correlation; Pearson's chi(2); maximum entropy</t>
  </si>
  <si>
    <t>CORRELATION CRITERION; MAXIMUM-ENTROPY; IMAGE</t>
  </si>
  <si>
    <t>Thresholding is a common and easily implemented form of image segmentation. Many methods of automatic threshold selection based on the optimization of some discriminant function have been proposed. Such functions often take the form of a metric distance or similarity measure between the original image and the segmented result. A non-metric measure, the cross-entropy, is used here to determine the optimum threshold. It is shown that this measure is related to other commonly used measures of distance or similarity under special conditions, although it is in some senses more general. Some typical results using this method are presented, together with results using a metric form of the cross-entropy.</t>
  </si>
  <si>
    <t>10.1016/0031-3203(95)00066-6</t>
  </si>
  <si>
    <t>COETZEE, L; BOTHA, EC</t>
  </si>
  <si>
    <t>FINGERPRINT RECOGNITION IN LOW-QUALITY IMAGES</t>
  </si>
  <si>
    <t>FINGERPRINT RECOGNITION; IMAGE RECOGNITION; ACCESS CONTROL; LOW QUALITY IMAGE RECOGNITION</t>
  </si>
  <si>
    <t>EDGE-DETECTION</t>
  </si>
  <si>
    <t>Algorithms are identified which are best suited for an automatic fingerprint recognition system operating on low quality images. New preprocessing algorithms for noise removal and binarization are described. Three approaches to classification are investigated: a correlation classifier, and two feature-based classification schemes. The best results on a database of 80 fingerprints are obtained with spatial-frequency features. Three classifiers (neural net, linear classifier and nearest neighbour) using these features are successful in identifying an independent test set. Details of the results are shown. In conclusion suggestions are made concerning the most suitable algorithms in each of the processing steps.</t>
  </si>
  <si>
    <t>10.1016/0031-3203(93)90151-L</t>
  </si>
  <si>
    <t>Fast Exact Evaluation of Univariate Kernel Sums</t>
  </si>
  <si>
    <t>Kernel; Estimation; Probability distribution; Independent component analysis; Deconvolution; Image reconstruction; Noise measurement; Linear time; density estimation; density derivative; projection pursuit; independent component analysis; non-parametric regression; image deconvolution; image denoising; image reconstruction</t>
  </si>
  <si>
    <t>BANDWIDTH SELECTION; DENSITY-ESTIMATION</t>
  </si>
  <si>
    <t>This paper presents new methodology for computationally efficient evaluation of univariate kernel sums. It is shown that a rich class of kernels allows for exact evaluation of functions expressed as a sum of kernels using simple recursions. Given an ordered sample the computational complexity is linear in the sample size. Direct applications to the estimation of denisties and their derivatives shows that the proposed approach is competitive with the state-of-the-art. Extensions to multivariate problems including independent component analysis and spatial smoothing illustrate the versatility of univariate kernel estimators, and highlight the efficiency and accuracy of the proposed approach. Multiple applications in image processing, including image deconvolution; denoising; and reconstruction are considered, showing that the proposed approach offers very promising potential in these fields.</t>
  </si>
  <si>
    <t>10.1109/TPAMI.2019.2930501</t>
  </si>
  <si>
    <t>Coetzer, RC; Hancke, GP</t>
  </si>
  <si>
    <t>Coetzer, Reinier C.; Hancke, Gerhard P.</t>
  </si>
  <si>
    <t>Development of a robust active infrared-based eye tracker</t>
  </si>
  <si>
    <t>REAL-TIME EYE; FACE POSE TRACKING; GAZE</t>
  </si>
  <si>
    <t>Eye tracking has a number of useful applications ranging from monitoring a vehicle driver for possible signs of fatigue, providing an interface to enable severely disabled people to communicate with others, to a number of medical applications. Most eye tracking applications require a non-intrusive way of tracking the eyes, making a camera-based approach a natural choice. However, although significant progress has been made in recent years, modern eye tracking systems still have not overcome a number of challenges including eye occlusions, variable ambient lighting conditions and inter-subject variability. This study describes the development of a robust real-time camera-based eye tracker, which is mainly suitable for indoor applications. The developed eye tracker relies on the so-called bright/dark pupil effect for both the eye detection and eye tracking phases. Furthermore, this study also aims to determine how strong the bright/dark pupil effect is among people from an African ethnical background, a feature that is very relevant to a country such as South Africa.</t>
  </si>
  <si>
    <t>10.1049/iet-cvi.2013.0251</t>
  </si>
  <si>
    <t>Regularized Gaussian Belief Propagation with Nodes of Arbitrary Size</t>
  </si>
  <si>
    <t>belief propagation; Gaussian distributions; regularization; inference quality; higher-dimensional marginals</t>
  </si>
  <si>
    <t>GRAPHICAL MODELS; CONVERGENCE</t>
  </si>
  <si>
    <t>Gaussian belief propagation (GaBP) is a message-passing algorithm that can be used to perform approximate inference on a pairwise Markov graph (MG) constructed from a multivariate Gaussian distribution in canonical parameterization. The output of GaBP is a set of approximate univariate marginals for each variable in the pairwise MG. An extension of GaBP (labeled GaBP-m), allowing for the approximation of higher-dimensional marginal distributions, was explored by Kamper et al. (2019). The idea is to create an MG in which each node is allowed to receive more than one variable. As in the univariate case, the multivariate extension does not necessarily converge in loopy graphs and, even if convergence occurs, is not guaranteed to provide exact inference. To address the problem of convergence, we consider a multivariate extension of the principle of node regularization proposed by Kamper et al. (2018). We label this algorithm slow GaBP-m (sGaBP-m), where the term slow relates to the damping effect of the regularization on the message passing. We prove that, given sufficient regularization, this algorithm will converge and provide the exact marginal means at convergence, regardless of the way variables are assigned to nodes. The selection of the degree of regularization is addressed through the use of a heuristic, which is based on a tree representation of sGaBP-m. As a further contribution, we extend other GaBP variants in the literature to allow for higher-dimensional marginalization. We show that our algorithm compares favorably with these variants, both in terms of convergence speed and inference quality.</t>
  </si>
  <si>
    <t>AN EMPIRICAL COMPARISON OF TECHNIQUES FOR HANDLING INCOMPLETE DATA USING DECISION TREES</t>
  </si>
  <si>
    <t>MISSING-DATA; MULTIPLE IMPUTATION; EM ALGORITHM; LIKELIHOOD</t>
  </si>
  <si>
    <t>Increasing the awareness of how incomplete data affects learning and classification accuracy has led to increasing numbers of missing data techniques. This article investigates the robustness and accuracy of seven popular techniques for tolerating incomplete training and test data for different patterns of missing datadifferent proportions and mechanisms of missing data on resulting tree-based models. The seven missing data techniques were compared by artificially simulating different proportions, patterns, and mechanisms of missing data using 21 complete datasets (i.e., with no missing values) obtained from the University of California, Irvine repository of machine-learning databases (Blake and Merz, 1998). A four-way repeated measures design was employed to analyze the data. The simulation results suggest important differences. All methods have their strengths and weaknesses. However, listwise deletion is substantially inferior to the other six techniques, while multiple imputation, that utilizes the expectation maximization algorithm, represents a superior approach to handling incomplete data. Decision tree single imputation and surrogate variables splitting are more severely impacted by missing values distributed among all attributes compared to when they are only on a single attribute. Otherwise, the imputationversus model-based imputation procedures gavereasonably good results although some discrepancies remained. Different techniques for addressing missing values when using decision trees can give substantially diverse results, and must be carefully considered to protect against biases and spurious findings. Multiple imputation should always be used, especially if the data contain many missing values. If few values are missing, any of the missing data techniques might be considered. The choice of technique should be guided by the proportion, pattern, and mechanisms of missing data, especially the latter two. However, the use of older techniques like listwise deletion and mean or mode single imputation is no longer justifiable given the accessibility and ease of use of more advanced techniques, such as multiple imputation and supervised learning imputation.</t>
  </si>
  <si>
    <t>10.1080/08839510902872223</t>
  </si>
  <si>
    <t>Muller, N; Herbst, BM</t>
  </si>
  <si>
    <t>On the use of SDF-type filters for distortion parameter estimation</t>
  </si>
  <si>
    <t>synthetic discriminant functions; synthetic estimation filters; facial location</t>
  </si>
  <si>
    <t>SYNTHETIC ESTIMATION FILTERS; PATTERN-RECOGNITION; INVARIANCE; DESIGN</t>
  </si>
  <si>
    <t>Synthetic discriminant functions have been used to locate objects irrespective of distortions and to estimate the extent of the distortion. it was recognized from the beginning that accurate estimates are only possible provided the training set is constructed carefully. In this paper, we obtain conditions that will ensure the accuracy of the estimates. The conditions also suggest efficient ways of constructing the training sets and the results are extended to a wide class SDF-type filters. The theoretical results are illustrated with (idealized) examples and are also applied to the more realistic problem of accurate facial location.</t>
  </si>
  <si>
    <t>10.1109/TPAMI.2002.1046173</t>
  </si>
  <si>
    <t>Mongwe, WT; Mbuvha, R; Marwala, T</t>
  </si>
  <si>
    <t>Mongwe, Wilson Tsakane; Mbuvha, Rendani; Marwala, Tshilidzi</t>
  </si>
  <si>
    <t>Locally Scaled and Stochastic Volatility Metropolis-Hastings Algorithms</t>
  </si>
  <si>
    <t>Bayesian methods; Metropolis-Hastings; Markov chain Monte Carlo; machine learning; algorithms; jump diffusion processes</t>
  </si>
  <si>
    <t>HAMILTONIAN MONTE-CARLO; RETURNS; CHAINS</t>
  </si>
  <si>
    <t>Markov chain Monte Carlo (MCMC) techniques are usually used to infer model parameters when closed-form inference is not feasible, with one of the simplest MCMC methods being the random walk Metropolis-Hastings (MH) algorithm. The MH algorithm suffers from random walk behaviour, which results in inefficient exploration of the target posterior distribution. This method has been improved upon, with algorithms such as Metropolis Adjusted Langevin Monte Carlo (MALA) and Hamiltonian Monte Carlo being examples of popular modifications to MH. In this work, we revisit the MH algorithm to reduce the autocorrelations in the generated samples without adding significant computational time. We present the: (1) Stochastic Volatility Metropolis-Hastings (SVMH) algorithm, which is based on using a random scaling matrix in the MH algorithm, and (2) Locally Scaled Metropolis-Hastings (LSMH) algorithm, in which the scaled matrix depends on the local geometry of the target distribution. For both these algorithms, the proposal distribution is still Gaussian centred at the current state. The empirical results show that these minor additions to the MH algorithm significantly improve the effective sample rates and predictive performance over the vanilla MH method. The SVMH algorithm produces similar effective sample sizes to the LSMH method, with SVMH outperforming LSMH on an execution time normalised effective sample size basis. The performance of the proposed methods is also compared to the MALA and the current state-of-art method being the No-U-Turn sampler (NUTS). The analysis is performed using a simulation study based on Neal's funnel and multivariate Gaussian distributions and using real world data modeled using jump diffusion processes and Bayesian logistic regression. Although both MALA and NUTS outperform the proposed algorithms on an effective sample size basis, the SVMH algorithm has similar or better predictive performance when compared to MALA and NUTS across the various targets. In addition, the SVMH algorithm outperforms the other MCMC algorithms on a normalised effective sample size basis on the jump diffusion processes datasets. These results indicate the overall usefulness of the proposed algorithms.</t>
  </si>
  <si>
    <t>10.3390/a14120351</t>
  </si>
  <si>
    <t>Dynamic neural network-based feedback linearization control of full-car suspensions using PSO</t>
  </si>
  <si>
    <t>Feedback linearization control; Proportional plus integral plus derivative control; Dynamic neural network; Particle swarm optimization; Active vehicle suspension system</t>
  </si>
  <si>
    <t>PARTICLE-SWARM-OPTIMIZATION; NONLINEAR-SYSTEM IDENTIFICATION; SELECTION</t>
  </si>
  <si>
    <t>This paper proposes a nonlinear control approach using dynamic neural network-based input-output feedback linearization to resolve the inherent conflicting performance criteria for a full-car nonlinear electrohydraulic active vehicle suspension system. Particle swarm optimization is applied both for the dynamic neural network models' trainings and the computation of the controllers' parameters. The intelligent control scheme outperformed the passive vehicle suspension system and the benchmark particle swarm-optimized proportional+integral+derivative controller. Effectiveness and robustness of the proposed controller are demonstrated through simulations both in time- and frequency-domains. (C) 2018 Elsevier B.V. All rights reserved.</t>
  </si>
  <si>
    <t>10.1016/j.asoc.2018.06.002</t>
  </si>
  <si>
    <t>Dabrowski, JJ; de Villiers, JP; Beyers, C</t>
  </si>
  <si>
    <t>Dabrowski, Joel Janek; de Villiers, Johan Pieter; Beyers, Conrad</t>
  </si>
  <si>
    <t>Naive Bayes switching linear dynamical system: A model for dynamic system modelling, classification, and information fusion</t>
  </si>
  <si>
    <t>Dynamic Bayesian network; Missing data; Time series; Classification; Regime model</t>
  </si>
  <si>
    <t>TRIPLET MARKOV-CHAINS; HIDDEN; RECOGNITION; TRACKING; SEQUENCES; MOTION</t>
  </si>
  <si>
    <t>The Naive Bayes Switching Linear Dynamical System (NB-SLDS) is proposed as a novel variant of the switching linear dynamical system (SLDS). The variant models multi-variable systems that undergo regime changes in their dynamics. The model may be applied to identify regime changes or classify systems according to their dynamics. The NB-SLDS provides the means to fuse multiple sequential data sources into a single model. A key feature of the model is that it is able to handle missing and unsynchronised data. Filtering and smoothing algorithms for inference and an expectation maximisation algorithm for parameter learning in the NB-SLDS are presented. The model is demonstrated and compared to the SLDS and hidden Markov model (HMM) in a human action recognition problem.</t>
  </si>
  <si>
    <t>10.1016/j.inffus.2017.10.002</t>
  </si>
  <si>
    <t>Strydom, Z; Waller, LJ; Brown, M; Fritz, H; Shaw, K; Venter, JA</t>
  </si>
  <si>
    <t>Strydom, Zanri; Waller, Lauren J.; Brown, Mark; Fritz, Herve; Shaw, Kevin; Venter, Jan A.</t>
  </si>
  <si>
    <t>Factors that influence Cape fur seal predation on Cape gannets at Lambert's Bay, South Africa</t>
  </si>
  <si>
    <t>PEERJ COMPUTER SCIENCE</t>
  </si>
  <si>
    <t>Subjects Biodiversity; Biology; Zoology Selective culling; Endangered seabird; Seal-seabird predation; Fish biomass; Conserva-tion concern; Fledgling mortality; Predation probability; Predator control; Hydroacoustic survey</t>
  </si>
  <si>
    <t>MARINE PROTECTED AREAS; ARCTOCEPHALUS-PUSILLUS; ACOUSTIC SURVEYS; MORUS-CAPENSIS; SEABIRDS; FISHERIES; BENGUELA; COMPETITION; FOOD; ECOSYSTEM</t>
  </si>
  <si>
    <t>Seabird populations experience predation that can impact their breeding density and breeding success. The Cape gannet Morus capensis is endemic to the Benguela upwelling ecosystem and is classified as Endangered by the IUCN. They are affected by several threats, including predation by the Cape fur seal Arctocephalus pusillus pusillus. Many fledglings succumb to predation during their maiden flight across waters around the island. To curb predation, the selective culling of individual predatory seals was implemented in 2014, 2015, and 2018. Our first study objective was to determine if selective culling of Cape fur seals significantly reduced predation probability on Cape gannets. We tested whether predation probability in 2014, 2015, and 2018 was affected by fish biomass, gannet fledgling numbers, and/or the presence/absence of selective culling. Our second objective was to determine what led to fluctuations in Cape fur seal predation on Cape gannet fledglings between 2007 and 2018. We tested whether fish biomass and the amount of Cape gannet fledglings in the water affected predation probability on the fledglings. Results indicated that selective culling reduced predation within years. We found that with both increased fledgling numbers and increased fish biomass, seal predation probability was reduced. This suggests that a sustainable way to promote the conservation of Cape gannets would be to increase food availability for both the Cape fur seals and Cape gannets. Our findings, collectively with the global trend of the declining Cape gannet population and their endemism, provide reasons advocating for the conservation of the food resources of both the Cape fur seal and the Cape gannet in the Benguela system.</t>
  </si>
  <si>
    <t>PEERJ COMPUT SCI</t>
  </si>
  <si>
    <t>10.7717/peerj.13416</t>
  </si>
  <si>
    <t>Engelbrecht, AP; Bosman, P; Malan, KM</t>
  </si>
  <si>
    <t>Engelbrecht, A. P.; Bosman, P.; Malan, K. M.</t>
  </si>
  <si>
    <t>The influence of fitness landscape characteristics on particle swarm optimisers</t>
  </si>
  <si>
    <t>NATURAL COMPUTING</t>
  </si>
  <si>
    <t>Optimisation; Fitness landscapes; Particle swarm optimisation; Search behaviour</t>
  </si>
  <si>
    <t>OPTIMIZATION; RUGGEDNESS; PROOF</t>
  </si>
  <si>
    <t>In the growing field of swarm-based metaheuristics, it is widely agreed that the behaviour of an algorithm, in terms of a good balance of exploration and exploitation, plays an important part in its success. Despite this, the influence that the characteristics of an optimisation problem may have on the behaviour of an algorithm is largely ignored. The characteristics of an optimisation problem can be intuitively understood and quantified in terms of fitness landscapes characteristics (FLCs). Similarly, the behaviour of a swarm-based algorithm can be quantified in terms of its diversity rate-of-change (DRoC). This study investigates correlations between the FLCs of optimisation problems and the DRoCs of particle swarm optimisers. The result is a collection of findings about links between particular problem characteristics and algorithm behaviour. The approach followed in this study may also be used as a template for further studies that broaden the scope of this study.</t>
  </si>
  <si>
    <t>1567-7818</t>
  </si>
  <si>
    <t>NAT COMPUT</t>
  </si>
  <si>
    <t>10.1007/s11047-020-09835-x</t>
  </si>
  <si>
    <t>van der Westhuizen, E; Kamper, H; Menon, R; Quinn, J; Niesler, T</t>
  </si>
  <si>
    <t>van der Westhuizen, Ewald; Kamper, Herman; Menon, Raghav; Quinn, John; Niesler, Thomas</t>
  </si>
  <si>
    <t>Feature learning for efficient ASR-free keyword spotting in low-resource languages</t>
  </si>
  <si>
    <t>Keyword spotting; Representation learning; Low-resource languages; Dynamic time warping; Convolutional neural networks</t>
  </si>
  <si>
    <t>NETWORKS; SEARCH</t>
  </si>
  <si>
    <t>We consider feature learning for a computationally efficient method of keyword spotting that can be applied in severely under-resourced settings. The objective is to support humanitarian relief programmes by the United Nations (UN) in parts of Africa in which almost no language resources are available. To allow a keyword spotting system to be rapidly developed in such a language, we rely on a small and easily-compiled set of isolated keywords. Using the isolated keywords as templates, we apply dynamic time warping (DTW) to a much larger corpus of in-domain but untranscribed speech. The resulting DTW alignment scores are used to train a convolutional neural network (CNN) which is orders of magnitude more computationally efficient than DTW and therefore suitable for real-time application. We optimise this ASRfree neural network keyword spotting procedure by identifying acoustic features that provide robust performance in this almost zero-resource setting. First, we consider the benefits of incorporating information from well-resourced but unrelated languages by incorporating a multilingual bottleneck feature (BNF) extractor. Next, we consider using features extracted from an autoencoder (AE) trained on in-domain but untranscribed data. Finally, we consider features obtained from a correspondence autoencoder (CAE) which is initialised with the AE and subsequently fine-tuned on the small set of in-domain labelled data. Experiments in South African English and Luganda, a low-resource language, demonstrate that, on their own, both the BNF and CAE features can achieve a 5% relative performance improvement over baseline MFCCs. However, by using BNFs as input to the CAE, even better performance is achieved, resulting in a more than 27% relative improvement over MFCCs in ROC area-under-the-curve (AUC) and more than twice as many top-10 retrievals. We also show that, using these features, the CNN-DTW keyword spotter performs almost as well as the DTW keyword spotter while comfortably outperforming a baseline CNN trained only on the keyword templates. We conclude that a CNN-DTW keyword spotter using BNF-derived CAE features represents a computationally efficient approach with very competitive performance that is suited to rapid deployment in a severely under-resourced scenario.</t>
  </si>
  <si>
    <t>10.1016/j.csl.2021.101275</t>
  </si>
  <si>
    <t>Tollon, F; Naidoo, K</t>
  </si>
  <si>
    <t>Tollon, Fabio; Naidoo, Kiasha</t>
  </si>
  <si>
    <t>On and beyond artifacts in moral relations: accounting for power and violence in Coeckelbergh's social relationism</t>
  </si>
  <si>
    <t>Moral status; Relational turn; Foucault; Power; Moral consideration</t>
  </si>
  <si>
    <t>The ubiquity of technology in our lives and its culmination in artificial intelligence raises questions about its role in our moral considerations. In this paper, we address a moral concern in relation to technological systems given their deep integration in our lives. Coeckelbergh develops a social-relational account, suggesting that it can point us toward a dynamic, historicised evaluation of moral concern. While agreeing with Coeckelbergh's move away from grounding moral concern in the ontological properties of entities, we suggest that it problematically upholds moral relativism. We suggest that the role of power, as described by Arendt and Foucault, is significant in social relations and as curating moral possibilities. This produces a clearer picture of the relations at hand and opens up the possibility that relations may be deemed violent. Violence as such gives us some way of evaluating the morality of a social relation, moving away from Coeckelbergh's seeming relativism while retaining his emphasis on social-historical moral precedent.</t>
  </si>
  <si>
    <t>10.1007/s00146-021-01303-z</t>
  </si>
  <si>
    <t>Farrell, R; Lenchner, J; Kephart, J; Webb, A; Muller, M; Erickson, T; Melville, D; Bellamy, R; Gruen, D; Connell, J; Soroker, D; Aaron, A; Trewin, S; Ashoori, M; Ellis, J; Gaucher, B; Gil, D</t>
  </si>
  <si>
    <t>Farrell, Robert; Lenchner, Jonathan; Kephart, Jeffrey; Webb, Alan; Muller, Michael; Erickson, Thomas; Melville, David; Bellamy, Rachel; Gruen, Daniel; Connell, Jonathan; Soroker, Danny; Aaron, Andy; Trewin, Shari; Ashoori, Maryam; Ellis, Jason; Gaucher, Brian; Gil, Dario</t>
  </si>
  <si>
    <t>Symbiotic Cognitive Computing</t>
  </si>
  <si>
    <t>AI MAGAZINE</t>
  </si>
  <si>
    <t>SPEECH</t>
  </si>
  <si>
    <t>IBM Research is engaged in a research program in symbiotic cognitive computing to investigate how to embed cognitive computing in physical spaces. This article proposes five key principles of symbiotic cognitive computing: context, connection, representation, modularity, and adaptation, along with the requirements that flow from these principles. We describe how these principles are applied in a particular symbiotic cognitive computing environment and in an illustrative application for strategic decision making. Our results suggest that these principles and the associated software architecture provide a solid foundation for building applications where people and intelligent agents work together in a shared physical and computational environment. We conclude with a list of challenges that lie ahead.</t>
  </si>
  <si>
    <t>0738-4602</t>
  </si>
  <si>
    <t>AI MAG</t>
  </si>
  <si>
    <t>10.1609/aimag.v37i3.2628</t>
  </si>
  <si>
    <t>Woodford, GW; du Plessis, MC</t>
  </si>
  <si>
    <t>Woodford, Grant W.; du Plessis, Mathys C.</t>
  </si>
  <si>
    <t>Bootstrapped Neuro-Simulation for complex robots</t>
  </si>
  <si>
    <t>ROBOTICS AND AUTONOMOUS SYSTEMS</t>
  </si>
  <si>
    <t>Evolutionary Robotics; Coevolution; Simulator; Artificial Neural Networks; Snake robot; Hexapod robot; Bootstrapped Neuro-Simulation</t>
  </si>
  <si>
    <t>CONCURRENT CONTROLLER; NETWORK DEVELOPMENT; EVOLUTIONARY; REALITY; GAIT</t>
  </si>
  <si>
    <t>Robotic simulators are often used to speed up the Evolutionary Robotics (ER) process. Most simulation approaches are based on physics modelling. However, physics-based simulators can become complex to develop and require prior knowledge of the robotic system. Robotics simulators can be constructed using Machine Learning techniques, such as Artificial Neural Networks (ANNs). ANN-based simulator development usually requires a lengthy behavioural data collection period before the simulator can be trained and used to evaluate controllers during the ER process. The Bootstrapped Neuro-Simulation (BNS) approach can be used to simultaneously collect behavioural data, train an ANN-based simulator and evolve controllers for a particular robotic problem. This paper investigates proposed improvements to the BNS approach and demonstrates the viability of the approach by optimising gait controllers for a Hexapod and Snake robot platform. (C) 2020 Published by Elsevier B.V.</t>
  </si>
  <si>
    <t>0921-8890</t>
  </si>
  <si>
    <t>ROBOT AUTON SYST</t>
  </si>
  <si>
    <t>10.1016/j.robot.2020.103708</t>
  </si>
  <si>
    <t>Woodford, GW; Pretorius, CJ; du Plessis, MC</t>
  </si>
  <si>
    <t>Woodford, Grant W.; Pretorius, Christiaan J.; du Plessis, Mathys C.</t>
  </si>
  <si>
    <t>Concurrent controller and Simulator Neural Network development for a differentially-steered robot in Evolutionary Robotics</t>
  </si>
  <si>
    <t>Evolutionary Robotics; Coevolution; Simulator; Artificial Neural Networks; Differentially-Steered; Mobile robotics</t>
  </si>
  <si>
    <t>REALITY</t>
  </si>
  <si>
    <t>Evolutionary Robotics (ER) strives for the automatic creation of robotic controllers and morphologies. The ER process is normally performed in simulation in order to reduce the time required and robot wear. Simulator development is a time consuming process which requires expert knowledge and must traditionally be completed before the ER process can commence. Traditional simulators have limited accuracy, can be computationally expensive and typically do not account for minor operational differences between physical robots. This research proposes the automatic creation of simulators concurrently with the normal ER process. The simulator is derived from an Artificial Neural Network (ANN) to remove the need for formulating an analytical model for the robot. The ANN simulator is improved concurrently with the ER process through real-world controller evaluations which continuously generate behavioural data. Simultaneously, the ER process is informed by the improving simulator to evolve better controllers which are periodically evaluated in the real-world. Hence, the concurrent processes provide further targeted behavioural data for simulator improvement. The concurrent and real-time creation of both controllers and ANN-based simulators is successfully demonstrated for a differentially-steered mobile robot. Various parameter settings in the proposed algorithm are investigated to determine factors pertinent to the success of the proposed approach. (C) 2015 Elsevier B.V. All rights reserved.</t>
  </si>
  <si>
    <t>10.1016/j.robot.2015.10.011</t>
  </si>
  <si>
    <t>Botha, EC; Bouma, NG</t>
  </si>
  <si>
    <t>Nonlinear preprocessing for improved filter capacity of an optical correlator</t>
  </si>
  <si>
    <t>INTEGRATED COMPUTER-AIDED ENGINEERING</t>
  </si>
  <si>
    <t>DISCRIMINANT FUNCTION</t>
  </si>
  <si>
    <t>Optical correlation is an efficient parallel implementation of image classifiers. One formulation of the holographic filter in the optical correlator is the least squares discriminant function (LSDF), wherein the shape of the whole correlation function is specified when training the filter. An issue of particular interest is the capacity of the filter, or the number of training images that can be used while still retaining discrimination capability. To investigate the capacity of an LSDF filter, and to be more general than lust testing on a particular type of image, the fractal dimension of the images was used as an objective complexity measure of the images that the filter is trained with. Nonlinear preprocessing, specifically edge detection, was used to increase the filter capacity and the discriminatory capabilities of the correlator. Simulation experiments of these issues are described and the results are discussed. (C) 1996 John Wiley &amp; Sons, Inc.</t>
  </si>
  <si>
    <t>1069-2509</t>
  </si>
  <si>
    <t>INTEGR COMPUT-AID E</t>
  </si>
  <si>
    <t>Kalunga, EK; Chevallier, S; Barthelemy, Q; Djouani, K; Monacelli, E; Hamam, Y</t>
  </si>
  <si>
    <t>Kalunga, Emmanuel K.; Chevallier, Sylvain; Barthelemy, Quentin; Djouani, Karim; Monacelli, Eric; Hamam, Yskandar</t>
  </si>
  <si>
    <t>Online SSVEP-based BCI using Riemannian geometry</t>
  </si>
  <si>
    <t>Riemannian geometry; Online; Asynchronous; Brain-Computer Interfaces; Steady State Visually Evoked Potentials</t>
  </si>
  <si>
    <t>BRAIN-COMPUTER INTERFACES; SELECTIVE ATTENTION; CLASSIFICATION; RECOGNITION; FRAMEWORK; RESPONSES; SIGNALS; PATTERN</t>
  </si>
  <si>
    <t>Challenges for the next generation of Brain Computer Interfaces (BCI) are to mitigate the common sources of variability (electronic, electrical, biological) and to develop online and adaptive systems following the evolution of the subject's brain waves. Studying electroencephalographic (EEG) signals from their associated covariance matrices allows the construction of a representation which is invariant to extrinsic perturbations. As covariance matrices should be estimated, this paper first presents a thorough study of all estimators conducted on real EEG recording. Working in Euclidean space with covariance matrices is known to be error-prone, one might take advantage of algorithmic advances in Riemannian geometry and matrix manifold to implement methods for Symmetric Positive-Definite (SPD) matrices. Nonetheless, existing classification algorithms in Riemannian spaces are designed for offline analysis. We propose a novel algorithm for online and asynchronous processing of brain signals, borrowing principles from semi-unsupervised approaches and following a dynamic stopping scheme to provide a prediction as soon as possible. The assessment is conducted on real EEG recording: this is the first study on Steady State Visually Evoked Potential (SSVEP) experimentations to exploit online classification based on Riemannian geometry. The proposed online algorithm is evaluated and compared with state-of-the-art SSVEP methods, which are based on Canonical Correlation Analysis (CCA). It is shown to improve both the classification accuracy and the information transfer rate in the online and asynchronous setup. (C) 2016 Elsevier B.V. All rights reserved.</t>
  </si>
  <si>
    <t>10.1016/j.neucom.2016.01.007</t>
  </si>
  <si>
    <t>Scheepers, C; Engelbrecht, AP; Cleghorn, CW</t>
  </si>
  <si>
    <t>Scheepers, Christiaan; Engelbrecht, Andries P.; Cleghorn, Christopher W.</t>
  </si>
  <si>
    <t>Multi-guide particle swarm optimization for multi-objective optimization: empirical and stability analysis</t>
  </si>
  <si>
    <t>Multi-guide particle swarm optimization; Multi-objective optimization; Particle swarm optimization; Attainment surface; Stability analysis; Order-1 stability; Order-2 stability</t>
  </si>
  <si>
    <t>COMPUTATIONAL INTELLIGENCE ALGORITHMS; EVOLUTIONARY ALGORITHMS; COLLABORATIVE FRAMEWORK; CILIB; PSO</t>
  </si>
  <si>
    <t>This article presents a new particle swarm optimization (PSO)-based multi-objective optimization algorithm, named multi-guide particle swarm optimization (MGPSO). The MGPSO is a multi-swarm approach, where each subswarm optimizes one of the objectives. An archive guide is added to the velocity update equation to facilitate convergence to a Pareto front of non-dominated solutions. An extensive empirical and stability analysis of the MGPSO is conducted. The empirical analysis focuses on the exploration behavior of the MGPSO and compares the performance of the MGPSO with that of state-of-the-art multi-objective PSO and evolutionary algorithms. The results show that the MGPSO is highly competitive on a number of benchmark functions. The paper provides a theoretical stability analysis which focuses on the sufficient and necessary conditions for order-1 and order-2 stability of the MGPSO. The paper extends existing work on MGPSO stability analysis by deriving new stability criteria for differing values of the acceleration coefficients used in the velocity update equation.</t>
  </si>
  <si>
    <t>10.1007/s11721-019-00171-0</t>
  </si>
  <si>
    <t>Kanyarusoke, K; Gryzagoridis, J; Oliver, G</t>
  </si>
  <si>
    <t>Kanyarusoke, Kant; Gryzagoridis, Jasson; Oliver, Graeme</t>
  </si>
  <si>
    <t>Validation of TRNSYS modelling for a fixed slope photovoltaic panel</t>
  </si>
  <si>
    <t>TRNSYS; PV panel; solar radiation; horizontal surface radiation; electricity yield</t>
  </si>
  <si>
    <t>ENERGY</t>
  </si>
  <si>
    <t>TRNSYS stands for transient system simulation software. This paper describes a procedure that was used to validate a TRNSYS model for estimating electricity yields from a fixed slope photovoltaic (PV) panel. The objective was to find how close to reality predicted energy yield for a specified panel can be, at a location near one of the weather stations listed in the software's database. The software was used to predict daily total incident radiation on a horizontal plane and electrical energy yields from a 90 Wp panel when sloped at 34 facing north at a test site in Cape Town, South Africa. The panel and other system components were then installed and tested to give actual electrical energy yields. The site was 5 km from a TRNSYS listed weather station. A local weather station logging 10-min data of actual total incident radiation on a horizontal plane enabled comparison with the model's estimate. Analysis of electrical energy yield gave statistical kappa values of 0.722 and 0.944 at actual to model acceptance ratio levels of 90% and 80%, respectively. Regression analysis of measured and model incident horizontal plane energy gave a coefficient of 0.782 across the year. It was thus concluded that within limits of meteorological phenomena behaviour, TRNSYS modelling reliably predicted energy yields from the PV panel installed in the neighbourhood of one of the software's listed stations.</t>
  </si>
  <si>
    <t>10.3906/elk-1502-38</t>
  </si>
  <si>
    <t>Dognin, P; Melnyk, I; Mroueh, Y; Padhi, I; Rigotti, M; Ross, J; Schiff, Y; Young, RA; Belgodere, B</t>
  </si>
  <si>
    <t>Dognin, Pierre; Melnyk, Igor; Mroueh, Youssef; Padhi, Inkit; Rigotti, Mattia; Ross, Jarret; Schiff, Yair; Young, Richard A.; Belgodere, Brian</t>
  </si>
  <si>
    <t>Image Captioning as an Assistive Technology: Lessons Learned from VizWiz 2020 Challenge</t>
  </si>
  <si>
    <t>Image captioning has recently demonstrated impressive progress largely owing to the introduction of neural network algorithms trained on curated dataset like MS-COCO. Often work in this field is motivated by the promise of deployment of captioning systems in practical applications. However, the scarcity of data and contexts in many competition datasets renders the utility of systems trained on these datasets limited as an assistive technology in real-world settings, such as helping visually impaired people navigate and accomplish everyday tasks. This gap motivated the introduction of the novel VizWiz dataset, which consists of images taken by the visually impaired and captions that have useful, task-oriented information. In an attempt to help the machine learning computer vision field realize its promise of producing technologies that have positive social impact, the curators of the VizWiz dataset host several competitions, including one for image captioning. This work details the theory and engineering from our winning submission to the 2020 captioning competition. Our work provides a step towards improved assistive image captioning systems.</t>
  </si>
  <si>
    <t>Mathaba, S; Adigun, M; Oladosu, J; Oki, O</t>
  </si>
  <si>
    <t>Mathaba, Sizakele; Adigun, Matthew; Oladosu, John; Oki, Okikayode</t>
  </si>
  <si>
    <t>On the use of the Internet of Things and Web 2.0 in inventory management</t>
  </si>
  <si>
    <t>Internet of Things (IoT); Radio Frequency Identifier (RFID); inventory management; software architecture; social network</t>
  </si>
  <si>
    <t>FREQUENCY IDENTIFICATION TECHNOLOGY; REAL-TIME; ADOPTION; TRENDS; IMPACT</t>
  </si>
  <si>
    <t>Radio Frequency Identification (RFID) uses sensors to enable communication among things or objects in what is called Internet of Things (IoT) technology. Web 2.0 tools, on the other hand, are used on electronic devices (phones, PDAs, computers, etc.) to transmit data contents over the internet. In this study, we used a synergy of both technologies to enhance inventory control. We proposed software architecture which combined RFID and Web 2.0 tool advantages. The proposed architecture was used to develop an inventory management software prototype focused on enterprises in developing countries in Africa, specifically South Africa. The inventory management prototype was developed and was able to detect misplaced products and low stock levels, and send notification on Twitter to update inventory managers on mobile phone. Scalability measurements of the software were taken to validate the performance of the software prototype. The findings show that the system scaled reliably with increasing numbers of items read. The contribution of this work was compared to existing literature and our findings are presented in this paper. Real-life evaluation for a specific industry will be necessary to further reveal what improvements would be required to make this architecture more relevant. Behavioural study of users will also be required to further determine the economic and social benefits of this approach.</t>
  </si>
  <si>
    <t>10.3233/JIFS-169252</t>
  </si>
  <si>
    <t>Lombard, CD; van Daalen, CE</t>
  </si>
  <si>
    <t>Lombard, Clint D.; van Daalen, Corne E.</t>
  </si>
  <si>
    <t>Stochastic triangular mesh mapping: A terrain mapping technique for autonomous mobile robots</t>
  </si>
  <si>
    <t>Dense mapping; Submapping; Perception; Triangular mesh; Probabilistic graphical model; Stereo cameras; LiDAR</t>
  </si>
  <si>
    <t>OCCUPANCY GRID MAPS; SIMULTANEOUS LOCALIZATION; BELIEF PROPAGATION; ENVIRONMENTS; NAVIGATION; SPACE; SLAM</t>
  </si>
  <si>
    <t>For mobile robots to operate autonomously in general environments, perception is required in the form of a dense metric map. For this purpose, we present the stochastic triangular mesh (STM) mapping technique: a 2.5-D representation of the surface of the environment using a continuous mesh of triangular surface elements, where each surface element models the mean plane and roughness of the underlying surface. In contrast to existing mapping techniques, an STM map models the structure of the environment by ensuring a continuous model, while also being able to be incrementally updated with linear computational cost in the number of measurements. We reduce the effect of uncertainty in the robot pose (position and orientation) by using landmark-relative submaps. The uncertainty in the measurements and robot pose are accounted for by the use of Bayesian inference techniques during the map update. We demonstrate that an STM map can be used with sensors that generate point measurements, such as stochastic triangular mesh (LiDAR) sensors and stereo cameras. We show that an STM map is a more accurate model than the only comparable online surface mapping technique a standard elevation map - and we also provide qualitative results on practical datasets. (C) 2020 Elsevier B.V. All rights reserved.</t>
  </si>
  <si>
    <t>10.1016/j.robot.2020.103449</t>
  </si>
  <si>
    <t>Oluyide, OM; Tapamo, JR; Viriri, S</t>
  </si>
  <si>
    <t>Oluyide, Oluwakorede M.; Tapamo, Jules-Raymond; Viriri, Serestina</t>
  </si>
  <si>
    <t>Automatic lung segmentation based on Graph Cut using a distance-constrained energy</t>
  </si>
  <si>
    <t>image segmentation; computerised tomography; medical image processing; image resolution; lung; automatic lung segmentation; Graph Cut; distance-constrained energy; pulmonary image analysis; computed tomography images; automatic segmentation method; DCE; pixel intensity values; global energy function</t>
  </si>
  <si>
    <t>CHEST-X-RAY; COMPUTED-TOMOGRAPHY; CANCER; ALGORITHMS</t>
  </si>
  <si>
    <t>Lung segmentation serves to ensure that all the parts of the lungs are considered during pulmonary image analysis by isolating the lung from the surrounding anatomy in the image. Research has shown that computed tomography (CT) images greatly improves the accuracy of the diagnosis obtained by a physician for lung cancer detection. Therefore, inspired by the success of Graph Cut in image segmentation and given that manual methods of analysing CT images are tedious and time-consuming, an automatic segmentation method based on Graph Cut is proposed which makes use of a distance-constrained energy (DCE). Graph Cut produces globally optimal solutions by modelling the image data and spatial relationship among the pixels. However, several anatomical regions in the thoracic CT image have pixel intensity values similar to the lungs, leading to results where the lung tissue and all these regions are included in the segmentation result. The global energy function is, therefore, further constrained by using the distance of pixels from a coarsely segmented region of the CT image containing the lungs. The proposed method, utilising the DCE function, shows significant improvement over using the unconstrained energy function in segmenting the lungs from the CT images using Graph Cut.</t>
  </si>
  <si>
    <t>10.1049/iet-cvi.2017.0226</t>
  </si>
  <si>
    <t>Particle swarm variants: standardized convergence analysis</t>
  </si>
  <si>
    <t>Particle swarm optimization; Theoretical analysis; Particle convergence</t>
  </si>
  <si>
    <t>SELECTION; STABILITY</t>
  </si>
  <si>
    <t>This paper presents an objective function specially designed for the convergence analysis of a number of particle swarm optimization (PSO) variants. It was found that using a specially designed objective function for convergence analysis is both a simple and valid method for performing assumption free convergence analysis. It was also found that the canonical particle swarm's topology did not have an impact on the parameter region needed to ensure convergence. The parameter region needed to ensure convergent particle behavior was empirically obtained for the fully informed PSO, the bare bones PSO, and the standard PSO 2011 algorithm. In the case of the bare bones PSO and the standard PSO 2011, the region needed to ensure convergent particle behavior differs from previous theoretical work. The difference in the obtained regions in the bare bones PSO is a direct result of the previous theoretical work relying on simplifying assumptions, specifically the stagnation assumption. A number of possible causes for the discrepancy in the obtained convergent region for the standard PSO 2011 are given.</t>
  </si>
  <si>
    <t>10.1007/s11721-015-0109-7</t>
  </si>
  <si>
    <t>deRu, WG; Eloff, JHP</t>
  </si>
  <si>
    <t>Enhanced password authentication through fuzzy logic</t>
  </si>
  <si>
    <t>The authors' methodology uses fuzzy logic to perform typing biometrics - the analysis of a user's unique keystroke patterns. This inexpensive software technique improves the effectiveness of password-based computer security.</t>
  </si>
  <si>
    <t>10.1109/64.642960</t>
  </si>
  <si>
    <t>A generalized theoretical deterministic particle swarm model</t>
  </si>
  <si>
    <t>Deterministic particle swarm optimization; Theoretical analysis; Particle convergence</t>
  </si>
  <si>
    <t>CONVERGENCE ANALYSIS; STABILITY</t>
  </si>
  <si>
    <t>A number of theoretical studies of particle swarm optimization (PSO) have been done to gain a better understanding of the dynamics of the algorithm and the behavior of the particles under different conditions. These theoretical analyses have been performed for both the deterministic PSO model and more recently for the stochastic model. However, all current theoretical analyses of the PSO algorithm were based on the stagnation assumption, in some form or another. The analysis done under the stagnation assumption is one where the personal best and neighborhood best positions are assumed to be non-changing. While analysis under the stagnation assumption is very informative, it could never provide a complete description of a PSO's behavior. Furthermore, the assumption implicitly removes the notion of a social network structure from the analysis. This paper presents a generalization to the theoretical deterministicPSOmodel. Under the generalized model, conditions for particle convergence to a point are derived. The model used in this paper greatly weakens the stagnation assumption, by instead assuming that each particle's personal best and neighborhood best can occupy an arbitrarily large number of unique positions. It was found that the conditions derived in previous theoretical deterministic PSO research could be obtained as a specialization of the new generalized model proposed. Empirical results are presented to support the theoretical findings.</t>
  </si>
  <si>
    <t>10.1007/s11721-013-0090-y</t>
  </si>
  <si>
    <t>Doorsamy, W; Cronje, W</t>
  </si>
  <si>
    <t>Doorsamy, Wesley; Cronje, Willem</t>
  </si>
  <si>
    <t>Conceptual Design of an Online Estimation System for Stigmergic Collaboration and Nodal Intelligence on Distributed DC Systems</t>
  </si>
  <si>
    <t>ADVANCES IN ELECTRICAL AND COMPUTER ENGINEERING</t>
  </si>
  <si>
    <t>autonomous agents; distributed energy systems; microgrid; recursive estimation; state estimation</t>
  </si>
  <si>
    <t>MICROGRIDS; OPTIMIZATION</t>
  </si>
  <si>
    <t>The secondary level control of stand-alone distributed energy systems requires accurate online state information for effective coordination of its components. State estimation is possible through several techniques depending on the system's architecture and control philosophy. A conceptual design of an online state estimation system to provide nodal autonomy on DC systems is presented. The proposed estimation system uses local measurements - at each node - to obtain an aggregation of the system's state required for nodal self-control without the need for external communication with other nodes or a central controller. The recursive least-squares technique is used in conjunction with stigmergic collaboration to implement the state estimation system. Numerical results are obtained using a Matlab/Simulink model and experimentally validated in a laboratory setting. Results indicate that the proposed system provides accurate estimation and fast updating during both quasi-static and transient states.</t>
  </si>
  <si>
    <t>1582-7445</t>
  </si>
  <si>
    <t>ADV ELECTR COMPUT EN</t>
  </si>
  <si>
    <t>10.4316/AECE.2017.02007</t>
  </si>
  <si>
    <t>REASONING WITH NOISY SOFTWARE EFFORT DATA</t>
  </si>
  <si>
    <t>Constructing an accurate effort prediction model remains a challenge in software engineering. Recently, machine learning classifiers have been used successfully for software effort evaluation decisions. However, the development and validation of these classifiers (and other modes) require good quality data. Most research on machine learning assumes that the attributes of training and tests instances are not only completely specified but are also free from noise. Real-world industrial datasets, however, suffer from corruption or noise that is not always known. However, blindly applying such machine learning techniques to noisy software effort evaluation data may fail to make very good or perfect predictions, resulting in poor decisions and ineffective project management. This article investigates the effect of noisy domains on the learning accuracy of eight machine learning and statistical pattern recognition algorithms. We further derive solutions for the problem of noisy domains in software effort prediction from a probabilistic point of view. Our experimental results show that our algorithm can improve prediction for software effort corrupted by noise with reasonable and much improved accuracy.</t>
  </si>
  <si>
    <t>10.1080/08839514.2014.923165</t>
  </si>
  <si>
    <t>THRESHOLDING OF DIGITAL IMAGES USING 2-DIMENSIONAL ENTROPIES</t>
  </si>
  <si>
    <t>THRESHOLDING; ENTROPY; SEGMENTATION</t>
  </si>
  <si>
    <t>Thresholding is an important form of image segmentation and is a first step in the processing of images for many applications. The selection of suitable thresholds is ideally an automatic process, requiring the use of some criterion on which to base the selection. One such criterion is the maximization of the information theoretic entropy of the resulting background and object probability distributions. Most processes using this concept have made use of the one-dimensional (1D) grey-level histogram of the image. In an effort to use more of the information available in the image, the present approach evaluates two-dimensional (2D) entropies based on the 2D (grey-level/local average grey-level) histogram or scatterplot. The 2D threshold vector that maximizes both background and object class entropies is selected.</t>
  </si>
  <si>
    <t>10.1016/0031-3203(92)90034-G</t>
  </si>
  <si>
    <t>Rens, G; Moodley, D</t>
  </si>
  <si>
    <t>Rens, Gavin; Moodley, Deshendran</t>
  </si>
  <si>
    <t>A hybrid POMDP-BDI agent architecture with online stochastic planning and plan caching</t>
  </si>
  <si>
    <t>Autonomous agents; POMDP; BDI; Satisfaction; Planning; Memory</t>
  </si>
  <si>
    <t>This article presents an agent architecture for controlling an autonomous agent in stochastic, noisy environments. The architecture combines the partially observable Markov decision process (POMDP) model with the belief-desire-intention (BDI) framework. The Hybrid POMDP-BDI agent architecture takes the best features from the two approaches, that is, the online generation of reward-maximizing courses of action from POMDP theory, and sophisticated multiple goal management from BDI theory. We introduce the advances made since the introduction of the basic architecture, including (i) the ability to pursue and manage multiple goals simultaneously and (ii) a plan library for storing pre-written plans and for storing recently generated plans for future reuse. A version of the architecture is implemented and is evaluated in a simulated environment. The results of the experiments show that the improved hybrid architecture outperforms the standard POMDP architecture and the previous basic hybrid architecture for both processing speed and effectiveness of the agent in reaching its goals. (C) 2016 Elsevier B.V. All rights reserved.</t>
  </si>
  <si>
    <t>10.1016/j.cogsys.2016.12.002</t>
  </si>
  <si>
    <t>Anguelov, R; Fabris-Rotelli, I</t>
  </si>
  <si>
    <t>Anguelov, Roumen; Fabris-Rotelli, Inger</t>
  </si>
  <si>
    <t>LULU Operators and Discrete Pulse Transform for Multidimensional Arrays</t>
  </si>
  <si>
    <t>Area closing; area opening; connection; discrete pulse transform (DPT); LULU; separator; total variation</t>
  </si>
  <si>
    <t>LOCALLY MONOTONIC REGRESSION; IDEMPOTENT STACK FILTERS; BOUNDED VARIATION; SMOOTHERS; DECOMPOSITION; SEGMENTATION; IMAGES</t>
  </si>
  <si>
    <t>The LULU operators for sequences, that is L(n), U(n) and their compositions, are extended to multidimensional arrays in a way which preserves their essential properties, e. g., consistent separation, total variation and shape preservation. The power of the operators is demonstrated by deriving the discrete pulse transform (DPT), which is a hierarchical decomposition of the input array into pulses. Similar to its 1-D counterpart this transform satisfies a basic consistency property.</t>
  </si>
  <si>
    <t>10.1109/TIP.2010.2050639</t>
  </si>
  <si>
    <t>Kuznetsov, SO; Obiedkov, S</t>
  </si>
  <si>
    <t>Counting pseudo-intents and #P-completeness</t>
  </si>
  <si>
    <t>FORMAL CONCEPT ANALYSIS, PROCEEDINGS</t>
  </si>
  <si>
    <t>4th International Conference on Formal Concept Analysis (ICFCA 2006)</t>
  </si>
  <si>
    <t>FEB 13-17, 2006</t>
  </si>
  <si>
    <t>Dresden, GERMANY</t>
  </si>
  <si>
    <t>Implications of a formal context (G, M, I) have a minimal implication basis, called Duquenne-Guigues basis or stem base. It is shown that the problem of deciding whether a set of attributes is a premise of the stem base is in coNP and determining the size of the stem base is polynomially Turing equivalent to a #P-complete problem.</t>
  </si>
  <si>
    <t>Omlin, CW; Snyders, S</t>
  </si>
  <si>
    <t>Inductive bias strength in knowledge-based neural networks: application to magnetic resonance spectroscopy of breast tissues</t>
  </si>
  <si>
    <t>knowledge-based neural networks; inductive bias; learning with hints; training and generalization performance; P-31 magnetic resonance spectroscopy; breast tissue</t>
  </si>
  <si>
    <t>EXPERT NETWORKS; MEDICINE; INTEGRATION; EXTRACTION; DIAGNOSIS; SELECTION; SYSTEMS</t>
  </si>
  <si>
    <t>The integration of symbolic knowledge with artificial neural networks is becoming an increasingly popular paradigm for solving real-world applications. The paradigm provides means for using prior knowledge to determine the network architecture, to program a subset of weights to induce a learning bias which guide network training, and to extract knowledge from trained networks. The role of neural networks then becomes that of knowledge refinement. It thus provides a methodology for dealing with uncertainty in the prior knowledge. We address the open question of how to determine the strength of the inductive bias of programmed weights; we present a quantitative solution which takes the network architecture, the prior knowledge, and the training data into consideration. We apply our solution to the difficult problem of analyzing breast tissue from magnetic resonance spectroscopy (MRS); the available database is extremely limited and cannot be adequately explained by expert knowledge alone. (C) 2003 Elsevier B.V. All rights reserved.</t>
  </si>
  <si>
    <t>0933-3657</t>
  </si>
  <si>
    <t>ARTIF INTELL MED</t>
  </si>
  <si>
    <t>10.1016/S0933-3657(03)00062-9</t>
  </si>
  <si>
    <t>Tchangou Toudjeu, I; Tapamo, JR</t>
  </si>
  <si>
    <t>Tchangou Toudjeu, Ignace; Tapamo, Jules-Raymond</t>
  </si>
  <si>
    <t>Circular Derivative Local Binary Pattern Feature Description for Facial Expression Recognition</t>
  </si>
  <si>
    <t>affective computing; classification; face recognition; feature extraction; image texture analysis</t>
  </si>
  <si>
    <t>This paper presents a novel feature extraction technique called circular derivative local binary pattern (CD-LBP) for Facial Expression Recognition (FER). Motivated by uniform local binary patterns (uLBPs) which exhibits high discriminative potential at a reduced data dimension of the original LBP feature vector, we extract CD-LBP feature descriptors as a result of binary derivatives of the circular binary patterns formed by LBPs. Seven datasets consisting of CD-LBP feature vectors are derived from the Japanese female facial expression (JAFFE) database, fed individually in a K-nearest neighbor classifier and evaluated with respect to their respective recognition rate and feature vector size. The experimental results demonstrate the relevance of the proposed feature description especially when performance metrics such as recognition accuracy and running time are considered.</t>
  </si>
  <si>
    <t>10.4316/AECE.2019.01007</t>
  </si>
  <si>
    <t>Mashao, DJ; Skosan, M</t>
  </si>
  <si>
    <t>Combining classifier decisions for robust speaker identification</t>
  </si>
  <si>
    <t>speaker identification; parametric feature sets; multiple classifier systems; Gaussian mixture model</t>
  </si>
  <si>
    <t>MULTIPLE CLASSIFIERS</t>
  </si>
  <si>
    <t>In this work, we combine the decisions of two classifiers as an alternative means of improving the performance of a speaker recognition system in adverse environments. The difference between these classifiers is in their feature-sets. One system is based on the popular mel-frequency cepstral coefficients (MFCC) and the other on the new parametric feature-sets (PFS) algorithm. The feature-vectors both have mel-scale spectral warping and are computed in the cepstral domain but the feature-sets differs in the use of spectral filters and compressions. The performance of the classifier is not much different in recognition rates terms but they are complementary. This shows that there is information that is not captured in the popular mel-frequency cepstral coefficients (MFCC), and the parametric feature-sets (PFS) is able to add further information for improved performance. Several ways of combining these classifiers gives significant improvements in a speaker identification task using a very large telephone degraded NTIMIT database. (c) 2005 Pattern Recognition Society. Published by Elsevier Ltd. All rights reserved.</t>
  </si>
  <si>
    <t>10.1016/j.patcog.2005.08.004</t>
  </si>
  <si>
    <t>Dongmo, C; van der Poll, JA</t>
  </si>
  <si>
    <t>Dongmo, Cyrille; van der Poll, John Andrew</t>
  </si>
  <si>
    <t>Addressing the Construction of Z and Object-Z with Use Case Maps (UCMs)</t>
  </si>
  <si>
    <t>INTERNATIONAL JOURNAL OF SOFTWARE ENGINEERING AND KNOWLEDGE ENGINEERING</t>
  </si>
  <si>
    <t>Requirements specification; specification process; constructivity UCM; Z; object-Z</t>
  </si>
  <si>
    <t>FORMAL METHODS</t>
  </si>
  <si>
    <t>A Use Case Map (UCM) is a scenario-based visual notation facilitating the requirements definition of complex systems. A UCM may be generated either from a set of informal requirements, or from a set of use cases normally expressed in natural language. Natural languages are, however, inherently ambiguous and as a semi-formal notation, UCMs have the potential to bring more clarity into the functional description of a system. It may furthermore eliminate possible errors in the user requirements. The semi-formal notation of UCMs aims to show how things work generally, but is not suitable to reason formally about system behavior. It is plausible, therefore, that the use of a UCM as an intermediate step may facilitate the construction of a formal specification. To this end this paper proposes a mechanism whereby a UCM may be translated into Object-Z.</t>
  </si>
  <si>
    <t>0218-1940</t>
  </si>
  <si>
    <t>INT J SOFTW ENG KNOW</t>
  </si>
  <si>
    <t>10.1142/S0218194014500120</t>
  </si>
  <si>
    <t>Bassey, I</t>
  </si>
  <si>
    <t>Bassey, Isong</t>
  </si>
  <si>
    <t>Enhancing Software Maintenance via Early Prediction of Fault-Prone Object-Oriented Classes</t>
  </si>
  <si>
    <t>Change; object-oriented; metrics; prediction model; software maintenance</t>
  </si>
  <si>
    <t>EMPIRICAL VALIDATION; CK METRICS; IMPACT</t>
  </si>
  <si>
    <t>Object-oriented software (OOS) is dominating the software development world today and thus, has to be of high quality and maintainable. However, their recent size and complexity affects the delivering of software products with high quality as well as their maintenance. In the perspective of software maintenance, software change impact analysis (SCIA) is used to avoid performing change in the dark. Unfortunately, OOS classes are not without faults and the existing SCIA techniques only predict impact set. The intuition is that, if a class is faulty and change is implemented on it, it will increase the risk of software failure. To balance these, maintenance should incorporate both impact and fault-proneness ( FP) predictions. Therefore, this paper propose an extended approach of SCIA that incorporates both activities. The goal is to provide important information that can be used to focus verification and validation efforts on the high risk classes that would probably cause severe failures when changes are made. This will in turn increase maintenance, testing efficiency and preserve software quality. This study constructed a prediction model using software metrics and faults data from NASA data set in the public domain. The results obtained were analyzed and presented. Additionally, a tool called Class Change Recommender (CCRecommender) was developed to assist software engineers compute the risks associated with making change to any OOS class in the impact set.</t>
  </si>
  <si>
    <t>10.1142/S021819401750019X</t>
  </si>
  <si>
    <t>Modieginyane, KM; Malekian, R; Letswamotse, BB</t>
  </si>
  <si>
    <t>Modieginyane, Kgotlaetsile Mathews; Malekian, Reza; Letswamotse, Babedi Betty</t>
  </si>
  <si>
    <t>Flexible network management and application service adaptability in software defined wireless sensor networks</t>
  </si>
  <si>
    <t>Internet of things; Software defined wireless sensor networks; Discrete event simulation; Software defined networking; Model-driven service abstraction layer</t>
  </si>
  <si>
    <t>The need for highly responsive and adaptable computing systems is essential in today's network computing age. This is principally due to the drastic evolution in broad computing platforms operating at highly descriptive and abstracted mediums such as; reconfigurable computing systems, smart automation systems, cognitive and parallel programming systems which communicate using very complex resources or modes. Hence, such systems must incorporate the best forms of technologies to cater for the rapidly growing and heterogeneously connected platforms such as with Internet of Things (IoT). However, to effectively manage these network platforms with such high-end computing resources, requires a well-structured and carefully implemented systems. This work implements a Software Defined Wireless Sensor Network (SDWSN) approach coupled with Discrete Event Simulation (DES) and a highly extensible and scalable Software Defined Networking (SDN) controller-OpenDayLight (ODL), to implement a software-oriented network environment to increase network service adaptability and simplify network management. The implemented approach uses the ODL's Model-Driven Service Abstraction Layer (MD-SAL) to facilitate the forwarding layer by applying state procedures to manage flow rules and introduce software-oriented network services. Experimental results indicate that in this approach, the traffic flow routing is significantly improved, with reduced transmission delays and that the underlying sensor nodes uses less energy since energy demanding tasks are performed on the controller.</t>
  </si>
  <si>
    <t>10.1007/s12652-018-0766-7</t>
  </si>
  <si>
    <t>Doppler Shift Mitigation in a VANET using an IDDM approach</t>
  </si>
  <si>
    <t>6th International Conference on Ambient Systems, Networks and Technologies (ANT) / 5th International Conference on Sustainable Energy Information Technology (SEIT)</t>
  </si>
  <si>
    <t>JUN 02-05, 2015</t>
  </si>
  <si>
    <t>London, ENGLAND</t>
  </si>
  <si>
    <t>WAVE, DSRC, MCS; VANET; V2V; Doppler Shift; Coherence Time; IEEE 802.11p</t>
  </si>
  <si>
    <t>Vehicular Adhoc Networks (VANET) was created to facilitate and enable inter vehicular communication. One of the most challenging problems affecting the feasibility of VANET is the problem of high mobility of the nodes resulting in an induced Doppler Shift (DS) in the carrier frequency at the receiver end. The work presented in this paper proposes a solution to mitigate the effect of DS affecting the VANET environment. Based on the Direct Derivation Method (DDM) derived from the principle of communication theory, an Improved DDM (IDDM) concept, analysis and design is developed and explored. Several critical tests are performed and it was demonstrated that not only the IDDM response exhibits the BER threshold limit described by the IEEE 802.11 standard; the approach offers for the same SNR value, a throughput improvement of up to 66.66 % and an improved BER response of more than 25 % compared to the DDM and Constant (Cte). A performance analysis also demonstrated that not only IDDM performs faster, it equally offers considerable improvement in term of efficiency over the DDM approach.</t>
  </si>
  <si>
    <t>10.1007/s12652-016-0365-4</t>
  </si>
  <si>
    <t>Orthonormal Kernel Kronecker Product Graph Matching</t>
  </si>
  <si>
    <t>GRAPH BASED REPRESENTATIONS IN PATTERN RECOGNITION, PROCEEDINGS</t>
  </si>
  <si>
    <t>4th International Workshop on Graph Based Representations in Pattern Recognition</t>
  </si>
  <si>
    <t>JUN 30-JUL 02, 2003</t>
  </si>
  <si>
    <t>YORK, ENGLAND</t>
  </si>
  <si>
    <t>ALGORITHM; MODEL</t>
  </si>
  <si>
    <t>This paper introduces a novel algorithm for performing Attributed Graph Matching (AGM). The Orthonormal Kernel Kronecker Product Graph Matching (OKKPGM) algorithm is based on the recently introduced Kronecker Product Graph Matching (KPGM) formulation. However, unlike previous algorithms based on the KPGM formulation which avoided explicit compatibility calculations, the OKKPGM algorithm obtains an estimate to the Kronecker Match Matrix (KMM) using kernel function evaluations. A permutation sub-matrix (match matrix), is then inferred from the KMM using a summation procedure.</t>
  </si>
  <si>
    <t>Schoeman, IL; Engelbrecht, AP</t>
  </si>
  <si>
    <t>Schoeman, I. L.; Engelbrecht, A. P.</t>
  </si>
  <si>
    <t>A novel particle swarm niching technique based on extensive vector operations</t>
  </si>
  <si>
    <t>Particle swarm optimization; Multimodal functions; Niching</t>
  </si>
  <si>
    <t>Several techniques have been proposed to extend the particle swarm optimization (PSO) paradigm so that multiple optima can be located and maintained within a convoluted search space. A significant number of these implementations are subswarm-based, that is, portions of the swarm are optimized separately. Niches are formed to contain these subswarms, a process that often requires user-specified parameters. The proposed technique, known as the vector-based PSO, uses a novel approach to locate and maintain niches by using additional vector operations to determine niche boundaries. As the standard PSO uses weighted vector combinations to update particle positions and velocities, the niching technique builds upon existing knowledge of the particle swarm. Once niche boundaries have been calculated, the swarm can be organized into subswarms without prior knowledge of the number of niches and their corresponding niche radii. This paper presents the vector-based PSO with emphasis on its underlying principles. Results for a number of functions with different characteristics are reported and discussed. The performance of the vector-based PSO is also compared to two other niching techniques for particle swarm optimization.</t>
  </si>
  <si>
    <t>10.1007/s11047-009-9170-8</t>
  </si>
  <si>
    <t>van Wyk, BJ; van Wyk, MA; Noel, G</t>
  </si>
  <si>
    <t>Kernel-based non-linear template matching</t>
  </si>
  <si>
    <t>STRUCTURAL, SYNTACTIC, AND STATISTICAL PATTERN RECOGNITION, PROCEEDINGS</t>
  </si>
  <si>
    <t>10th International Symposium on Structural and Syntactic Pattern Recognition/5th International Conference on Statistical Techniques in Pattern Recognition</t>
  </si>
  <si>
    <t>AUG 18-20, 2004</t>
  </si>
  <si>
    <t>Lisbon, PORTUGAL</t>
  </si>
  <si>
    <t>FOCK SPACE FRAMEWORK; NON-LINEAR SYSTEM</t>
  </si>
  <si>
    <t>A new non-linear minimum norm template matching technique is introduced. Similar to the theory of Support Vector Machines the proposed framework is also based on Reproducing Kernel Hilbert Space principles. Promising results when applied to aerial image matching are reported and future work is highlighted.</t>
  </si>
  <si>
    <t>Naude, JJ; van Wyk, MA; van Wyk, BJ</t>
  </si>
  <si>
    <t>Geneneralized variable-kernel similarity metric learning</t>
  </si>
  <si>
    <t>Proximity-based classifiers such as RBF-networks and nearest-neighbour classifiers are notoriously sensitive to the metric used to determine distance between samples. In this paper a method for learning such a metric from training data is presented. This algorithm is a generalization of the so called Variable-Kernel Similarity Metric (VSM) Learning, originally proposed by Lowe and is therefore known as Generalized Variable-Kernel Similarity Metric (GVSM) learning. Experimental results show GVSM to be superior to VSM for extremely noisy or cross-correlated data.</t>
  </si>
  <si>
    <t>Folly, KA</t>
  </si>
  <si>
    <t>Folly, Komla A.</t>
  </si>
  <si>
    <t>Diversity increasing methods in PBIL-application to power system controller design: a comparison</t>
  </si>
  <si>
    <t>Adaptive learning rate; Low frequency oscillations; Population-based incremental learning; Parallel PBIL</t>
  </si>
  <si>
    <t>Population-based incremental learning (PBIL) has recently received increasing attention due to its effectiveness, easy implementation and robustness. Despite this, recent literature suggests that PBIL may suffer from issues of loss of diversity in the population, resulting in premature convergence. In this paper, three diversity maintaining PBIL methods are proposed to address the issue of loss of diversity in PBIL. The first method uses an adaptive learning rate as opposed to the fixed learning rate that is normally used in the standard PBIL. In this method, the learning rate is adapted according to the degree of evolution of the search space. That is, the learning rate is increased linearly with the number of generation. The second method uses two sub-populations and conduct independent search in parallel with the same initial probability vectors, but with fixed learning rates similar to the one used in the standard PBIL. In the third method, the concept of duality or opposition is combined with parallel PBIL as a means of controlling the diversity in the population. To evaluate the performances of these methods, they are applied to the problem of controller design in power systems to improve the small-signal stability. Simulations results show that the proposed diversity maintaining methods are able to maintain the diversity in the population longer than the standard PBIL. However, PBIL with adaptive learning rate takes a little bit time to converge (more function evaluations) compared to the other methods.</t>
  </si>
  <si>
    <t>10.1007/s11047-016-9544-7</t>
  </si>
  <si>
    <t>Oosthuizen, OL; Ehlers, EM</t>
  </si>
  <si>
    <t>Oosthuizen, Ockmer L.; Ehlers, E. M.</t>
  </si>
  <si>
    <t>AgentAssembly: The agent framework platform</t>
  </si>
  <si>
    <t>agent programming languages; frameworks; and toolkits meta-modeling and meta reasoning</t>
  </si>
  <si>
    <t>This paper discusses the AgentAssebly architecture and specifically the agent framework platform component of the architecture. An introduction is given to the work covered in the paper and previous work (see [1]) this paper is based upon. Then an in-depth discussion is rendered on the agent framework platform provided by the AgentAssembly architecture. The paper concludes with some remarks on the research presented and future aims of the ongoing research project.</t>
  </si>
  <si>
    <t>Boshoff, WH; Ehlers, EM</t>
  </si>
  <si>
    <t>Boshoff, W. H.; Ehlers, E. M.</t>
  </si>
  <si>
    <t>Reusable component oriented agents: A new architecture</t>
  </si>
  <si>
    <t>agent architecture; mobile agent; learning agent; agent plug-in</t>
  </si>
  <si>
    <t>This research paper will outline the new Plug-in Oriented Agent Architecture (POAA) and describe the agents that make use of the POAA architecture. POAA agents make heavy use of functional and controller based plug-ins in order to extend the functionality and behavior of the agent. The architecture was designed to facilitate machine learning and agent mobility techniques. POAA agents are created by mounting newly created dynamic plug-in components into the static structure of the agent. The use of plug-ins will greatly improve the effectiveness of researchers, as only a single, standard architecture will exist. Researchers only need to design and develop the plug-in required for their specific agent to function as desired. This will also facilitate the comparison of various tools and methods, as only the components being reviewed need to be interchanged to measure system performance.</t>
  </si>
  <si>
    <t>Ferreira, CS; Ehlers, EM</t>
  </si>
  <si>
    <t>Ferreira, Chantelle S.; Ehlers, Elizabeth M.</t>
  </si>
  <si>
    <t>Towards embedding evolution into a multi-agent environment</t>
  </si>
  <si>
    <t>SOFTWARE</t>
  </si>
  <si>
    <t>Due to the evolutionary nature of humans, systems are required to be continuously replaced because of their inability to meet or adapt to the changing needs of humans. Such replacements are costly and time consuming. Therefore this paper proposes a cheaper and quicker alternative, which is to embed self-evolving mechanisms into a multi-agent environment, thus giving the agents in the environment the ability to either meet or exceed the way in which humans evolve.</t>
  </si>
  <si>
    <t>Frangos, C; Yavin, Y</t>
  </si>
  <si>
    <t>Tracking control of a rolling disk</t>
  </si>
  <si>
    <t>IEEE TRANSACTIONS ON SYSTEMS MAN AND CYBERNETICS PART B-CYBERNETICS</t>
  </si>
  <si>
    <t>input-output linearization; nonholonomic constraints; path controllability; rolling disk; tracking control</t>
  </si>
  <si>
    <t>CLOSED-LOOP CONTROL; HORIZONTAL PLANE; PATH CONTROLLABILITY; ROD SYSTEM; MOTION</t>
  </si>
  <si>
    <t>The tracking control of a disk rolling without slipping on the horizontal (X, Y)-plane is considered. The motion of the disk can be controlled via a tilting torque and a pedaling torque. The concept of path controllability of the disk is introduced and then used to calculate control laws such that the disk tracks a given path in the (X, Y)-plane.</t>
  </si>
  <si>
    <t>1083-4419</t>
  </si>
  <si>
    <t>IEEE T SYST MAN CY B</t>
  </si>
  <si>
    <t>10.1109/3477.836385</t>
  </si>
  <si>
    <t>Wild, Marcel</t>
  </si>
  <si>
    <t>Computing the Output Distribution and Selection Probabilities of a Stack Filter from the DNF of Its Positive Boolean Function</t>
  </si>
  <si>
    <t>JOURNAL OF MATHEMATICAL IMAGING AND VISION</t>
  </si>
  <si>
    <t>Stack filter; Positive Boolean function; Rank selection probabilities; Output distribution; Binary decision diagram</t>
  </si>
  <si>
    <t>RANK SELECTION</t>
  </si>
  <si>
    <t>Many nonlinear filters used in practise are stack filters. An algorithm is presented which calculates the output distribution of an arbitrary stack filter S from the disjunctive normal form (DNF) of its underlying positive Boolean function (PBF). Our algorithm avoids to enumerate the models of the PBF one by one, and thus is considerably more efficient than previous methods. The so called rank selection probabilities can be computed along the way.</t>
  </si>
  <si>
    <t>0924-9907</t>
  </si>
  <si>
    <t>J MATH IMAGING VIS</t>
  </si>
  <si>
    <t>10.1007/s10851-012-0370-y</t>
  </si>
  <si>
    <t>Stothert, A; MacLeod, IM</t>
  </si>
  <si>
    <t>Distributed intelligent control system for a continuous-state plant</t>
  </si>
  <si>
    <t>continuous-state plants; distributed intelligent control; real-time</t>
  </si>
  <si>
    <t>Continuous-state plants place specific demands on the structure and operation of multi-agent, multi-paradigm distributed intelligent controllers, An investigation of the use of distributed artificial intelligence techniques for continuous-state control is presented, The choice of agents and how they interact to control a continuous-state plant is discussed, A distinction between a priori and operational knowledge is introduced to simplify and aid the design of distributed intelligent controllers, A simulation study of a controller designed for a deep-shaft mine winder serves to demonstrate the application of distributed intelligent control to a continuous-state plant.</t>
  </si>
  <si>
    <t>10.1109/3477.584947</t>
  </si>
  <si>
    <t>vanTonder, GJ; Kruger, JJ</t>
  </si>
  <si>
    <t>Shape encoding: A biologically inspired method of transforming boundary images into ensembles of shape-related features</t>
  </si>
  <si>
    <t>MACAQUE; VISION; CORTEX</t>
  </si>
  <si>
    <t>A biologically inspired method to encode the shape of enclosed image regions is presented, Shape encoding units, called ''shape cells,'' are algebraic filters which receive two-dimensional (2-D) reconstructed image boundaries as input features. Shape cell outputs are calculated as three components, First, a compact description of an image boundary shape surrounding a particular shape cell is obtained in the form of a shape cell centered radial scanning vector, Shape cell activations are then calculated from radial scans, and finally, different shape cells that encode parts of the same shape must be grouped together in ensembles, This process is called feature binding, A process of iterative lateral inhibition is employed to condense the set of active shape cells before feature binding takes place, The output radial scanning vectors of shape cells provide compact descriptions of shape which are useful in object identification, The spatial pattern (2-D coordinates) of active shape cells can be used in object localization, With feature binding separate ensembles are created, even if neighboring shapes are only divided by weak boundaries, Besides its application in pattern recognition, shape encoding provides a possible mechanism of figure-ground separation, Artificial shape encoding is further concluded to be a suitable addendum to the existing collective model of biological vision.</t>
  </si>
  <si>
    <t>10.1109/3477.623229</t>
  </si>
  <si>
    <t>Zhong, XS; Jayawardene, I; Venayagamoorthy, GK; Brooks, R</t>
  </si>
  <si>
    <t>Zhong, Xingsi; Jayawardene, Iroshani; Venayagamoorthy, Ganesh Kumar; Brooks, Richard</t>
  </si>
  <si>
    <t>Denial of Service Attack on Tie-Line Bias Control in a Power System With PV Plant</t>
  </si>
  <si>
    <t>IEEE TRANSACTIONS ON EMERGING TOPICS IN COMPUTATIONAL INTELLIGENCE</t>
  </si>
  <si>
    <t>Cyber-attacks; grid operation; phasor measurement units; side-channel analysis; virtual synchrophasor network; prediction</t>
  </si>
  <si>
    <t>The use of synchrophasor networks consisting of phasor measurement units (PMUs) makes it possible to monitor, analyzes, and control the electric power grid in real-time. PMU measurements of frequencies, currents, voltages, and phase angles are transmitted to system control centers through synchrophasor networks. Delayed or missing measurements from PMUs in closed-loop applications could lead to power system instability. Although the use of virtual private network (VPN) tunnels eliminates many security vulnerabilities, VPNs are still vulnerable to denial of service (DoS) attack that exploits a side-channel vulnerability. In this paper, the authors detail their analysis of DoS attack on a two-area four machine power system with a utility-scale photovoltaic (PV) plant. Automatic generation control (ACC) is used to implement a tie line bias control in one of the areas. The impact of PMU packet dropping on AGC operation and countermeasures are presented in this paper. Cellular computational network (CCN) prediction of PMU data is used to implement a virtual synchrophasor network (VSN). The data from VSN is used by the AGC when the PMU packets are disrupted by DoS attacks. Real-time experimental results show the CCN based VSN effectively inferred the missing data and mitigated the negative impacts of DoS attacks.</t>
  </si>
  <si>
    <t>2471-285X</t>
  </si>
  <si>
    <t>IEEE TETCI</t>
  </si>
  <si>
    <t>10.1109/TETCI.2017.2739838</t>
  </si>
  <si>
    <t>Nwulu, NI; Fahrioglu, M</t>
  </si>
  <si>
    <t>Nwulu, Nnamdi I.; Fahrioglu, Murat</t>
  </si>
  <si>
    <t>A soft computing approach to projecting locational marginal price</t>
  </si>
  <si>
    <t>Locational marginal price; Artificial neural networks; Support vector machines; Back propagation learning algorithm; Radial basis function</t>
  </si>
  <si>
    <t>NEURAL-NETWORK; ELECTRICITY PRICE</t>
  </si>
  <si>
    <t>The increased deregulation of electricity markets in most nations of the world in recent years has made it imperative that electricity utilities design accurate and efficient mechanisms for determining locational marginal price (LMP) in power systems. This paper presents a comparison of two soft computing-based schemes: Artificial neural networks and support vector machines for the projection of LMP. Our system has useful power system parameters as inputs and the LMP as output. Experimental results obtained suggest that although both methods give highly accurate results, support vector machines slightly outperform artificial neural networks and do so with manageable computational time costs.</t>
  </si>
  <si>
    <t>10.1007/s00521-012-0875-8</t>
  </si>
  <si>
    <t>Oladipupo, O; Amoo, T; Daramola, O</t>
  </si>
  <si>
    <t>Oladipupo, Olufunke; Amoo, Taiwo; Daramola, Olawande</t>
  </si>
  <si>
    <t>A Decision-Making Approach for Ranking Tertiary Institutions' Service Quality Using Fuzzy MCDM and Extended HiEdQUAL Model</t>
  </si>
  <si>
    <t>AGGREGATION; EDUCATION; SELECTION</t>
  </si>
  <si>
    <t>The attainment of excellence in institutions is maintained through the institutions' adherence to its core values and efficient service delivery. These factors are very important in facilitating global development of a country and determining the world ranking of an institution. To this effect, this study presents an effective approach for evaluating and ranking quality of services in a higher institution, taking four higher institutions in Nigeria as case studies. Service quality consists of different attributes and many of them are intangible and difficult to measure, which means that using the previously known measurement approach will be insufficient. Therefore, a fuzzy method was proposed to resolve the ambiguity of the concepts and intra-uncertainty, which are associated with human judgments in decision-making. This study adopted a contextualized service quality model for educational domain called HiEdQUAL with some extended criteria in order to evaluate the perception of service quality by respondents from the selected higher institutions: two private universities and two public universities from the south-west region of Nigeria. Four Multi-Criteria Decision-Making (MCDM) methods: TOPSIS, Yager's min-max, Compensatory AND, and Ordered Weighted Averaging are applied to comparatively evaluate the quality of services in the four higher institutions. The MCDM methods are engaged independently to validate the reliability of the ranking results. The importance weight of each performance criterion is found with Fuzzy Analytical Hierarchy Process (FAHP) algorithm. This study has been able to practically establish Ext-HiEdQUAL as a new service quality model for higher education with six concepts and 33 criteria. The output of the Fuzzy MCDM ranking recommends institution B as the best institution to students based on the Ext-HiEdQUAL measures. Also, findings from the sensitivity analysis showed that Yager's min-max outperform the other investigated methods in this study by being consistent and exceptionally tolerant in most instances when there is significant deviation in criteria weights.</t>
  </si>
  <si>
    <t>10.1155/2021/4163906</t>
  </si>
  <si>
    <t>Hamdi, Y; Boubaker, H; Alimi, AM</t>
  </si>
  <si>
    <t>Hamdi, Yahia; Boubaker, Houcine; Alimi, Adel M.</t>
  </si>
  <si>
    <t>Data Augmentation using Geometric, Frequency, and Beta Modeling approaches for Improving Multi-lingual Online Handwriting Recognition</t>
  </si>
  <si>
    <t>INTERNATIONAL JOURNAL ON DOCUMENT ANALYSIS AND RECOGNITION</t>
  </si>
  <si>
    <t>Online Handwriting recognition; Multilingual context; Data Augmentation; CNN</t>
  </si>
  <si>
    <t>WORD RECOGNITION; SVM</t>
  </si>
  <si>
    <t>The lack of large training data in the context of deep learning applications is a serious issue investigated by many studies that deal with the current challenge. In this paper, we introduce new data augmentation methods that generate more shape and dynamic variations to improve the performance of recognition systems using small datasets. Four data augmentation strategies are employed in our work. The first strategy employs the geometric methods that include: italicity angle, change of magnitude ratio, and baseline inclination angle. The second strategy applies a frequency treatment that attenuates or amplifies the trajectory high harmonics to generate handwriting modified styles. The third strategy employs the beta-elliptic model to extract a combined static and dynamic representation of the handwritten trajectory which undergoes limited random change around its parameters in order to generate more modified samples. The hybrid strategy consists of combining these strategies to maximize variations of the online handwriting trajectory (OHT). We evaluated our approach of data augmentation in the context of multi-lingual online handwriting recognition (OHR) tasks using end-to-end CNN architecture. Four databases; ADAB, ALTEC-OnDB, and Online_KHATT for Arabic script, and UNIPEN for Latin characters, are used to validate the proposed strategy. The obtained results show the effectiveness and the advantage of the adopted strategies compared with those registered before database extension or reported in the state-of-the-art systems.</t>
  </si>
  <si>
    <t>1433-2833</t>
  </si>
  <si>
    <t>INT J DOC ANAL RECOG</t>
  </si>
  <si>
    <t>10.1007/s10032-021-00376-2</t>
  </si>
  <si>
    <t>Hendricks, D</t>
  </si>
  <si>
    <t>Hendricks, Dieter</t>
  </si>
  <si>
    <t>Using real-time cluster configurations of streaming asynchronous features as online state descriptors in financial markets</t>
  </si>
  <si>
    <t>Online learning; State space discovery; Asynchronous data; Financial markets</t>
  </si>
  <si>
    <t>We present a scheme for online, unsupervised state discovery and detection from streaming, multifeatured, asynchronous data in high-frequency financial markets. Online feature correlations are computed using an unbiased, lossless Fourier estimator. A high-speed maximum likelihood clustering algorithm is then used to find the feature cluster configuration which best explains the structure in the correlation matrix. We conjecture that this feature configuration is a candidate descriptor for the temporal state of the system. Using a simple cluster configuration similarity metric, we are able to enumerate the state space based on prevailing feature configurations. The proposed state representation removes the need for human-driven data pre-processing for state attribute specification, allowing a learning agent to find structure in streaming data, discern changes in the system, enumerate its perceived state space and learn suitable action-selection policies. (C) 2017 Elsevier B.V. All rights reserved.</t>
  </si>
  <si>
    <t>10.1016/j.patrec.2017.06.026</t>
  </si>
  <si>
    <t>van der Merwe, D; Obiedkov, S; Kourie, D</t>
  </si>
  <si>
    <t>AddIntent: A new incremental algorithm for constructing concept lattices</t>
  </si>
  <si>
    <t>CONCEPT LATTICES, PROCEEDINGS</t>
  </si>
  <si>
    <t>2nd International Conference on Formal Concept Analysis (ICFCA 2004)</t>
  </si>
  <si>
    <t>FEB 23-26, 2004</t>
  </si>
  <si>
    <t>Sydney, AUSTRALIA</t>
  </si>
  <si>
    <t>An incremental concept lattice construction algorithm, called AddIntent, is proposed. In experimental comparison, AddIntent outperformed a selection of other published algorithms for most types of contexts and was close to the most efficient algorithm in other cases. The current best estimate for the algorithm's upper bound complexity to construct a concept lattice L whose context has a set of objects G, each of which possesses at most max(\g'\) attributes, is O(\L\\G\(2)max(\g'\)).</t>
  </si>
  <si>
    <t>Twala, BETH; Jones, MC; Hand, DJ</t>
  </si>
  <si>
    <t>Twala, B. E. T. H.; Jones, M. C.; Hand, D. J.</t>
  </si>
  <si>
    <t>Good methods for coping with missing data in decision trees</t>
  </si>
  <si>
    <t>C4.5; CART; EM algorithm; fractional cases; missingness as attribute; multiple imputation</t>
  </si>
  <si>
    <t>We propose a simple and effective method for dealing with missing data in decision trees used for classification. We call this approach missingness incorporated in attributes (MIA). It is very closely related to the technique of treating missing as a category in its own right, generalizing it for use with continuous as well as categorical variables. We show through a substantial data-based study of classification accuracy that MIA exhibits consistently good performance across a broad range of data types and of sources and amounts of missingness. It is competitive with the best of the rest (particularly, a multiple imputation EM algorithm method; EMMI) while being conceptually and computationally simpler. A simple combination of MIA and EMMI is slower but even more accurate. (C) 2008 Elsevier B.V. All rights reserved.</t>
  </si>
  <si>
    <t>10.1016/j.patrec.2008.01.010</t>
  </si>
  <si>
    <t>Omran, MGH; Engelbrecht, AP; Salman, A</t>
  </si>
  <si>
    <t>Omran, Mahamed G. H.; Engelbrecht, Andries P.; Salman, Ayed</t>
  </si>
  <si>
    <t>An overview of clustering methods</t>
  </si>
  <si>
    <t>clustering; clustering validation; hard clustering; fuzzy clustering; unsupervised learning</t>
  </si>
  <si>
    <t>TABU SEARCH APPROACH; PATTERN-RECOGNITION; ALGORITHM; VALIDATION</t>
  </si>
  <si>
    <t>Data clustering is the process of identifying natural groupings or clusters within multidimensional data based on some similarity measure. Clustering is a fundamental process in many different disciplines. Hence, researchers from different fields are actively working on the clustering problem. This paper provides an overview of the different representative clustering methods. In addition, several clustering validations indices are shown. Furthermore, approaches to automatically determine the number of clusters are presented. Finally, application of different heuristic approaches to the clustering problem is also investigated.</t>
  </si>
  <si>
    <t>10.3233/IDA-2007-11602</t>
  </si>
  <si>
    <t>Amin, R; Bramer, M; Emslie, R</t>
  </si>
  <si>
    <t>Intelligent data analysis for conservation: experiments with rhino horn fingerprint identification</t>
  </si>
  <si>
    <t>22nd SGAI International Conference on Knowledge Based Systems and Applied Artificial Intelligence</t>
  </si>
  <si>
    <t>DEC, 2002</t>
  </si>
  <si>
    <t>CAMBRIDGE, ENGLAND</t>
  </si>
  <si>
    <t>conservation; rhino horn fingerprint identification; intelligent data analysis; data mining; neural nets; automatic rule induction; decision trees</t>
  </si>
  <si>
    <t>Conservation is an area in which a great deal of data has been collected over many years. Intelligent Data Analysis offers the possibility of analysing this data in an automatic fashion to map characteristics, identify trends and offer guidance for conservation action. This paper is concerned with the use of techniques of Intelligent Data Analysis for an important task in animal conservation: the identification of the species and origin of illegally traded or confiscated African rhino horn. It builds on an earlier analysis by the African Rhino Specialist Group. It is demonstrated that it is possible to distinguish between both species and country of origin with a high degree of accuracy and that the results are also likely to be suitable for use in court. (C) 2003 Elsevier Science B.V. All rights reserved.</t>
  </si>
  <si>
    <t>10.1016/S0950-7051(03)00035-2</t>
  </si>
  <si>
    <t>Naidoo, R; Baboolal, S</t>
  </si>
  <si>
    <t>Adaptation and assessment of a high resolution semi-discrete numerical scheme for hyperbolic systems with source terms and stiffness</t>
  </si>
  <si>
    <t>COMPUTATIONAL SCIENCE-ICCS 2002, PT II, PROCEEDINGS</t>
  </si>
  <si>
    <t>International Conference on Computational Science</t>
  </si>
  <si>
    <t>APR 21-24, 2002</t>
  </si>
  <si>
    <t>AMSTERDAM, NETHERLANDS</t>
  </si>
  <si>
    <t>CONVECTION-DIFFUSION EQUATIONS; CONSERVATION-LAWS; RELAXATION</t>
  </si>
  <si>
    <t>In this work we outline the details required in adapting the third-order semi-discrete numerical scheme of Kurganov and Levy [SIAM J. Sci. Comput. 22 (2000) 1461-1488.] to handle hyperbolic systems which include source terms. The performance of the scheme is then assessed against a fully discrete scheme, as well as reference solutions, on such problems as shock propagation in a Broadwell gas and shocks in gas dynamics with heat transfer.</t>
  </si>
  <si>
    <t>Dennis, C; Engelbrecht, A; Ombuki-Berman, BM</t>
  </si>
  <si>
    <t>Dennis, Cody; Engelbrecht, Andries; Ombuki-Berman, Beatrice M.</t>
  </si>
  <si>
    <t>An analysis of the impact of subsampling on the neural network error surface</t>
  </si>
  <si>
    <t>Active learning; Fitness landscape analysis; Exploratory landscape analysis; Neural networks</t>
  </si>
  <si>
    <t>CROSS-ENTROPY</t>
  </si>
  <si>
    <t>This paper empirically analyses the impact of changes to the set of training examples on the neural network error surface. Specific quantitative characteristics of the error surface related to properties such as ruggedness, modality and structure are measured and visualized as the set of training examples changes. Both the case of random subsampling and active learning from a fixed dataset are examined, producing ten different training scenarios. For each scenario eleven error surface characteristics are calculated for five common benchmark problems. The results demonstrate that the error surface characteristics calculated using only a subsample of the available data commonly do not generalize to that of the full dataset. The observed error surface characteristics are significantly impacted by the particular set of examples used to calculate error. Some error surface characteristics are significantly altered by small changes in the set of examples used to calculate error. The main finding from this study is that when the set of training examples may change during training the training of a neural network is in essence a dynamic optimization problem, suggesting that optimization algorithms developed specifically to solve dynamic optimization problems may be more efficient at training neural networks under such conditions. (c) 2021 Published by Elsevier B.V.</t>
  </si>
  <si>
    <t>10.1016/j.neucom.2021.09.023</t>
  </si>
  <si>
    <t>Nshimirimana, R; Abraham, A; Nothnagel, G</t>
  </si>
  <si>
    <t>Nshimirimana, Robert; Abraham, Ajith; Nothnagel, Gawie</t>
  </si>
  <si>
    <t>A multi-objective particle swarm for constraint and unconstrained problems</t>
  </si>
  <si>
    <t>Particle swarm; Multi-objective optimization; Constraint; Control parameters; Neutron collimator</t>
  </si>
  <si>
    <t>Multi-objective particle swarm optimization algorithms (MOPS) are used successfully to solve real-life optimization problems. The multi-objective algorithms based on particle swarm optimization (PSO) have seen various adaptations to improve convergence to the true Pareto-optimal front and well-diverse non-dominated solution. In some cases, the values of the MOPS control parameters need to be fine-tuned while solving a specific multi-objective optimization problem. It is challenge to correctly fine-tune the value of the PSO control parameters when the true non-dominated solutions are not known as in case of a real-life optimization problem. To address this challenge, a multi-objective particle swarm optimization algorithm that uses constant PSO control parameters was developed. The new algorithm called NF-MOPSO is capable of solving different multi-objective optimization problems without the need of fine-tuning the value of the PSO control parameters. The NF-MOPSO enhances the convergence to the true Pareto-optimal front and improves the diversity of Pareto-optimal using the same fixed values for all the PSO control parameters. The NF-MOPSO uses constant values of the PSO control parameters such as acceleration coefficients c(1) and c(2), and inertia weight x. A Gaussian mutation is applied to the position of particles to increase diversity while a penalty function is used as constraint mechanism. The algorithm has been tested on 45 well-known benchmark test functions using four performance metrics. The test results demonstrate the capability of the NF-MOPSO to solve different multi-objective optimization problems using the same value of the PSO control parameters. The capability of the NF-MOPSO was demonstrated in real-life optimization problem by solving a multi-objective optimization problem of a neutron radiography collimator. The results of collimator optimization showed that the optimizer was able to provide a set of Pareto optimal solutions from which the geometrical design parameters of a collimator could be retrieved for given application.</t>
  </si>
  <si>
    <t>10.1007/s00521-020-05555-6</t>
  </si>
  <si>
    <t>Blamah, NV; Oluyinka, AA; Wajiga, G; Baha, YB</t>
  </si>
  <si>
    <t>Blamah, Nachamada Vachaku; Oluyinka, Aderemi Adewumi; Wajiga, Gregory; Baha, Yusuf Benson</t>
  </si>
  <si>
    <t>MAPSOFT: A Multi-Agent based Particle Swarm Optimization Framework for Travelling Salesman Problem</t>
  </si>
  <si>
    <t>Multi-agent system; neighborhood; retrospective; topology; Belief-Desire-Intention; space/model</t>
  </si>
  <si>
    <t>ALGORITHM; TEMPERATURE; PREDICTION</t>
  </si>
  <si>
    <t>This paper proposes a Multi-Agent based Particle Swarm Optimization (PSO) Framework for the Traveling salesman problem (MAPSOFT). The framework is a deployment of the recently proposed intelligent multi-agent based PSO model by the authors. MAPSOFT is made up of groups of agents that interact with one another in a coordinated search effort within their environment and the solution space. A discrete version of the original multi-agent model is presented and applied to the Travelling Salesman Problem. Based on the simulation results obtained, it was observed that agents retrospectively decide on their next moves based on consistent better fitness values obtained from present and prospective neighborhoods, and by reflecting back to previous behaviors and sticking to historically better results. These overall attributes help enhance the conventional PSO by providing more intelligence and autonomy within the swarm and thus contributed to the emergence of good results for the studied problem.</t>
  </si>
  <si>
    <t>10.1515/jisys-2020-0042</t>
  </si>
  <si>
    <t>Nel, Emli-Mari; du Preez, J. A.; Herbst, B. M.</t>
  </si>
  <si>
    <t>A pseudo-skeletonization algorithm for static handwritten scripts</t>
  </si>
  <si>
    <t>Skeletonization; Thinning; Pseudo skeleton; Document and text processing; Document analysis</t>
  </si>
  <si>
    <t>INFORMATION; RECOVERY; IMAGES; ORDER</t>
  </si>
  <si>
    <t>This paper describes a skeletonization approach that has desirable characteristics for the analysis of static handwritten scripts. We concentrate on the situation where one is interested in recovering the parametric curve that produces the script. Using Delaunay tessellation techniques where static images are partitioned into sub-shapes, typical skeletonization artifacts are removed, and regions with a high density of line intersections are identified. An evaluation protocol, measuring the efficacy of our approach is described. Although this approach is particularly useful as a pre-processing step for algorithms that estimate the pen trajectories of static signatures, it can also be applied to other static handwriting recognition techniques.</t>
  </si>
  <si>
    <t>10.1007/s10032-009-0082-z</t>
  </si>
  <si>
    <t>Dhamija, T; Gupta, A; Gupta, S; Anjum; Katarya, R; Singh, G</t>
  </si>
  <si>
    <t>Dhamija, Tashvik; Gupta, Anunay; Gupta, Shreyansh; Anjum; Katarya, Rahul; Singh, Ghanshyam</t>
  </si>
  <si>
    <t>Semantic segmentation in medical images through transfused convolution and transformer networks</t>
  </si>
  <si>
    <t>APPLIED INTELLIGENCE</t>
  </si>
  <si>
    <t>COVID-19; Deep learning; Image-segmentation; Transformer; U-net</t>
  </si>
  <si>
    <t>CLASSIFICATION; FEATURES; LESIONS</t>
  </si>
  <si>
    <t>Recent decades have witnessed rapid development in the field of medical image segmentation. Deep learning-based fully convolution neural networks have played a significant role in the development of automated medical image segmentation models. Though immensely effective, such networks only take into account localized features and are unable to capitalize on the global context of medical image. In this paper, two deep learning based models have been proposed namely USegTransformer-P and USegTransformer-S. The proposed models capitalize upon local features and global features by amalgamating the transformer-based encoders and convolution-based encoders to segment medical images with high precision. Both the proposed models deliver promising results, performing better than the previous state of the art models in various segmentation tasks such as Brain tumor, Lung nodules, Skin lesion and Nuclei segmentation. The authors believe that the ability of USegTransformer-P and USegTransformer-S to perform segmentation with high precision could remarkably benefit medical practitioners and radiologists around the world.</t>
  </si>
  <si>
    <t>0924-669X</t>
  </si>
  <si>
    <t>APPL INTELL</t>
  </si>
  <si>
    <t>10.1007/s10489-022-03642-w</t>
  </si>
  <si>
    <t>Kapoor, A; Mishra, R; Kumar, P</t>
  </si>
  <si>
    <t>Kapoor, Ankush; Mishra, Ranjan; Kumar, Pradeep</t>
  </si>
  <si>
    <t>Complementary frequency selective surface pair-based intelligent spatial filters for 5G wireless systems</t>
  </si>
  <si>
    <t>Babinet's principle; frequency selective surface; double square loop FSS; double square slot FSS; complementary pair FSS; equivalent circuit model; sub-6 GHz FR1 5G spectrum</t>
  </si>
  <si>
    <t>FSS</t>
  </si>
  <si>
    <t>Frequency selective surface (FSS)-based intelligent spatial filters are capturing the eyes of the researchers by offering a dynamic behavior when exposed to the electromagnetic radiations. In this manuscript, a concept of creating complementary structures which stems from Babinet's principle is illustrated. A hybrid complementary pair of FSS (CPFSS) comprising double square loop FSS (DSLFSS) and double square slot FSS (DSSFSS) on either side of the dielectric substrate is proposed. DSLFSS offers band-pass behavior and can be placed as a superstrate, whereas DSSFSS behaves as a band-stop intelligent spatial filter that blocks the radiations falling on it, thus making them applicable for use as a substrate. The technique utilized for analyzing DSLFSS and DSSFSS structures is based on the equivalent circuit modeling and transmission line methodology. The CPFSS structure offers the design simplicity, hence, suitable for placing them with the printed patch antenna radiators in wireless networking devices operating in sub-6 GHz 5G spectrum. DSLFSS offers band-pass behavior ranging from 2.99 to 5.56 GHz, whereas DSSFSS offers band stop behavior ranging from 2.85 to 5.42 GHz covering all n77 (3.3-4.2 GHz), n78 (3.3-3.8 GHz), and n79 (4.4-5 GHz) bands of FR1 spectrum of sub-6 GHz 5G range. The passband and the stopband offered by the two structures of CPFSS geometry are stable to oblique angles of incidence and the proposed design also offers polarization-independent behavior. The thickness of the dielectric region existing within the pair of designed structures is critical for the location of the passbands and the stopbands. The impact of the overall thickness of the dielectric substrate on the passbands and stopbands is also reported in this article.</t>
  </si>
  <si>
    <t>10.1515/jisys-2021-0082</t>
  </si>
  <si>
    <t>Fillottrani, PR; Jamieson, S; Keet, CM</t>
  </si>
  <si>
    <t>Fillottrani, Pablo R.; Jamieson, Stephan; Keet, C. Maria</t>
  </si>
  <si>
    <t>Connecting Knowledge to Data Through Transformations in KnowID: System Description</t>
  </si>
  <si>
    <t>KUNSTLICHE INTELLIGENZ</t>
  </si>
  <si>
    <t>Ontology-mediated data access; Data management; Conceptual modeling</t>
  </si>
  <si>
    <t>Intelligent information systems deploy applied ontologies or logic-based conceptual data models for effective and efficient data management and to assist with decision-making. A core deliberation in the design of such systems, is how to link the knowledge to the data. We recently designed a novel knowledge-to-data architecture (KnowID) which aims to solve this critical step through a set of transformation rules rather than a mapping layer, which operate between models represented in EER notation and an enhanced relational model called the ARM. This system description zooms in on the novel tool for the core component of the transformation from the Artificial Intelligence-oriented modelling to the relational database-oriented data management. It provides an overview of the requirements, design, and implementation of the modular transformations module that straightforwardly permits extension with other components of the modular KnowID architecture.</t>
  </si>
  <si>
    <t>0933-1875</t>
  </si>
  <si>
    <t>KUNSTL INTELL</t>
  </si>
  <si>
    <t>10.1007/s13218-020-00675-6</t>
  </si>
  <si>
    <t>Wookey, DS; Konidaris, GD</t>
  </si>
  <si>
    <t>Wookey, Dean S.; Konidaris, George D.</t>
  </si>
  <si>
    <t>Regularized feature selection in reinforcement learning</t>
  </si>
  <si>
    <t>European Conference on Machine Learning and Principles and Practice of Knowledge Discovery in Databases (ECMLPKDD)</t>
  </si>
  <si>
    <t>SEP 07-11, 2015</t>
  </si>
  <si>
    <t>Porto, PORTUGAL</t>
  </si>
  <si>
    <t>Feature selection; Reinforcement learning; Function approximation; Regularization; Linear function approximation; OMP-TD</t>
  </si>
  <si>
    <t>We introduce feature regularization during feature selection for value function approximation. Feature regularization introduces a prior into the selection process, improving function approximation accuracy and reducing overfitting. We show that the smoothness prior is effective in the incremental feature selection setting and present closed-form smoothness regularizers for the Fourier and RBF bases. We present two methods for feature regularization which extend the temporal difference orthogonal matching pursuit (OMP-TD) algorithm and demonstrate the effectiveness of the smoothness prior; smooth Tikhonov OMP-TD and smoothness scaled OMP-TD. We compare these methods against OMP-TD, regularized OMP-TD and least squares TD with random projections, across six benchmark domains using two different types of basis functions.</t>
  </si>
  <si>
    <t>10.1007/s10994-015-5518-8</t>
  </si>
  <si>
    <t>Zurada, JM; Cloete, I; vanderPoel, E</t>
  </si>
  <si>
    <t>Generalized Hopfield networks for associative memories with multi-valued stable states</t>
  </si>
  <si>
    <t>Hopfield network; associative memory; multivalued neural networks; multistable flip flops</t>
  </si>
  <si>
    <t>NEURONS; MODEL</t>
  </si>
  <si>
    <t>Hopfield networks with fully connected standard neurons can be generalized by replacing bi-level activation functions with their multilevel counterparts, Multilevel neuron characteristics are discussed in the paper with emphasis on their inflection points. It is shown that an activation function possessing (N + 1)-levels yields N + 1 minima and N saddle points of the computational energy function when two generalized neurons are used in a conventional bi-stable connection. Analytical results for parameter constraints and energy function properties are discussed for binary and ternary characteristics of neurons. Gradient fields indicating basins of attraction for continuous-time networks are used to illustrate dynamical relationships during network convergence to stable points. Results indicate that generalized Hopfield networks can be used for multilevel signal processing and smoothing of planar images.</t>
  </si>
  <si>
    <t>10.1016/0925-2312(96)00086-0</t>
  </si>
  <si>
    <t>Bagula, AB; Wang, HF</t>
  </si>
  <si>
    <t>On the relevance of using gene expression programming in destination-based traffic engineering</t>
  </si>
  <si>
    <t>COMPUTATIONAL INTELLIGENCE AND SECURITY, PT 1, PROCEEDINGS</t>
  </si>
  <si>
    <t>International Conference on Computational Intelligence and Security</t>
  </si>
  <si>
    <t>DEC 15-19, 2005</t>
  </si>
  <si>
    <t>Xi'an, PEOPLES R CHINA</t>
  </si>
  <si>
    <t>This paper revisits the problem of Traffic Engineering (TE) to assess the relevance of using Gene Expression Programming (GEP) as a new fine-tuning algorithm in destination-based TE. We present a new TE scheme where link weights are computed using GEP and used as fine-tuning parameters in destination-based path selection. We apply the newly proposed TE scheme to compute the routing paths for the traffic offered to a 23- and 30-node test networks under different traffic conditions and differentiated services situations. We evaluate the performance achieved by the GEP algorithm compared to a memetic and the Open Shortest Path First (OSPF) algorithms in a simulated routing environment using the NS packet level simulator. Preliminary results reveal the relative efficiency of GEP compared to the memetic algorithm and OSPF routing.</t>
  </si>
  <si>
    <t>Khuboni, R; Naidoo, B</t>
  </si>
  <si>
    <t>Khuboni, Ray; Naidoo, Bashan</t>
  </si>
  <si>
    <t>Adaptive segmentation for multi-view stereo</t>
  </si>
  <si>
    <t>RECONSTRUCTION</t>
  </si>
  <si>
    <t>This study presents an adaptive segmentation method for pre-processing input data to the patch-based multi-view stereo algorithm. A specially developed greyscale transformation is applied to the input image data, thus redefining the intensity histogram. The Nelder-Mead simplex method is used to adaptively locate an optimised segmentation threshold point in the modified histogram. The transformed input image is then segmented using the acquired threshold value, into foreground and background data. The segmentation information acquired is applied to the initial feature extraction and the cyclic patchexpansion procedure to constrain the reconstruction to a three-dimensional visibility space that excludes background artefacts. The method is targeted at segmenting out potentially disruptive data and is able to realise a reduction in cumulative error of the reconstruction process and thus improve the final reconstruction. With this method, the authors obtain results that are relatively similar to the original patch-based method, but with reduced time and space complexity.</t>
  </si>
  <si>
    <t>10.1049/iet-cvi.2015.0446</t>
  </si>
  <si>
    <t>Adewole, AC; Tzoneva, R</t>
  </si>
  <si>
    <t>Adewole, Adeyemi Charles; Tzoneva, Raynitchka</t>
  </si>
  <si>
    <t>Synchrophasor-Based Online Coherency Identification in Voltage Stability Assessment</t>
  </si>
  <si>
    <t>Clustering method; machine learning; phasor measurement unit; power system stability; voltage stability</t>
  </si>
  <si>
    <t>POWER-SYSTEM; GENERATORS</t>
  </si>
  <si>
    <t>This paper presents and investigates a new measurement-based approach in the identification of coherent groups in load buses and synchronous generators for voltage stability assessment application in large interconnected power systems. A hybrid Calinski-Harabasz criterion and k-means clustering algorithm is developed for the determination of the cluster groups in the system. The proposed method is successfully validated by using the New England 39-bus test system. Also, the performance of the voltage stability assessment algorithm using wide area synchrophasor measurements from the key synchronous generator in each respective cluster was tested online for the prediction of the system's margin to voltage collapse using a testbed comprising of a Programmable Logic Controller (PLC) in a hardware-in-the-loop configuration with the Real-Time Digital Simulator (RTDS) and Phasor Measurement Units (PMUs).</t>
  </si>
  <si>
    <t>10.4316/AECE.2015.04005</t>
  </si>
  <si>
    <t>Mobile agent systems and cellular automata</t>
  </si>
  <si>
    <t>Generalised cellular automata; Mobile agent systems; Simulation; Emulation; Equivalence; Local synchrony; Labels; Colours; Update rules; Graph; Network</t>
  </si>
  <si>
    <t>The purpose of this article (based on an earlier draft available as technical report: Gruner S, Mobile agent systems and cellular automata. LaBRI Research Reports, 2006) is to make a step towards uniting the paradigms of cellular automata and mobile agents, thus consequentially the fields of artificial life and multi agent systems, which have significant overlap but are still largely perceived as separate fields. In Chalopin et al. (Mobile agent algorithms versus message passing algorithms, pp. 187-201, 2006) the equivalent power of classical distributed algorithms and mobile agent algorithms was demonstrated for asynchronous systems with interleaving semantics under some further constraints and assumptions. Similar results are still being sought about mobile agent systems and distributed systems under other constraints and assumptions in search of a comprehensive general theory of these topics. This article investigates the relationship between mobile agent systems and a generalized form of cellular automata. With a particular notion of local equivalence, a cellular automaton can be translated into a mobile agent system and vice versa. The article shows that if the underlying network graph is finite, then the degree of pseudo-synchrony of the agent system simulating the cellular automaton can be made arbitrarily high, even with an only small number of active agents. As a possible consequence of this theoretical result, the Internet might be used in the future to implement large cellular automata of almost arbitrary topology.</t>
  </si>
  <si>
    <t>10.1007/s10458-009-9090-0</t>
  </si>
  <si>
    <t>Langeveld, J; Engelbrecht, AP</t>
  </si>
  <si>
    <t>Langeveld, Joost; Engelbrecht, Andries P.</t>
  </si>
  <si>
    <t>Set-based particle swarm optimization applied to the multidimensional knapsack problem</t>
  </si>
  <si>
    <t>Discrete optimization; Multidimensional knapsack problem; Particle swarm optimization; Set-based optimization problem</t>
  </si>
  <si>
    <t>Particle swarm optimization algorithms have been successfully applied to discrete/valued optimization problems. However, in many cases the algorithms have been tailored specifically for the problem at hand. This paper proposes a generic set-based particle swarm optimization algorithm for use in discrete-valued optimization problems that can be formulated as set-based problems. A detailed sensitivity analysis of the parameters of the algorithm is conducted. The performance of the proposed algorithm is then compared against three other discrete particle swarm optimization algorithms from literature using the multidimensional knapsack problem and is shown to statistically outperform the existing algorithms.</t>
  </si>
  <si>
    <t>10.1007/s11721-012-0073-4</t>
  </si>
  <si>
    <t>Markus, ED; Yskander, H; Agee, JT; Jimoh, AA</t>
  </si>
  <si>
    <t>Markus, Elisha D.; Yskander, Hamam; Agee, John T.; Jimoh, Adisa A.</t>
  </si>
  <si>
    <t>Coordination control of robot manipulators using flat outputs</t>
  </si>
  <si>
    <t>Differential flatness; Synchronizing control; Flat output; Flexible robot; Robot formation</t>
  </si>
  <si>
    <t>SYNCHRONIZATION; SYSTEMS; FEEDBACK</t>
  </si>
  <si>
    <t>This paper focuses on the synchronizing control of multiple interconnected flexible robotic manipulators using differential flatness theory. The flatness theory has the advantage of simplifying trajectory tracking tasks of complex mechanical systems. Using this theory, we propose a new synchronization scheme whereby a formation of flatness based systems can be stabilized using their respective flat outputs. Using the flat outputs, we eliminate the need for cross coupling laws and communication protocols associated with such formations. The problem of robot coordination is reduced to synchronizing the flat outputs between the respective robot manipulators. Furthermore, the selection of the flat output used for the synchronizing control is not restricted as any system variable can be used. The problem of unmeasured states used in the control is also solved by reconstructing the missing states using flatness based interpolation. The proposed control law is less computationally intensive when compared to earlier reported work as integration of the differential equations is not required. Simulations using a formation of single link flexible joint robots are used to validate the proposed synchronizing control. (C) 2016 Elsevier B.V. All rights reserved.</t>
  </si>
  <si>
    <t>10.1016/j.robot.2016.05.006</t>
  </si>
  <si>
    <t>Hanekom, T; Hanekom, JJ</t>
  </si>
  <si>
    <t>Hanekom, Tania; Hanekom, Johan J.</t>
  </si>
  <si>
    <t>Three-dimensional models of cochlear implants: A review of their development and how they could support management and maintenance of cochlear implant performance</t>
  </si>
  <si>
    <t>NETWORK-COMPUTATION IN NEURAL SYSTEMS</t>
  </si>
  <si>
    <t>3D cochlear modeling; neural model; user-specific models; volume conduction model</t>
  </si>
  <si>
    <t>ELECTRICALLY STIMULATED COCHLEA; GUINEA-PIG COCHLEA; BEAM COMPUTED-TOMOGRAPHY; FINITE-ELEMENT MODEL; INNER-EAR; MAGNETIC-RESONANCE; NEURAL EXCITATION; ELECTRODE ARRAY; CURRENT DISTRIBUTIONS; COMPUTATIONAL MODEL</t>
  </si>
  <si>
    <t>Three-dimensional (3D) computational modeling of the auditory periphery forms an integral part of modern-day research in cochlear implants (CIs). These models consist of a volume conduction description of implanted stimulation electrodes and the current distribution around these, coupled with auditory nerve fiber models. Cochlear neural activation patterns can then be predicted for a given input stimulus. The objective of this article is to present the context of 3D modeling within the field of CIs, the different models, and approaches to models that have been developed over the years, as well as the applications and potential applications of these models. The process of development of 3D models is discussed, and the article places specific emphasis on the complementary roles of generic models and user-specific models, as the latter is important for translation of these models into clinical application.</t>
  </si>
  <si>
    <t>0954-898X</t>
  </si>
  <si>
    <t>NETWORK-COMP NEURAL</t>
  </si>
  <si>
    <t>10.3109/0954898X.2016.1171411</t>
  </si>
  <si>
    <t>Markus, ED; Agee, JT; Jimoh, AA</t>
  </si>
  <si>
    <t>Markus, Elisha D.; Agee, John T.; Jimoh, Adisa A.</t>
  </si>
  <si>
    <t>Flat control of industrial robotic manipulators</t>
  </si>
  <si>
    <t>Industrial robots; Six degrees of freedom robot; Differential flatness; Trajectory planning; Tracking control</t>
  </si>
  <si>
    <t>A new approach to tracking control of industrial robot manipulators is presented in this paper. The highly coupled nonlinear dynamics of a six degrees of freedom (6-DOF) serial robot is decoupled by expressing its variables as a function of a flat output and a finite number of its derivatives. Hence the derivation of the flat output for the 6-DOF robot is presented. With the flat output, trajectories for each of the generalized coordinates are easily designed and open loop control is made possible. Using MATLAB/Simulink S-functions combined with the differential flatness property of the robot, trajectory tracking is carried out in closed loop by using a linear flat controller. The merit of this approach reduces the computational complexity of the robot dynamics by allowing online computation of a high order system at a lower computational cost. Using the same processor, the run time for tracking arbitrary trajectories is reduced significantly to about 10 s as compared to 30 min in the original study (Hoifodt, 2011). The design is taken further by including a Jacobian transformation for tracking of trajectories in cartesian space. Simulations using the ABB IRB140 industrial robot with full dynamics are used to validate the study. (C) 2016 Elsevier B.V. All rights reserved.</t>
  </si>
  <si>
    <t>10.1016/j.robot.2016.10.009</t>
  </si>
  <si>
    <t>Ukil, A</t>
  </si>
  <si>
    <t>Ukil, Abhisek</t>
  </si>
  <si>
    <t>Practical denoising of MEG data using wavelet transform</t>
  </si>
  <si>
    <t>NEURAL INFORMATION PROCESSING, PT 2, PROCEEDINGS</t>
  </si>
  <si>
    <t>13th International Conference on Neural Informational Processing</t>
  </si>
  <si>
    <t>OCT 03-06, 2006</t>
  </si>
  <si>
    <t>Hong Kong, PEOPLES R CHINA</t>
  </si>
  <si>
    <t>MAGNETOENCEPHALOGRAPHY</t>
  </si>
  <si>
    <t>Magnetoencephalography (MEG) is an important noninvasive, nonhazardous technology for functional brain mapping, measuring the magnetic fields due to the intracellular neuronal current flow in the brain. However, the inherent level of noise in the data collection process is large enough to obscure the signal(s) of interest most often. In this paper, a practical denoising technique based on the wavelet transform and the multiresolution signal decomposition technique is presented. The proposed technique is substantiated by the application results using three different mother wavelets on the recorded MEG signal.</t>
  </si>
  <si>
    <t>Padayachee, K</t>
  </si>
  <si>
    <t>Padayachee, Keshnee</t>
  </si>
  <si>
    <t>An assessment of opportunity-reducing techniques in information security: An insider threat perspective</t>
  </si>
  <si>
    <t>DECISION SUPPORT SYSTEMS</t>
  </si>
  <si>
    <t>Insider threat; Situational Crime Prevention theory; Cybercrime; Delphi technique</t>
  </si>
  <si>
    <t>COMPUTER CRIME; SYSTEMS</t>
  </si>
  <si>
    <t>This paper presents an evaluation of extant opportunity-reducing techniques employed to mitigate insider threats. Although both motive and opportunity are required to commit maleficence, this paper focuses on the concept of opportunity. Opportunity is more tangible than motive; hence it is more pragmatic to reflect on opportunity-reducing measures. To this end, opportunity theories from the field of criminology are considered. The exploratory evaluation proffers several areas of research and may assist organizations in implementing opportunity-reducing information security controls to mitigate insider threats. The evaluation is not definitive, but serves to inform future understanding. (C) 2016 Elsevier B.V. All rights reserved.</t>
  </si>
  <si>
    <t>0167-9236</t>
  </si>
  <si>
    <t>DECIS SUPPORT SYST</t>
  </si>
  <si>
    <t>10.1016/j.dss.2016.09.012</t>
  </si>
  <si>
    <t>Malan, KM; Engelbrecht, AP</t>
  </si>
  <si>
    <t>Malan, K. M.; Engelbrecht, A. P.</t>
  </si>
  <si>
    <t>Characterising the searchability of continuous optimisation problems for PSO</t>
  </si>
  <si>
    <t>Fitness landscape analysis; Evolvability; Particle swarm optimisation</t>
  </si>
  <si>
    <t>FITNESS LANDSCAPES; PROBLEM HARDNESS; ALGORITHM</t>
  </si>
  <si>
    <t>The focus of research in swarm intelligence has been largely on the algorithmic side with relatively little attention being paid to the study of problems and the behaviour of algorithms in relation to problems. When a new algorithm or variation on an existing algorithm is proposed in the literature, there is seldom any discussion or analysis of algorithm weaknesses and on what kinds of problems the algorithm is expected to fail. Fitness landscape analysis is an approach that can be used to analyse optimisation problems. By characterising problems in terms of fitness landscape features, the link between problem types and algorithm performance can be studied. This article investigates a number of measures for analysing the ability of a search process to improve fitness on a particular problem (called evolvability in literature but referred to as searchability in this study to broaden the scope to non-evolutionary-based search techniques). A number of existing fitness landscape analysis techniques originally proposed for discrete problems are adapted to work in continuous search spaces. For a range of benchmark problems, the proposed searchability measures are viewed alongside performance measures for a traditional global best particle swarm optimisation (PSO) algorithm. Empirical results show that no single measure can be used as a predictor of PSO performance, but that multiple measures of different fitness landscape features can be used together to predict PSO failure.</t>
  </si>
  <si>
    <t>10.1007/s11721-014-0099-x</t>
  </si>
  <si>
    <t>de Waal, DA; du Toit, JV</t>
  </si>
  <si>
    <t>de Waal, David A.; du Toit, Jan V.</t>
  </si>
  <si>
    <t>AUTOMATION OF GENERALIZED ADDITIVE NEURAL NETWORKS FOR PREDICTIVE DATA MINING</t>
  </si>
  <si>
    <t>ESTIMATING OPTIMAL TRANSFORMATIONS; MULTIPLE-REGRESSION</t>
  </si>
  <si>
    <t>For a new technology to make the step from experimental technology to mainstream technology, tools need to be created to facilitate the use of the developed technology in the envisaged application area. Generalized additive neural networks provide an attractive framework that shows promise in the field of predictive data mining. However, the construction of such networks is very time consuming and subjective, because it depends on the user to interpret partial residual plots and to make changes in the neural network architecture. For this technology to be accepted as a serious modeling option in the field of predictive data mining the construction process needs to be automated and the benefits of using the technique must be clearly illuminated. This article shows how intelligent search may be used to replace subjective human judgment with objective criteria and make generalized additive neural networks an attractive option for the modeler.</t>
  </si>
  <si>
    <t>10.1080/08839514.2011.570156</t>
  </si>
  <si>
    <t>Verification of dynamic curves extracted from static handwritten scripts</t>
  </si>
  <si>
    <t>pattern recognition; document and text processing; document analysis; handwriting analysis; estimating pen trajectories of static scripts; automatic assessment; stroke recovery</t>
  </si>
  <si>
    <t>TEMPORAL INFORMATION; RECOVERY; ORDER</t>
  </si>
  <si>
    <t>Static handwritten scripts originate as images on documents and do not, by definition, contain any dynamic information. To improve the accuracy of static handwriting recognition systems, many techniques aim to estimate dynamic information from the static scripts. Mostly, the pen trajectories of the scripts are estimated. However, the efficacy of the resulting pen trajectories are rarely evaluated quantitatively. This paper proposes a protocol for the objective evaluation of automatically determined pen trajectories. A hidden Markov model is derived from a ground-truth trajectory. An estimated trajectory is then matched to the derived model. Statistics describing substitution, insertion and deletion errors are then computed from this match. The proposed algorithm is especially useful for performance comparisons between different pen trajectory estimation algorithms. (C) 2008 Elsevier Ltd. All rights reserved.</t>
  </si>
  <si>
    <t>10.1016/j.patcog.2008.05.005</t>
  </si>
  <si>
    <t>Fillottrani, PR; Keet, CM</t>
  </si>
  <si>
    <t>Ruben Fillottrani, Pablo; Keet, C. Maria</t>
  </si>
  <si>
    <t>Evidence-based Lean Conceptual Data Modelling Languages</t>
  </si>
  <si>
    <t>JOURNAL OF COMPUTER SCIENCE &amp; TECHNOLOGY</t>
  </si>
  <si>
    <t>Conceptual modelling; language profiles; modelling languages; modelling language use</t>
  </si>
  <si>
    <t>ENTITY-RELATIONSHIP; INFORMATION; DESIGN; SYSTEM; FORMALIZATION; KNOWLEDGE; SCHEMAS</t>
  </si>
  <si>
    <t>Multiple logic-based reconstructions of UML class diagram, Entity Relationship diagrams, and Obect-Role Model diagrams exists. They mainly cover various fragments of these Conceptual Data Modelling Languages and none are formalised such that the logic applies simultaneously for the three language families as a unifying mechanism. This hampers interchangeability, interoperability, and tooling support. In addition, due to the lack of a systematic design process of the logic used for the formalisation, hidden choices permeate the formalisations that have rendered them incompatible. We aim to address these problems, first, by structuring the logic design process in a methodological way. We generalise and extend the DSL design process to logic language design. In particular, a new phase of ontological analysis of language features is included, to apply to logic language design more generally and, in particular, by incorporating an ontological analysis of language features in the process. Second, we specify minimal logic profiles availing of this extended process, including the ontological commitments embedded in the languages, of evidence gathered of language feature usage, and of computational complexity insights from Description Logics (DL). The profiles characterise the essential logic structure needed to handle the semantics of conceptual models, therewith enabling the development of interoperability tools. No known DL language matches exactly the features of those profiles and the common core is in the tractable DL ALNI. Although hardly any inconsistencies can be derived with the profiles, it is promising for scalable runtime use of conceptual data models.</t>
  </si>
  <si>
    <t>1666-6046</t>
  </si>
  <si>
    <t>J COMPUT SCI TECHNOL</t>
  </si>
  <si>
    <t>10.24215/16666038.21.e10</t>
  </si>
  <si>
    <t>Khan, T; Lundgren, LE; Anderson, DG; Nowak, I; Dougherty, M; Verikas, A; Pavel, M; Jimison, H; Nowaczyk, S; Aharonson, V</t>
  </si>
  <si>
    <t>Khan, Taha; Lundgren, Lina E.; Anderson, David G.; Nowak, Irena; Dougherty, Mark; Verikas, Antanas; Pavel, Misha; Jimison, Holly; Nowaczyk, Slawomir; Aharonson, Vered</t>
  </si>
  <si>
    <t>Assessing Parkinson's disease severity using speech analysis in non-native speakers</t>
  </si>
  <si>
    <t>Cepstrum; Dysphonia; Dysprosody; Parkinson's disease; Speech processing; Tele-monitoring</t>
  </si>
  <si>
    <t>INTELLIGIBILITY; IDENTIFICATION; CLASSIFICATION; SUITABILITY; IMPAIRMENT; PERCEPTION; ACCENT; SPOKEN</t>
  </si>
  <si>
    <t>Background: Speech disorder is a common manifestation of Parkinson's disease with two main symptoms, dysprosody and dysphonia. Previous research studying objective measures of speech symptoms involved patients and examiners who were native language speakers. Measures such as cepstral separation difference (CSD) features to quantify dysphonia and dysprosody accurately distinguish the severity of speech impairment. Importantly CSD, together with other speech features, including Mel-frequency coefficients, fundamental-frequency variation, and spectral dynamics, characterize speech intelligibility in PD. However, non-native language speakers transfer phonological rules of their mother language that tamper speech assessment. Objectives: This paper explores CSD's capability: first, to quantify dysprosody and dysphonia of non-native language speakers, Parkinson patients and controls, and secondly, to characterize the severity of speech impairment when Parkinson's dysprosody accompanies non-native linguistic dysprosody. Methods: CSD features were extracted from 168 speech samples recorded from 19 healthy controls, 15 rehabilitated and 23 not-rehabilitated Parkinson patients in three different clinical speech tests based on Unified Parkinson's disease rating scale motor-speech examination. Statistical analyses were performed to compare groups using analysis of variance, intraclass correlation, and Guttman correlation coefficient mu(2). Random forests were trained to classify the severity of speech impairment using CSD and the other speech features. Feature importance in classification was determined using permutation importance score. Results: Results showed that the CSD feature describing dysphonia was uninfluenced by non-native accents, strongly correlated with the clinical examination (mu(2)&gt;0.5), and significantly discriminated between the healthy, rehabilitated, and not-rehabilitated patient groups based on the severity of speech symptoms. However, the feature describing dysprosody did not correlate with the clinical examination but significantly distinguished the groups. The classification model based on random forests and selected features characterized the severity of speech impairment of non-native language speakers with high accuracy. Importantly, the permutation importance score of the CSD feature representing dysphonia was the highest compared to other features. Results showed a strong negative correlation (mu(2)&lt;-0.5) between L-dopa administration and the CSD features. Conclusions: Although non-native accents reduce speech intelligibility, the CSD features can accurately characterize speech impairment, which is not always possible in the clinical examination. Findings support using CSD for monitoring Parkinson's disease. (C) 2019 Elsevier Ltd. All rights reserved.</t>
  </si>
  <si>
    <t>10.1016/j.csl.2019.101047</t>
  </si>
  <si>
    <t>Touzet, C; Cloete, I</t>
  </si>
  <si>
    <t>Guest editorial</t>
  </si>
  <si>
    <t>Atiku, SO; Obagbuwa, IC</t>
  </si>
  <si>
    <t>Atiku, Sulaiman O.; Obagbuwa, Ibidun C.</t>
  </si>
  <si>
    <t>Machine Learning Classification Techniques for Detecting the Impact of Human Resources Outcomes on Commercial Banks Performance</t>
  </si>
  <si>
    <t>The banking industry is a market with great competition and dynamism where organizational performance becomes paramount. Different indicators can be used to measure organizational performance and sustain competitive advantage in a global marketplace. The execution of the performance indicators is usually achieved through human resources, which stand as the core element in sustaining the organization in the highly competitive marketplace. It becomes essential to effectively manage human resources strategically and align its strategies with organizational strategies. We adopted a survey research design using a quantitative approach, distributing a structured questionnaire to 305 respondents utilizing efficient sampling techniques. The prediction of bank performance is very crucial since bad performance can result in serious problems for the bank and society, such as bankruptcy and negative influence on the country's economy. Most researchers in the past adopted traditional statistics to build prediction models; however, due to the efficiency of machine learning algorithms, a lot of researchers now apply various machine learning algorithms to various fields, including performance prediction systems. In this study, eight different machine learning algorithms were employed to build performance models to predict the prospective performance of commercial banks in Nigeria based on human resources outcomes (employee skills, attitude, and behavior) through the Python software tool with machine learning libraries and packages. The results of the analysis clearly show that human resources outcomes are crucial in achieving organizational performance, and the models built from the eight machine learning classifier algorithms in this study predict the bank performance as superior with the accuracies of 74-81%. The feature importance was computed with the package in Scikit-learn to show comparative importance or contribution of each feature in the prediction, and employee attitude is rated far more than other features. Nigeria's bank industry should focus more on employee attitude so that the performance can be improved to outstanding class from the current superior class.</t>
  </si>
  <si>
    <t>10.1155/2021/7747907</t>
  </si>
  <si>
    <t>LUBINSKY, D</t>
  </si>
  <si>
    <t>CLASSIFICATION TREES WITH BIVARIATE SPLITS</t>
  </si>
  <si>
    <t>RECURSIVE PARTITIONING; BIVARIATE SPLIT TYPES; GINI; DIVIDE-AND-CONQUER ALGORITHMS</t>
  </si>
  <si>
    <t>We extend the recursive partitioning approach to classifier learning to use more complex types of split at each decision node. The new split types we permit are bivariate and can thus be interpreted visually in plots and tables. In order to find optimal splits of these new types, a new split criterion is introduced that allows the development of divide-and-conquer type algorithms. Two experiments are presented in which the bivariate trees-both with the Gini split criterion and with the new split criterion-are compared to a traditional tree-growing procedure. With the Gini criterion, the bivariate trees show a slight improvement in predictive accuracy and a considerable improvement in tree size over univariate trees. Under the new split criterion, accuracy is also improved, but there is no consistent improvement in tree size.</t>
  </si>
  <si>
    <t>10.1007/BF00872094</t>
  </si>
  <si>
    <t>Kamper, H; de Wet, F; Hain, T; Niesler, T</t>
  </si>
  <si>
    <t>Kamper, Herman; de Wet, Febe; Hain, Thomas; Niesler, Thomas</t>
  </si>
  <si>
    <t>Capitalising on North American speech resources for the development of a South African English large vocabulary speech recognition system</t>
  </si>
  <si>
    <t>Under-resourced languages; Accented speech; South African English; Varieties of English</t>
  </si>
  <si>
    <t>South African English is currently considered an under-resourced variety of English. Extensive speech resources are, however, available for North American (US) English. In this paper we consider the use of these US resources in the development of a South African large vocabulary speech recognition system. Specifically we consider two research questions. Firstly, we determine the performance penalties that are incurred when using US instead of South African language models, pronunciation dictionaries and acoustic models. Secondly, we determine whether US acoustic and language modelling data can be used in addition to the much more limited South African resources to improve speech recognition performance. In the first case we find that using a US pronunciation dictionary or a US language model in a South African system results in fairly small penalties. However, a substantial penalty is incurred when using a US acoustic model. In the second investigation we find that small but consistent improvements over a baseline South African system can be obtained by the additional use of US acoustic data. Larger improvements are obtained when complementing the South African language modelling data with US and/or UK material. We conclude that, when developing resources for an under-resourced variety of English, the compilation of acoustic data should be prioritised, language modelling data has a weaker effect on performance and the pronunciation dictionary the smallest. (C) 2014 Elsevier Ltd. All rights reserved.</t>
  </si>
  <si>
    <t>10.1016/j.csl.2014.04.005</t>
  </si>
  <si>
    <t>Bhowmick, A; Biswas, A; Chandra, M</t>
  </si>
  <si>
    <t>Bhowmick, Anirban; Biswas, Astik; Chandra, Mahesh</t>
  </si>
  <si>
    <t>Performance evaluation of psycho-acoustically motivated front-end compensator for TIMIT phone recognition</t>
  </si>
  <si>
    <t>PATTERN ANALYSIS AND APPLICATIONS</t>
  </si>
  <si>
    <t>VSP; Wavelet decomposition; ASR; Front-end compensator; PRA</t>
  </si>
  <si>
    <t>HARMONIC ENERGY FEATURES; WAVELET PACKET FEATURES; SPEECH ENHANCEMENT; ROBUST</t>
  </si>
  <si>
    <t>Wavelet-based front-end processing technique has gained popularity for its noise removing capability. In this paper, a robust automatic speech recognition system is proposed by utilizing the advantages of psycho-acoustically motivated wavelet-based front-end compensator. In the front-end compensator block, voiced speech probability-based voice activity detector system is designed to separate voiced and unvoiced frames and to update noise statistics. The wavelet packet decomposition tree is designed according to equal rectangular bandwidth (ERB) scale. Wavelet decomposition based on ERB scale is utilized here as the central frequency of the ERB distribution resembles frequency response of human cochlea. Voiced and unvoiced frames are separately decomposed into 24 sub-bands to estimate average sub-band energy (ASE) of each frame. ASE is then used to calculate threshold value. Lastly, Wiener filtering is employed for reducing the residual noise before final reconstruction stage. The proposed system is evaluated on TIMIT database under various noise conditions. The phoneme recognition accuracy of the proposed system is compared with different baseline and robust features as well as with existing front-end compensation techniques. Additionally, the proposed front-end compensator is evaluated in terms of phoneme classification accuracy. Performance improvement is observed in all above experiments.</t>
  </si>
  <si>
    <t>1433-7541</t>
  </si>
  <si>
    <t>PATTERN ANAL APPL</t>
  </si>
  <si>
    <t>10.1007/s10044-019-00816-0</t>
  </si>
  <si>
    <t>Owolabi, KM</t>
  </si>
  <si>
    <t>Owolabi, Kolade M.</t>
  </si>
  <si>
    <t>Numerical simulation of fractional-order reaction-diffusion equations with the Riesz and Caputo derivatives</t>
  </si>
  <si>
    <t>Caputo derivative; Difference schemes; Fractional reaction-diffusion; Numerical simulations; Spatiotemporal oscillations</t>
  </si>
  <si>
    <t>PARTIAL-DIFFERENTIAL-EQUATIONS; SCHEME</t>
  </si>
  <si>
    <t>The present paper deals with the numerical solution of space-time-fractional reaction-diffusion problems used to model some complex phenomena that are governed by dynamic of anomalous diffusion. The time- and space-fractional reaction-diffusion equation is modeled by replacing the first-order derivative in time and the second-order derivative in space, respectively, with the Caputo and Riesz operators. We propose an adaptable numerical scheme for the approximation of the derivatives. Accuracy of the method is justified by reporting both the maximum error and relative error in 2D with analytical solutions given. The effectiveness and applicability of the proposed methods are tested on two of practical problems that are of current and recurring interests in one and two dimensions to cover pitfalls that may arise.</t>
  </si>
  <si>
    <t>10.1007/s00521-019-04350-2</t>
  </si>
  <si>
    <t>Ikuesan, AR; Abd Razak, S; Venter, HS; Salleh, M</t>
  </si>
  <si>
    <t>Ikuesan, Adeyemi Richard; Abd Razak, Shukor; Venter, Hein S.; Salleh, Mazleena</t>
  </si>
  <si>
    <t>Polychronicity tendency-based online behavioral signature</t>
  </si>
  <si>
    <t>Polyphasia tendency; Logistic model tree; Digital time preference signature; One-to-many identification; Intrinsic network feature; Online psychosocial fingerprint</t>
  </si>
  <si>
    <t>TIME</t>
  </si>
  <si>
    <t>The proliferation of ubiquitous and pervasive computing devices has led to the emergence of research areas like Internet of things, and the Big-Data, which has seen a rise in obfuscation of online identity thus fueling an increase in online anonymity. Online anonymity constitutes a major platform for the exploitation of the potentials of cyber-crime; at the same time, it also inhibits the potential economic power that can be harnessed from the surging Internet population. Methods of online identification, such as usage profiling, demographic profiling, cookie-based identification process, media fingerprinting as well as token-based identification processes, are limited to either system identification or one-to-one identification. Current one-to-one identification mechanisms require huge volume of templates of known users, and cannot be applied to novel users. This study proposed a psychosocial approach that integrates the composition of human Polyphasia tendency into online identification processes for a one-to-many identification process. To achieve this, the study administered a Polychronic-Monochronic tendency scale measurement instrument to staff members of a research unit in a university, and the server-side network traffic of each respondent was monitored and collected in eight-months duration. A logistic model tree-after an initial classifier exploration process-was adapted for the one-to-many classification model based on human intrinsic features extracted from the network traffic and Polyphasia dichotomy. High degree of reliable accuracy of &gt; 80% was achieved which suggests a reliable model that supports the underlying hypothesis of the proposed model. Based on this accuracy, the approach finds practical relevance in online profiling process for online identification as well as online demographic profiling for e-commerce and e-learning. Furthermore, this approach can be applied to improve recommender systems in areas such as prediction and profile delivery through the extraction of the purpose of online surfing.</t>
  </si>
  <si>
    <t>10.1007/s13042-017-0748-7</t>
  </si>
  <si>
    <t>Vineet, V; Warrell, J; Torr, PHS</t>
  </si>
  <si>
    <t>Vineet, Vibhav; Warrell, Jonathan; Torr, Philip H. S.</t>
  </si>
  <si>
    <t>Filter-Based Mean-Field Inference for Random Fields with Higher-Order Terms and Product Label-Spaces</t>
  </si>
  <si>
    <t>INTERNATIONAL JOURNAL OF COMPUTER VISION</t>
  </si>
  <si>
    <t>Object class segmentation; Dense stereo reconstruction; Mean-field methods; Higher order potentials; Bilateral filters; CRF</t>
  </si>
  <si>
    <t>MULTICLASS</t>
  </si>
  <si>
    <t>Recently, a number of cross bilateral filtering methods have been proposed for solving multi-label problems in computer vision, such as stereo, optical flow and object class segmentation that show an order of magnitude improvement in speed over previous methods. These methods have achieved good results despite using models with only unary and/or pairwise terms. However, previous work has shown the value of using models with higher-order terms e. g. to represent label consistency over large regions, or global co-occurrence relations. We show how these higher-order terms can be formulated such that filter-based inference remains possible. We demonstrate our techniques on joint stereo and object labelling problems, as well as object class segmentation, showing in addition for joint object-stereo labelling how our method provides an efficient approach to inference in product label-spaces. We show that we are able to speed up inference in these models around 10-30 times with respect to competing graph-cut/move-making methods, as well as maintaining or improving accuracy in all cases. We showresults on PascalVOC-10 for object class segmentation, and Leuven for joint object-stereo labelling.</t>
  </si>
  <si>
    <t>0920-5691</t>
  </si>
  <si>
    <t>INT J COMPUT VISION</t>
  </si>
  <si>
    <t>10.1007/s11263-014-0708-6</t>
  </si>
  <si>
    <t>Mohiuddin, MA; Khan, SA; Engelbrecht, AP</t>
  </si>
  <si>
    <t>Mohiuddin, Mohammed A.; Khan, Salman A.; Engelbrecht, Andries P.</t>
  </si>
  <si>
    <t>Simulated evolution and simulated annealing algorithms for solving multi-objective open shortest path first weight setting problem</t>
  </si>
  <si>
    <t>Open shortest path first algorithm; Optimization; Fuzzy logic; Simulated evolution; Simulated annealing; Routing</t>
  </si>
  <si>
    <t>TOPOLOGY DESIGN; OPTIMIZATION</t>
  </si>
  <si>
    <t>Optimal utilization of resources in present-day communication networks is a challenging task. Routing plays an important role in achieving optimal resource utilization. The open shortest path first (OSPF) routing protocol is widely used for routing packets from a source node to a destination node. This protocol assigns weights (or costs) to the links of a network. These weights are used to determine the shortest path between all sources to all destination nodes. Assignment of these weights to the links is classified as an NP-hard problem. This paper formulates the OSPF weight setting problem as a multi-objective optimization problem, with maximum utilization, number of congested links, and number of unused links as the optimization objectives. Since the objectives are conflicting in nature, an efficient approach is needed to balance the trade-off between these objectives. Fuzzy logic has been shown to efficiently solve multi-objective optimization problems. A fuzzy cost function for the OSPF weight setting problem is developed in this paper based on the Unified And-OR (UAO) operator. Two iterative heuristics, namely, simulated annealing (SA) and simulated evolution (SimE) have been implemented to solve the multi-objective OSPF weight setting problem using a fuzzy cost function. Results are compared with that found using other cost functions proposed in the literature (Sqalli et al. in Network Operations and Management Symposium, NOMS, 2006). Results suggest that, overall, the fuzzy cost function performs better than existing cost functions, with respect to both SA and SimE. Furthermore, SimE shows superior performance compared to SA. In addition, a comparison of SimE with NSGA-II shows that, overall, SimE demonstrates slightly better performance in terms of quality of solutions.</t>
  </si>
  <si>
    <t>10.1007/s10489-014-0523-3</t>
  </si>
  <si>
    <t>Ibrahim, Z; Khalid, NK; Buyamin, S; Ibrahim, I; Mukred, JAA; Yusof, ZM; Mohamad, MS; Mokhtar, N; Saaid, MFM; Engelbrecht, A</t>
  </si>
  <si>
    <t>Ibrahim, Zuwairie; Khalid, Noor Khafifah; Buyamin, Salinda; Ibrahim, Ismail; Mukred, Jameel Abdulla Ahmed; Yusof, Zulkifli Md.; Mohamad, Mohd Saberi; Mokhtar, N.; Saaid, Muhammad Faiz Mohamed; Engelbrecht, Andries</t>
  </si>
  <si>
    <t>DNA SEQUENCE DESIGN FOR DNA COMPUTATION BASED ON BINARY PARTICLE SWARM OPTIMIZATION</t>
  </si>
  <si>
    <t>Particle swarm optimization; Binary PSO; DNA sequence design; Optimization</t>
  </si>
  <si>
    <t>PSO; ALGORITHM</t>
  </si>
  <si>
    <t>Deoxyribonucleic Acid (DNA) has certain unique properties such as self-assembly and self-complementary in hybridization, which are important in many DNA-based technologies. DNA computing, for example, uses these properties to realize a computation in vitro, which consists of several chemical reactions. Other DNA-based technologies such as DNA-based nanotechnology and polymerase chain reaction also depend on hybridization to assemble nanostructure and to amplify DNA templates, respectively. Hybridization of DNA can be controlled by properly designing DNA sequences. In this paper, sequences are designed such that each sequence uniquely hybridizes to its complementary sequence, but not to any other sequences. Objective functions involved are similarity, H-measure, continuity, and hairpin. Binary particle swarm optimization (BinPSO) is employed to minimize those objectives subjected to two constraints: melting temperature and GC(content). It is found that BinPSO can provide a set of good DNA sequences, better than basic PSO algorithm in terms of aggregated fitness value.</t>
  </si>
  <si>
    <t>Oyelade, ON; Ezugwu, AE; Adewuyi, SA</t>
  </si>
  <si>
    <t>Oyelade, Olaide N.; Ezugwu, Absalom E.; Adewuyi, Sunday A.</t>
  </si>
  <si>
    <t>Enhancing reasoning through reduction of vagueness using fuzzy OWL-2 for representation of breast cancer ontologies</t>
  </si>
  <si>
    <t>Breast cancer; Ontology; Semantic web; Fuzzy logic; Fuzzy ontology; Description logic and reasoning</t>
  </si>
  <si>
    <t>KNOWLEDGE; RISK</t>
  </si>
  <si>
    <t>The need to address the challenge of vagueness across several domains of applicability of ontology is gaining research attention. The presence of vagueness in knowledge represented with description logic impairs automating reasoning and inference making. The importance of reducing this vagueness in the formalization of medical knowledge representation is rising, considering the vulnerability of this domain to the expression of vague concepts or terms. This vagueness may be addressed from the perspective of ontology modeling language application such as ontology web language (OWL). Although several attempts have been made to tackle this problem in other disease prognoses such as diabetes and cardiovascular diseases, a similar effort is missing for breast cancer. Minimizing vagueness in breast cancer ontology is necessary to enhance automated reasoning and handle knowledge representation problems. This study proposes a framework for reducing vagueness in breast cancer ontology. The approach obtained breast cancer crisp ontology and applied fuzzy ontology elements based on the Fuzzy OWL2 model to formulate breast cancer fuzzy ontology. This was achieved by extending the elements of OWL2 (a more expressive version of OWL) with annotation properties to fuzzify the breast cancer crisp ontology. Results obtained showed a significant reduction of vagueness in the domain, yielding 0.38 for vagueness spread and 1.0 for vagueness explicitness. In addition, ontology metrics such as completeness, consistency, correctness and accuracy were also evaluated, and we obtained impressive performance. The implication of this result is the reduction of vagueness in breast cancer ontology, which provides increased computational reasoning support to applications using the ontology.</t>
  </si>
  <si>
    <t>10.1007/s00521-021-06517-2</t>
  </si>
  <si>
    <t>Biswas, A; Yilmaz, E; van der Westhuizen, E; de Wet, F; Niesler, T</t>
  </si>
  <si>
    <t>Biswas, Astik; Yilmaz, Emre; van der Westhuizen, Ewald; de Wet, Febe; Niesler, Thomas</t>
  </si>
  <si>
    <t>Code-switched automatic speech recognition in five South African languages</t>
  </si>
  <si>
    <t>Code-switching; Under-resourced languages; African languages; Bantu languages; Speech recognition; TDNN-BLSTM; TDNN-F</t>
  </si>
  <si>
    <t>CORPUS</t>
  </si>
  <si>
    <t>Most automatic speech recognition (ASR) systems are optimised for one specific language and their performance consequently deteriorates drastically when confronted with multilingual or code-switched speech. We describe our efforts to improve an ASR system that can process code-switched South African speech that contains English and four indigenous languages: isiZulu, isiXhosa, Sesotho and Setswana. We begin using a newly developed language-balanced corpus of code-switched speech compiled from South African soap operas, which are rich in spontaneous code-switching. The small size of the corpus makes this scenario under-resourced, and hence we explore several ways of addressing this sparsity of data. We consider augmenting the acoustic training sets with in-domain data at the expense of making it unbalanced and dominated by English. We further explore the inclusion of monolingual out-of-domain data in the constituent languages. For language modelling, we investigate the inclusion of outof-domain text data sources and also the inclusion of synthetically-generated code-switch bigrams. In our experiments, we consider two system architectures. The first considers four bilingual speech recognisers, each allowing code-switching between English and one of the indigenous languages. The second considers a single pentalingual speech recogniser able to process switching between all five languages. We find that the additional inclusion of each acoustic and text data source leads to some improvements. While in-domain data is substantially more effective, performance gains were also achieved using out-of-domain data, which is often much easier to obtain. We also find that improvements are achieved in all five languages, even when the training set becomes unbalanced and heavily skewed in favour of English. Finally, we find the use of TDNN-F architectures for the acoustic model to consistently outperform TDNN-BLSTM models in our data-sparse scenario.</t>
  </si>
  <si>
    <t>10.1016/j.csl.2021.101262</t>
  </si>
  <si>
    <t>Assa, H; Zimper, A</t>
  </si>
  <si>
    <t>Assa, Hirbod; Zimper, Alexander</t>
  </si>
  <si>
    <t>When a combination of convexity and continuity forces monotonicity of preferences</t>
  </si>
  <si>
    <t>Non-additive probability measure; Non-atomicity; Weak base topologies; Convergence in non-additive measure; Choquet expected utility; Convex risk measures</t>
  </si>
  <si>
    <t>EXPECTED UTILITY; REPRESENTATION; RISK; SPACE</t>
  </si>
  <si>
    <t>We consider arbitrary subsets L of random variables defined on an arbitrary non-additive probability space (Omega, F, v). A topology tau on L satisfies Condition BU if every open set in this topology which contains X is an element of L as a member also contains as a subset some (c, epsilon)-ball around X, defined as B-c,B- epsilon (X) = {Y is an element of L|v (|X - Y| &gt;= c) &lt; epsilon}. Condition BU is satisfied by any topology of convergence in non-additive measure v [21,18] but also by all coarser topologies. Next we consider preference relations that are continuous with respect to any topology tau satisfying Condition BU. For non-atomic v we prove that any convex and tau-continuous preference relation over the random variables in a given local cone L must satisfy monotonicity in the local cone order. This monotonicity result comes with surprisingly strong decision theoretic implications: (i) The only tau-continuous and convex preference relation defined over all random variables is the indifference relation; (ii) Any tau-continuous and convex preference relation defined over all positive random variables must satisfy payoff-monotonicity; (iii) Any convex and payoff-monotone preference relation defined over all loss random variables must violate tau-continuity. (C) 2021 Elsevier Inc. All rights reserved.</t>
  </si>
  <si>
    <t>10.1016/j.ijar.2021.06.002</t>
  </si>
  <si>
    <t>Time series forecasting with feedforward neural networks trained using particle swarm optimizers for dynamic environments</t>
  </si>
  <si>
    <t>Time series forecasting; Neural networks; Particle swarm optimization; Cooperative quantum particle swarm optimization</t>
  </si>
  <si>
    <t>HYBRID GENETIC ALGORITHM; OPTIMIZATION; PREDICTION; MODEL; POWER</t>
  </si>
  <si>
    <t>Several studies have applied particle swarm optimization (PSO) algorithms to train neural networks (NNs) for time series forecasting and the results indicated good performance. These studies, however, assumed static environments, making the PSO trained NNs unsuitable for forecasting many real-world time series which are generated by non-stationary processes. This study formulates training of a NN forecaster as a dynamic optimization problem, to investigate the application of a dynamic PSO algorithm to train NNs in forecasting time series in non-stationary environments. For this purpose, a set of experiments were conducted on three simulated and seven real-life time series forecasting problems under four different dynamic scenarios. Results obtained are compared to the results of NNs trained using a standard PSO and resilient backpropagation (Rprop). The results show that the NNs trained using dynamic PSO algorithms outperform the NNs trained using PSO and Rprop. These findings highlight the potential of using dynamic PSO in training NNs for real-world forecasting applications.</t>
  </si>
  <si>
    <t>10.1007/s00521-020-05163-4</t>
  </si>
  <si>
    <t>Adeleke, O; Akinlabi, S; Jen, TC; Adedeji, PA; Dunmade, I</t>
  </si>
  <si>
    <t>Adeleke, Oluwatobi; Akinlabi, Stephen; Jen, Tien-Chien; Adedeji, Paul A.; Dunmade, Israel</t>
  </si>
  <si>
    <t>Evolutionary-based neuro-fuzzy modelling of combustion enthalpy of municipal solid waste</t>
  </si>
  <si>
    <t>ANFIS; City of Johannesburg; Evolutionary algorithm; Lower heating value; Waste to energy; Clustering technique</t>
  </si>
  <si>
    <t>SUBTRACTIVE CLUSTERING-ALGORITHM; HEATING VALUE; PSO-ANFIS; THERMAL-CONDUCTIVITY; PREDICTION; NETWORK; REGRESSION; GENERATION</t>
  </si>
  <si>
    <t>The viability of thermal waste-to-energy (WTE) plants and its optimal performance have informed intelligent predictive modelling of its significant variables critical to optimal energy recovery and plant operational planning using machine learning approach. However, the optimality of hyper-parameters is significant to accurate modelling of combustion enthalpy of waste in neuro-fuzzy models. In this study, the significant effect of hyper-parameters tuning of different clustering techniques, vis-a-vis fuzzy c-means (FCM), subtractive clustering (SC) and grid partitioning (GP), on the performance of the ANFIS model in its standalone and hybridized form was investigated. The ANFIS model was optimized with two evolutionary algorithms, namely particle swarm optimization (PSO) and genetic algorithm (GA), for predicting the lower heating value (LHV) of waste using the city of Johannesburg as a case study. The optimal model for LHV prediction was selected based on minimum error criteria after testing the models' performance using relevant statistical metrics like root mean square error (RMSE), mean absolute percentage error (MAPE), mean absolute deviation (MAD), relative mean bias error (rMBE) and coefficient of variation (RCoV). The result revealed a better performance of the hybridized ANFIS model than the standalone ANFIS model. Also, a significant variation in all models' performance at different clustering technique was noted. However, all GP-clustered models gave the most accurate prediction than others. The most accurate model was obtained using a GP-clustered PSO-ANFIS model with triangular input membership function (tri-MF) giving RMSE, MAD, MAPE, rMBE and RCoV values of 0.139, 0.064, 2.536, 0.071 and 0.181, respectively. This study established the significance of municipality-based LHV prediction model to enhance the efficiency of thermal WTE plants and the robustness of evolutionary-based neuro-fuzzy model for heating value prediction.</t>
  </si>
  <si>
    <t>10.1007/s00521-021-06870-2</t>
  </si>
  <si>
    <t>Adams, R</t>
  </si>
  <si>
    <t>Adams, Rachel</t>
  </si>
  <si>
    <t>Helen A'Loy and other tales of female automata: a gendered reading of the narratives of hopes and fears of intelligent machines and artificial intelligence</t>
  </si>
  <si>
    <t>Artificial intelligence; Female automata; Narratives; Apple; Gender; AI assistants</t>
  </si>
  <si>
    <t>FICTION</t>
  </si>
  <si>
    <t>The imaginative context in which artificial intelligence (AI) is embedded remains a crucial touchstone from which to understand and critique both the histories and prospective futures of an AI-driven world. A recent article from Cave and Dihal (Nat Mach Intell 1:74-78, 2019) sets out a narrative schema of four hopes and four corresponding fears associated with intelligent machines and AI. This article seeks to respond to the work of Cave and Dihal by presenting a gendered reading of this schema of hopes and fears. I offer a brief genealogy of narratives which feature female automata, before turning to examine how gendered technology today-particularly AI assistants like Siri and Alexa-reproduces the historical narratives associated with intelligent machines in new ways. Through a gendered reading of the hopes and fears associated with AI, two key responses arise. First, that the affective reactions to intelligent machines cannot be readily separated where such machines are gendered female. And second, that the gendering of AI technologies today can be understood as an attempt to reconcile the opposing hopes and fears AI produces, and that this reconciliation is based on the association of such technologies with traditional notions of femininity. Critically, a gendered reading enables us to problematize the narratives associated with AI and expose the power asymmetries that lie within, and the technologies which arise out of, such narratives.</t>
  </si>
  <si>
    <t>10.1007/s00146-019-00918-7</t>
  </si>
  <si>
    <t>Sangaiah, AK; Gopal, J; Basu, A; Subramaniam, PR</t>
  </si>
  <si>
    <t>Sangaiah, Arun Kumar; Gopal, Jagadeesh; Basu, Anirban; Subramaniam, Prabhakar Rontala</t>
  </si>
  <si>
    <t>An integrated fuzzy DEMATEL, TOPSIS, and ELECTRE approach for evaluating knowledge transfer effectiveness with reference to GSD project outcome</t>
  </si>
  <si>
    <t>Knowledge transfer (KT); Global software development (GSD); Decision Making Trial and Evaluation Laboratory Model (DEMATEL); Technique for Order Performance by Similarity to Ideal Solution (TOPSIS); Elimination Et Choix Traduisant la REaite (ELECTRE)</t>
  </si>
  <si>
    <t>HYBRID MCDM APPROACH</t>
  </si>
  <si>
    <t>The offshore/onsite teams' knowledge transfer (KT) effectiveness is one of the key determinants for achieving the outcome of global software development (GSD) projects. In this study, the significance of offshore/onsite teams (GSD teams) KT effectiveness in GSD projects is measured through various factors: knowledge, team, technology, and organization factors. Moreover, the assessment framework for the integration of knowledge, team, technology, and organization factors for evaluating KT effectiveness in GSD projects has not been adequately available in the existing literature. For this motivation, the main objective of this study is to propose the assessment framework to evaluate offshore/onsite teams KT effectiveness with reference to GSD project outcome. For evaluating KT effectiveness of GSD teams, we have integrated three Fuzzy Multi-Criteria Decision Making (FMCDM) methodologies: (a) Fuzzy Decision Making Trial and Evaluation Laboratory Model (DEMATEL), (b) Technique for Order Performance by Similarity to Ideal Solution (TOPSIS) and (c) Elimination Et Choix Traduisant la REaite (ELECTRE). Further, the hybridization of fuzzy DEMATEL, TOPSIS, and ELECTRE has not available in the existing literature. Based on this research gap, we have integrated fuzzy DEMATEL, TOPSIS, and ELECTRE approach for evaluating KT effectiveness of offshore/onsite teams in the context of GSD project outcome. Subsequently, the applicability and capability of proposed framework has been validated by software experts at Inowits Software Organization in India.</t>
  </si>
  <si>
    <t>10.1007/s00521-015-2040-7</t>
  </si>
  <si>
    <t>Twala, B; Cartwright, M</t>
  </si>
  <si>
    <t>Twala, Bhekisipho; Cartwright, Michelle</t>
  </si>
  <si>
    <t>Ensemble missing data techniques for software effort prediction</t>
  </si>
  <si>
    <t>Machine learning; supervised learning; decision tree; software prediction; incomplete data; imputation; missing data techniques; ensemble</t>
  </si>
  <si>
    <t>MULTIPLE IMPUTATION; DECISION TREES; CLASSIFICATION; RELIABILITY; COST</t>
  </si>
  <si>
    <t>Constructing an accurate effort prediction model is a challenge in software engineering. The development and validation of models that are used for prediction tasks require good quality data. Unfortunately, software engineering datasets tend to suffer from the incompleteness which could result to inaccurate decision making and project management and implementation. Recently, the use of machine learning algorithms has proven to be of great practical value in solving a variety of software engineering problems including software prediction, including the use of ensemble (combining) classifiers. Research indicates that ensemble individual classifiers lead to a significant improvement in classification performance by having them vote for the most popular class. This paper proposes a method for improving software effort prediction accuracy produced by a decision tree learning algorithm and by generating the ensemble using two imputation methods as elements. Benchmarking results on ten industrial datasets show that the proposed ensemble strategy has the potential to improve prediction accuracy compared to an individual imputation method, especially if multiple imputation is a component of the ensemble.</t>
  </si>
  <si>
    <t>10.3233/IDA-2010-0423</t>
  </si>
  <si>
    <t>Mohyud-Din, ST; Khan, SI; Bin-Mohsin, B</t>
  </si>
  <si>
    <t>Mohyud-Din, Syed Tauseef; Khan, Sheikh Irfanullah; Bin-Mohsin, Bandar</t>
  </si>
  <si>
    <t>Velocity and temperature slip effects on squeezing flow of nanofluid between parallel disks in the presence of mixed convection</t>
  </si>
  <si>
    <t>Slip effect; Squeezing flow; Nanofluid; Homotopy analysis method (HAM); Base fluid (water), mixed convection</t>
  </si>
  <si>
    <t>HEAT-TRANSFER; CARBON NANOTUBES; NATURAL-CONVECTION; STRETCHING SHEET; BOUNDARY-LAYER; MAGNETIC-FIELD; MASS-TRANSFER; FLUID; DIFFUSION; SURFACE</t>
  </si>
  <si>
    <t>Velocity and temperature slip effects on squeezing flow of nanofluid between parallel disks in the presence of mixed convection is considered. Equations that govern the flow are transformed into a set of differential equations with the help of transformations. For the purpose of solution, homotopy analysis method is used. The BVPh2.0 package is utilized for the said purpose. Deviations in the velocity, temperature and the concentration profiles are depicted graphically. Mathematical expressions for skin friction coefficient, Nusselt and the Sherwood numbers are derived and the variations in these numbers are portrayed graphically. From the results obtained, we observed that the coefficient of skin friction increases with increase in Hartmann number M for the suction flow (A &gt; 0), while in the blowing flow (A &lt; 0) a fall is seen with increasing M. However, for rising values of velocity parameter beta the effect of skin friction coefficient is opposite to that accounted for M. Variations in thermophoresis parameter N-T and thermal slip parameter gamma give rise in Nusselt number for both the suction and injection at wall. For both the suction and injection at wall, Sherwood number gets a rise with growing values of Brownian motion parameter N-B, while a drop is seen in Sherwood number for increasing values of thermophoresis parameter N-T. For the sake of comparison, the same problem is also solved by employing a numerical scheme called Runge-Kutta-Fehlberg (RKF) method. Results thus obtained are compared with existing ones and are found to be in agreement.</t>
  </si>
  <si>
    <t>10.1007/s00521-016-2329-1</t>
  </si>
  <si>
    <t>Lewis-Williams, JD</t>
  </si>
  <si>
    <t>Lewis-Williams, J. D.</t>
  </si>
  <si>
    <t>Comment on: Froese et al.: 'Turing instabilities in biology, culture, and consciousness'</t>
  </si>
  <si>
    <t>ADAPTIVE BEHAVIOR</t>
  </si>
  <si>
    <t>1059-7123</t>
  </si>
  <si>
    <t>ADAPT BEHAV</t>
  </si>
  <si>
    <t>10.1177/1059712313507092</t>
  </si>
  <si>
    <t>Pedro, JO; Dahunsi, OA</t>
  </si>
  <si>
    <t>Pedro, Jimoh Olarewaju; Dahunsi, Olurotimi Akintunde</t>
  </si>
  <si>
    <t>NEURAL NETWORK BASED FEEDBACK LINEARIZATION CONTROL OF A SERVO-HYDRAULIC VEHICLE SUSPENSION SYSTEM</t>
  </si>
  <si>
    <t>INTERNATIONAL JOURNAL OF APPLIED MATHEMATICS AND COMPUTER SCIENCE</t>
  </si>
  <si>
    <t>neural networks; direct adaptive control; feedback linearization control; PID control; ride comfort; suspension system; servo-hydraulics</t>
  </si>
  <si>
    <t>FUZZY-LOGIC CONTROL; OPTIMIZATION; DESIGN</t>
  </si>
  <si>
    <t>This paper presents the design of a neural network based feedback linearization (NNFBL) controller for a two degree-of-freedom (DOF), quarter-car, servo-hydraulic vehicle suspension system. The main objective of the direct adaptive NNFBL controller is to improve the system's ride comfort and handling quality. A feedforward, multi-layer perceptron (MLP) neural network (NN) model that is well suited for control by discrete input-output linearization (NNIOL) is developed using input-output data sets obtained from mathematical model simulation. The NN model is trained using the Levenberg-Marquardt optimization algorithm. The proposed controller is compared with a constant-gain PID controller (based on the Ziegler-Nichols tuning method) during suspension travel setpoint tracking in the presence of deterministic road disturbance. Simulation results demonstrate the superior performance of the proposed direct adaptive NNFBL controller over the generic PID controller in rejecting the deterministic road disturbance. This superior performance is achieved at a much lower control cost within the stipulated constraints.</t>
  </si>
  <si>
    <t>1641-876X</t>
  </si>
  <si>
    <t>INT J AP MAT COM-POL</t>
  </si>
  <si>
    <t>10.2478/v10006-011-0010-5</t>
  </si>
  <si>
    <t>A new pruning heuristic based on variance analysis of sensitivity information</t>
  </si>
  <si>
    <t>IEEE TRANSACTIONS ON NEURAL NETWORKS</t>
  </si>
  <si>
    <t>feedforward neural networks (NNs); parameter significance; pruning; sensitivity analysis; variance analysis</t>
  </si>
  <si>
    <t>MULTILAYER FEEDFORWARD NETWORKS; NEURAL NETWORKS; HIDDEN UNITS; DERIVATIVES; SELECTION; REGULARIZATION; PERCEPTRONS; ALGORITHM; FRAMEWORK; NUMBER</t>
  </si>
  <si>
    <t>Architecture selection is a very important aspect in the design of neural networks (NNs) to optimally tune performance and computational complexity. Sensitivity analysis has been used successfully to prune irrelevant parameters from feedforward NNs. This paper presents a new pruning algorithm that uses sensitivity analysis to quantify the relevance of input and hidden units. A new statistical pruning heuristic is proposed, based on variance analysis, to decide which units to prune. The basic idea is that a parameter with a variance in sensitivity not significantly different from zero, is irrelevant and can be removed. Experimental results show that the new pruning algorithm correctly prunes irrelevant input and hidden units. The new pruning algorithm is also compared with standard pruning algorithms.</t>
  </si>
  <si>
    <t>1045-9227</t>
  </si>
  <si>
    <t>IEEE T NEURAL NETWOR</t>
  </si>
  <si>
    <t>10.1109/72.963775</t>
  </si>
  <si>
    <t>Leonard, BA; du Plessis, MC; Woodford, GW</t>
  </si>
  <si>
    <t>Leonard, Brydon A.; du Plessis, Mathys C.; Woodford, Grant W.</t>
  </si>
  <si>
    <t>Bootstrapped Neuro-Simulation as a method of concurrent neuro-evolution and damage recovery</t>
  </si>
  <si>
    <t>Evolutionary robotics; Evolutionary computation; Machine learning</t>
  </si>
  <si>
    <t>NETWORK DEVELOPMENT; CONTROLLER; REALITY; ROBOTS</t>
  </si>
  <si>
    <t>Bootstrapped Neuro-Simulation (BNS) is a method of concurrent simulator and robot controller evolution. The algorithm requires little domain knowledge and no pre-investigation data gathering. Additionally, it bridges the reality gap effectively, rapidly evolves functional controllers, and recovers from damage automatically. In this paper, the first evidence of the ability of BNS to evolve closed-loop controllers is shown; in this case to solve a light-following problem. The algorithm is then evaluated for its damage recovery ability for these closed-loop controllers and shown to be very effective, with only minor adaptations. (C) 2019 Elsevier B.V. All rights reserved.</t>
  </si>
  <si>
    <t>10.1016/j.robot.2019.103398</t>
  </si>
  <si>
    <t>Faimau, G; Tlhowe, K; Tlhaolang, O</t>
  </si>
  <si>
    <t>Faimau, Gabriel; Tlhowe, Kelebogile; Tlhaolang, Omphile</t>
  </si>
  <si>
    <t>Smartphone Use, Experience of Learning Environment, and Academic Performance among University Students: A Descriptive Appraisal</t>
  </si>
  <si>
    <t>CELL PHONE USE; MULTITASKING; USAGE</t>
  </si>
  <si>
    <t>In our contemporary digital society, the smartphone is at the center of a powerful technological revolution affecting multiple domains. In the context of higher learning, the use of smartphones among students has been an area of interest. Previous studies on smartphone use and academic performance have generally focused on measuring the impact that smartphone use has on the academic performance of students. The purpose of this study is to examine the extent to which gender differences and the experience of a particular learning environment contributes to the use of smartphones for academic purposes. Data were collected through the use of a standardized self-report questionnaire completed by 300 first-year and 203 fourth-year undergraduate students from the University of Botswana. Our analysis is guided by the following specific objectives: first, to explore gender and the patterns of smartphone use for academic purposes; second, to appraise the contributing value of the experience of a learning environment on the use of smartphones to enhance academic achievement; and third, to examine smartphone use and its possible contribution to the performance outcome of students. Overall, we argue that the use of a smartphone for academic purposes is partly influenced by the extent to which a student is familiar with or understands the multiple contexts that shape his/her learning environment. For further studies in the field of smartphone use and academic performance, we suggest using multiple methods of data collection to uncover how students attach meanings to the use of smartphones and the role of smartphone use in improving their academic performance outcomes.</t>
  </si>
  <si>
    <t>10.1155/2022/2617596</t>
  </si>
  <si>
    <t>Dennis, C; Engelbrecht, AP; Ombuki-Berman, BM</t>
  </si>
  <si>
    <t>Dennis, Cody; Engelbrecht, Andries P.; Ombuki-Berman, Beatrice M.</t>
  </si>
  <si>
    <t>An Analysis of Activation Function Saturation in Particle Swarm Optimization Trained Neural Networks</t>
  </si>
  <si>
    <t>Feed forward neural network; Particle swarm optimization; Saturation; Activation function</t>
  </si>
  <si>
    <t>The activation functions used in an artificial neural network define how nodes of the network respond to input, directly influence the shape of the error surface and play a role in the difficulty of the neural network training problem. Choice of activation functions is a significant question which must be addressed when applying a neural network to a problem. One issue which must be considered when selecting an activation function is known as activation function saturation. Saturation occurs when a bounded activation function primarily outputs values close to its boundary. Excessive saturation damages the network's ability to encode information and may prevent successful training. Common functions such as the logistic and hyperbolic tangent functions have been shown to exhibit saturation when the neural network is trained using particle swarm optimization. This study proposes a new measure of activation function saturation, evaluates the saturation behavior of eight common activation functions, and evaluates six measures of controlling activation function saturation in particle swarm optimization based neural network training. Activation functions that result in low levels of saturation are identified. For each activation function recommendations are made regarding which saturation control mechanism is most effective at reducing saturation.</t>
  </si>
  <si>
    <t>10.1007/s11063-020-10290-z</t>
  </si>
  <si>
    <t>Jayawardene, I; Venayagamoorthy, GK</t>
  </si>
  <si>
    <t>Jayawardene, Iroshani; Venayagamoorthy, Ganesh K.</t>
  </si>
  <si>
    <t>Reservoir based learning network for control of two-area power system with variable renewable generation</t>
  </si>
  <si>
    <t>Computational Energy Management in Smart Grids Workshop (CEMiSG)</t>
  </si>
  <si>
    <t>JUL 08-09, 2014</t>
  </si>
  <si>
    <t>Beijing, PEOPLES R CHINA</t>
  </si>
  <si>
    <t>Echo state network; Extreme learning machine; Phasor measurement units; PV power; Prediction; Tie-line power flow control</t>
  </si>
  <si>
    <t>MACHINE</t>
  </si>
  <si>
    <t>The penetration of renewable energy sources into the electric power system is rapidly increasing. Integrating variable renewable energy sources into the transmission grid introduces challenges in real time power system operation. This causes power and frequency fluctuations and raises stability concerns. In this paper, a 200 MW photovoltaic (PV) plant is integrated into a two-area four-machine power system. In order to maintain the system frequency, a dynamic tie-line power flow control is implemented using predicted PV power as an input to the automatic generation controller in Area 1, which transfers power to Area 2 with PV generation. The prediction performances of two learning reservoir based networks, an echo state network (ESN) and an extreme learning machine (ELM), are investigated for day and night time operations. The experimental study is performed using actual weather data from Clemson, SC and a real time simulation of a utility-scale PV plant integrated power system. Phasor measurement units (PMUs) are used to provide input signals to automatic generation controllers in the two area power system. Typical tie-line power flow control results based on ESN and ELM models are presented to show the impact of predicting PV power in improved automatic generation control with variable generation. ESN and ELM models provide minimal tie-line power flow deviations from reference power flows during day and night time operations, respectively. (C) 2015 Elsevier B.V. All rights reserved.</t>
  </si>
  <si>
    <t>10.1016/j.neucom.2015.01.089</t>
  </si>
  <si>
    <t>Omran, MGH; Salman, A; Engelbrecht, AP</t>
  </si>
  <si>
    <t>Dynamic clustering using particle swarm optimization with application in image segmentation</t>
  </si>
  <si>
    <t>unsupervised clustering; clustering validation; particle swarm optimization; image segmentation</t>
  </si>
  <si>
    <t>A new dynamic clustering approach (DCPSO), based on particle swarm optimization, is proposed. This approach is applied to image segmentation. The proposed approach automatically determines the optimum number of clusters and simultaneously clusters the data set with minimal user interference. The algorithm starts by partitioning the data set into a relatively large number of clusters to reduce the effects of initial conditions. Using binary particle swarm optimization the best number of clusters is selected. The centers of the chosen clusters is then refined via the K-means clustering algorithm. The proposed approach was applied on both synthetic and natural images. The experiments conducted show that the proposed approach generally found the optimum number of clusters on the tested images. A genetic algorithm and random search version of dynamic clustering is presented and compared to the particle swarm version.</t>
  </si>
  <si>
    <t>10.1007/s10044-005-0015-5</t>
  </si>
  <si>
    <t>Omlin, CW; Giles, L; Thornber, KK</t>
  </si>
  <si>
    <t>Fuzzy knowledge and recurrent neural networks: A dynamical systems perspective</t>
  </si>
  <si>
    <t>HYBRID NEURAL SYSTEMS</t>
  </si>
  <si>
    <t>International Workshop on Hybrid Neural Systems</t>
  </si>
  <si>
    <t>DEC 04-05, 1998</t>
  </si>
  <si>
    <t>DENVER, COLORADO</t>
  </si>
  <si>
    <t>FINITE-STATE AUTOMATA; LOGIC; REPRESENTATION; CONTROLLER; INDUCTION; GRAMMARS; TIME</t>
  </si>
  <si>
    <t>Hybrid neuro-fuzzy systems - the combination of artificial neural networks with fuzzy logic - are becoming increasingly popular. However, neuro-fuzzy systems need to be extended for applications which require context (e.g., speech, handwriting, control). Some of these applications can be modeled in the form of finite-state automata. This chapter presents a synthesis method for mapping fuzzy finite-state automata (FFAs) into recurrent neural networks. The synthesis method requires FFAs to undergo a transformation prior to being mapped into recurrent networks. Their neurons have a slightly enriched functionality in order to accommodate a fuzzy representation of FFA states. This allows fuzzy parameters of FFAs to be directly represented as parameters of the neural network. We present a proof the stability of fuzzy finite-state dynamics of constructed neural networks and through simulations give empirical validation of the proofs.</t>
  </si>
  <si>
    <t>Rosman, B; Hawasly, M; Ramamoorthy, S</t>
  </si>
  <si>
    <t>Rosman, Benjamin; Hawasly, Majd; Ramamoorthy, Subramanian</t>
  </si>
  <si>
    <t>Bayesian policy reuse</t>
  </si>
  <si>
    <t>Policy reuse; Reinforcement learning; Online learning; Online bandits; Transfer learning; Bayesian optimisation; Bayesian decision theory</t>
  </si>
  <si>
    <t>INDEX</t>
  </si>
  <si>
    <t>A long-lived autonomous agent should be able to respond online to novel instances of tasks from a familiar domain. Acting online requires 'fast' responses, in terms of rapid convergence, especially when the task instance has a short duration such as in applications involving interactions with humans. These requirements can be problematic for many established methods for learning to act. In domains where the agent knows that the task instance is drawn from a family of related tasks, albeit without access to the label of any given instance, it can choose to act through a process of policy reuse from a library in contrast to policy learning. In policy reuse, the agent has prior experience from the class of tasks in the form of a library of policies that were learnt from sample task instances during an offline training phase. We formalise the problem of policy reuse and present an algorithm for efficiently responding to a novel task instance by reusing a policy from this library of existing policies, where the choice is based on observed 'signals' which correlate to policy performance. We achieve this by posing the problem as a Bayesian choice problem with a corresponding notion of an optimal response, but the computation of that response is in many cases intractable. Therefore, to reduce the computation cost of the posterior, we follow a Bayesian optimisation approach and define a set of policy selection functions, which balance exploration in the policy library against exploitation of previously tried policies, together with a model of expected performance of the policy library on their corresponding task instances. We validate our method in several simulated domains of interactive, short-duration episodic tasks, showing rapid convergence in unknown task variations.</t>
  </si>
  <si>
    <t>10.1007/s10994-016-5547-y</t>
  </si>
  <si>
    <t>Smith, E; Eloff, J</t>
  </si>
  <si>
    <t>Cognitive fuzzy modeling for enhanced risk assessment in a health care institution</t>
  </si>
  <si>
    <t>IEEE INTELLIGENT SYSTEMS &amp; THEIR APPLICATIONS</t>
  </si>
  <si>
    <t>1094-7167</t>
  </si>
  <si>
    <t>IEEE INTELL SYST APP</t>
  </si>
  <si>
    <t>10.1109/5254.850830</t>
  </si>
  <si>
    <t>Ukil, A; Jordaan, J</t>
  </si>
  <si>
    <t>Ukil, Abhisek; Jordaan, Jaco</t>
  </si>
  <si>
    <t>A new approach to load forecasting: Using semi-parametric method and neural networks</t>
  </si>
  <si>
    <t>A new approach to electrical load forecasting is investigated. The method is based on the semi-parametric spectral estimation method that is used to decompose a signal into a harmonic linear signal model and a non-linear part. A neural network is then used to predict the non-linear part. The final predicted signal is then found by adding the neural network predicted non-linear part and the linear part. The performance of the proposed method seems to be more robust than using only the raw load data.</t>
  </si>
  <si>
    <t>Lunga, D; Marwala, T</t>
  </si>
  <si>
    <t>Lunga, Dalton; Marwala, Tshilidzi</t>
  </si>
  <si>
    <t>Online forecasting of stock market movement direction using the improved incremental algorithm</t>
  </si>
  <si>
    <t>NEURAL INFORMATION PROCESSING, PT 3, PROCEEDINGS</t>
  </si>
  <si>
    <t>CONFIDENCE ESTIMATION; LEARNING ALGORITHM</t>
  </si>
  <si>
    <t>In this paper we present a particular implementation of the Learn++ algorithm: we investigate the predictability of financial movement direction with Learn++ by forecasting the daily movement direction of the Dow Jones. The Learn++ algorithm is derived from the Adaboost algorithm, which is denominated by sub-sampling. The goal of concept learning, according to the probably approximately correct weak model, is to generate a description of another function, called the hypothesis, which is close to the concept, by using a set of examples. The hypothesis which is derived from weak learning is boosted to provide a better composite hypothesis in generalizing the establishment of the final classification boundary. The framework is implemented using multi-layer Perceptron (MLP) as a weak Learner. First, a weak learning algorithm, which tries to learn a class concept with a single input Perceptron, is established. The Learn++ algorithm is then applied to improve the weak MLP learning capacity and introduces the concept of online incremental learning. The proposed framework is able to adapt as new data are introduced and is able to classify.</t>
  </si>
  <si>
    <t>Bosman, AS; Engelbrecht, A; Helbig, M</t>
  </si>
  <si>
    <t>Bosman, Anna Sergeevna; Engelbrecht, Andries; Helbig, Marde</t>
  </si>
  <si>
    <t>Visualising basins of attraction for the cross-entropy and the squared error neural network loss functions</t>
  </si>
  <si>
    <t>Fitness landscape analysis; Neural networks; Cross-entropy; Squared error; Local minima; Loss functions</t>
  </si>
  <si>
    <t>LOCAL MINIMA</t>
  </si>
  <si>
    <t>Quantification of the stationary points and the associated basins of attraction of neural network loss surfaces is an important step towards a better understanding of neural network loss surfaces at large. This work proposes a novel method to visualise basins of attraction together with the associated stationary points via gradient-based stochastic sampling. The proposed technique is used to perform an empirical study of the loss surfaces generated by two different error metrics: quadratic loss and entropic loss. The empirical observations confirm the theoretical hypothesis regarding the nature of neural network attraction basins. Entropic loss is shown to exhibit stronger gradients and fewer stationary points than quadratic loss, indicating that entropic loss has a more searchable landscape. Quadratic loss is shown to be more resilient to overfitting than entropic loss. Both losses are shown to exhibit local minima, but the number of local minima is shown to decrease with an increase in dimensionality. Thus, the proposed visualisation technique successfully captures the local minima properties exhibited by the neural network loss surfaces, and can be used for the purpose of fitness landscape analysis of neural networks. (C) 2020 Elsevier B.V. All rights reserved.</t>
  </si>
  <si>
    <t>10.1016/j.neucom.2020.02.113</t>
  </si>
  <si>
    <t>Jebri, A; Madani, T; Djouani, K; Benallegue, A</t>
  </si>
  <si>
    <t>Jebri, A.; Madani, T.; Djouani, K.; Benallegue, A.</t>
  </si>
  <si>
    <t>Robust adaptive neuronal controller for exoskeletons with sliding-mode</t>
  </si>
  <si>
    <t>Adaptive control; Sliding mode; Neural network; Exoskeleton</t>
  </si>
  <si>
    <t>DESIGN; ROBOT</t>
  </si>
  <si>
    <t>A robust neural adaptive integral sliding mode control approach is proposed in the present paper for non-linear exoskeleton systems. The proposed control technique is composed of two parts: an adaptive neural network controller and an adaptive integral terminal sliding mode controller. The adaptive laws are developed to estimate unknown parameters and ensure asymptotic stability of the closed-loop system. Only classical system's properties are supposed to be known, such as the bounds on some parameters. The unknown dynamics of the system are estimated on line by the neural network control part. The proposed adaptive control strategy is designed to ensure the reaching of the sliding surface with enhanced tracking performance. The singularity problem of the terminal sliding mode approach is overcomed without adding any constraint. The closed-loop stability of the system in the sense of Lyapunov is demonstrated. The effectiveness of the proposed approach is tested in real time application with healthy human subjects by performing passive arm movements using a 2-DOF upper limb exoskeleton. (c) 2020 Elsevier B.V. All rights reserved.</t>
  </si>
  <si>
    <t>10.1016/j.neucom.2020.02.088</t>
  </si>
  <si>
    <t>Dennis, C; Ombuki-Berman, BM; Engelbrecht, AP</t>
  </si>
  <si>
    <t>Dennis, Cody; Ombuki-Berman, Beatrice M.; Engelbrecht, Andries P.</t>
  </si>
  <si>
    <t>Random Regrouping and Factorization in Cooperative Particle Swarm Optimization Based Large-Scale Neural Network Training</t>
  </si>
  <si>
    <t>Feed forward neural network; Particle swarm optimization; Random regrouping; Factorization; Variable interdependence; Saturation</t>
  </si>
  <si>
    <t>Previous studies have shown that factorization and random regrouping significantly improve the performance of the cooperative particle swarm optimization (CPSO) algorithm. However, few studies have examined whether this trend continues when CPSO is applied to the training of feed forward neural networks. Neural network training problems often have very high dimensionality and introduce the issue of saturation, which has been shown to significantly affect the behavior of particles in the swarm; thus it should not be assumed that these trends hold. This study identifies the benefits of random regrouping and factorization to CPSO based neural network training, and proposes a number of approaches to problem decomposition for use in neural network training. Experiments are performed on 11 problems with sizes ranging from 35 up to 32,811 weights and biases, using a number of general approaches to problem decomposition, and state of the art algorithms taken from the literature. This study found that the impact of factorization and random regrouping on solution quality and swarm behavior depends heavily on the general approach to problem decomposition. It is shown that a random problem decomposition is effective in feed forward neural network training. A random problem decomposition has the benefit of reducing the issue of problem decomposition to the tuning of a single parameter.</t>
  </si>
  <si>
    <t>10.1007/s11063-019-10112-x</t>
  </si>
  <si>
    <t>Tettey, T; Marwala, T</t>
  </si>
  <si>
    <t>Tettey, Thando; Marwala, Tshilidzi</t>
  </si>
  <si>
    <t>Neuro-fuzzy Modeling and fuzzy rule extraction applied to conflict management</t>
  </si>
  <si>
    <t>This paper outlines all the computational methods which have been applied to the conflict management. A survey of all the pertinent literature relating to conflict management is also presented. The paper then introduces the Takagi-Sugeno fuzzy model for the analysis of interstate conflict. It is found that using interstate variables as inputs, the Takagi-Sugeno fuzzy model is able to forecast conflict cases with an accuracy of 80.36%. Furthermore, it found that the fuzzy model offers high levels of transparency in the form of fuzzy rules. It is then shown how these rules can be translated in order to validate the fuzzy model. The Takagi-Sugeno model is found to be suitable for interstate modeling as it demonstrates good forecasting ability while offering a transparent interpretation of the modeled rules.</t>
  </si>
  <si>
    <t>Neural networks, fuzzy inference systems and adaptive-neuro fuzzy inference systems for financial decision making</t>
  </si>
  <si>
    <t>RULES</t>
  </si>
  <si>
    <t>This paper employs pattern classification methods for assisting investors in making financial decisions. Specifically, the problem entails the categorization of investment recommendations. Based on the forecasted performance of certain indices, the Stock Quantity Selection Component is to recommend to the investor to purchase stocks, hold the current investment position or sell stocks in possession. Three designs of the component were implemented and compared in terms of their complexity as well as scalability. Designs that utilized 1, 4 and 16 classifiers, respectively, were developed. These designs were implemented using Artificial Neural Networks, Fuzzy Inference Systems as well as Adaptive Neuro-Fuzzy Inference Systems. The design that employed 4 classifiers achieved low complexity and high scalability. As a result, this design is most appropriate for the application of concern.</t>
  </si>
  <si>
    <t>Varzinczak, I</t>
  </si>
  <si>
    <t>Varzinczak, Ivan</t>
  </si>
  <si>
    <t>Defeasible Description Logics</t>
  </si>
  <si>
    <t>Knowledge representation and reasoning; Formal ontologies; Description logic; Defeasible reasoning; Preferential semantics; Rationality</t>
  </si>
  <si>
    <t>COMPLEXITY</t>
  </si>
  <si>
    <t>The present paper is a summary of a habilitation (Habilitation a Diriger des Recherches, in French), which has been perused and evaluated by a committee composed by the following members: Franz Baader, Stephane Demri, Hans van Ditmarsch, Sebastien Konieczny, Pierre Marquis, Marie-Laure Mugnier, Odile Papini and Leon van der Torre. It was defended on 26 November 2019 at Universite d'Artois in Lens, France.</t>
  </si>
  <si>
    <t>10.1007/s13218-020-00649-8</t>
  </si>
  <si>
    <t>Mohiuddin, Mohammad Aijaz; Khan, Salman A.; Engelbrecht, Andries P.</t>
  </si>
  <si>
    <t>Fuzzy particle swarm optimization algorithms for the open shortest path first weight setting problem</t>
  </si>
  <si>
    <t>Open shortest path first routing algorithm; Particle swarm optimization; Swarm intelligence; Multi-objective optimization; Fuzzy logic</t>
  </si>
  <si>
    <t>GENETIC ALGORITHM; ASSIGNMENT</t>
  </si>
  <si>
    <t>The open shortest path first (OSPF) routing protocol is a well-known approach for routing packets from a source node to a destination node. The protocol assigns weights (or costs) to the links of a network. These weights are used to determine the shortest paths between all sources to all destination nodes. Assignment of these weights to the links is classified as an NP-hard problem. The aim behind the solution to the OSPF weight setting problem is to obtain optimized routing paths to enhance the utilization of the network. This paper formulates the above problem as a multi-objective optimization problem. The optimization metrics are maximum utilization, number of congested links, and number of unused links. These metrics are conflicting in nature, which motivates the use of fuzzy logic to be employed as a tool to aggregate these metrics into a scalar cost function. This scalar cost function is then optimized using a fuzzy particle swarm optimization (FPSO) algorithm developed in this paper. A modified variant of the proposed PSO, namely, fuzzy evolutionary PSO (FEPSO), is also developed. FEPSO incorporates the characteristics of the simulated evolution heuristic into FPSO. Experimentation is done using 12 test cases reported in literature. These test cases consist of 50 and 100 nodes, with the number of arcs ranging from 148 to 503. Empirical results have been obtained and analyzed for different values of FPSO parameters. Results also suggest that FEPSO outperformed FPSO in terms of quality of solution by achieving improvements between 7 and 31 %. Furthermore, comparison of FEPSO with various other algorithms such as Pareto-dominance PSO, weighted aggregation PSO, NSGA-II, simulated evolution, and simulated annealing algorithms revealed that FEPSO performed better than all of them by achieving best results for two or all three objectives.</t>
  </si>
  <si>
    <t>10.1007/s10489-016-0776-0</t>
  </si>
  <si>
    <t>Omran, M; Engelbrecht, AP; Salman, A</t>
  </si>
  <si>
    <t>Particle swarm optimization method for image clustering</t>
  </si>
  <si>
    <t>image clustering; particle swarm optimization; pattern recognition; remote sensing; spectral domain</t>
  </si>
  <si>
    <t>ALGORITHM; SEGMENTATION</t>
  </si>
  <si>
    <t>An image clustering method that is based on the particle swarm optimizer (PSO) is developed in this paper. The algorithm finds the centroids of a user specified number of clusters, where each cluster groups together with similar image primitives. To illustrate its wide applicability, the proposed image classifier has been applied to synthetic, MRI and satellite images. Experimental results show that the PSO image classifier performs better than state-of-the-art image classifiers (namely, K-means, Fuzzy C-means, K-Harmonic means and Genetic Algorithms) in all measured criteria. The influence of different values of PSO control parameters on performance is also illustrated.</t>
  </si>
  <si>
    <t>10.1142/S0218001405004083</t>
  </si>
  <si>
    <t>Ekundayo, O; Viriri, S</t>
  </si>
  <si>
    <t>Ekundayo, Olufisayo; Viriri, Serestina</t>
  </si>
  <si>
    <t>Multilabel convolution neural network for facial expression recognition and ordinal intensity estimation</t>
  </si>
  <si>
    <t>Binary cross-entropy; Facial expression recognition; Island loss; Multilabel; Ordinal intensity estimation</t>
  </si>
  <si>
    <t>FACE; EMOTION</t>
  </si>
  <si>
    <t>Facial Expression Recognition (FER) has gained considerable attention in affective computing due to its vast area of applications. Diverse approaches and methods have been considered for a robust FER in the field, but only a few works considered the intensity of emotion embedded in the expression. Even the available studies on expression intensity estimation successfully assigned a nominal/regression value or classified emotion in a range of intervals. Most of the available works on facial expression intensity estimation successfully present only the emotion intensity estimation. At the same time, others proposed methods that predict emotion and its intensity in different channels. These multiclass approaches and extensions do not conform to man heuristic manner of recognising emotion and its intensity estimation. This work presents a Multilabel Convolution Neural Network (ML-CNN)-based model, which could simultaneously recognise emotion and provide ordinal metrics as the intensity estimation of the emotion. The proposed ML-CNN is enhanced with the aggregation of Binary Cross-Entropy (BCE) loss and Island Loss (IL) functions to minimise intraclass and interclass variations. Also, ML-CNN model is pre-trained with Visual Geometric Group (VGG-16) to control overfitting. In the experiments conducted on Binghampton University 3D Facial Expression (BU-3DFE) and Cohn Kanade extension (CK+) datasets, we evaluate ML-CNN's performance based on accuracy and loss. We also carried out a comparative study of our model with some popularly used multilabel algorithms using standard multilabel metrics. ML-CNN model simultaneously predicts emotion and intensity estimation using ordinal metrics. The model also shows appreciable and superior performance over four standard multilabel algorithms: Chain Classifier (CC), distinct Random K label set (RAKEL), Multilabel K Nearest Neighbour (MLKNN) and Multilabel ARAM (MLARAM).</t>
  </si>
  <si>
    <t>10.7717/peerj-cs.736</t>
  </si>
  <si>
    <t>Potgieter, PH; Rosinger, EE</t>
  </si>
  <si>
    <t>Potgieter, Petrus H.; Rosinger, Elemer E.</t>
  </si>
  <si>
    <t>Output concepts for accelerated Turing machines</t>
  </si>
  <si>
    <t>Accelerated Turing machine; Zeno machine; Non-standard output concepts; Ultrafilter acceptingcomputations; Thomson's lamp</t>
  </si>
  <si>
    <t>NONSTANDARD MODEL-THEORY; COMPLETE LOGIC; HYPERCOMPUTATION; TIME; PROGRAMS</t>
  </si>
  <si>
    <t>The accelerated Turing machine (ATM) is the work-horse of hypercomputalion. In certain cases, a machine having run through a countably infinite number of steps is supposed to have decided some interesting question such as the Twin Prime conjecture. One is, however, careful to avoid unnecessary discussion of either the possible actual use by such a machine of an infinite amount of space, or the difficulty (even if only a finite amount of space is used) of defining an outcome for machines acting like Thomson's lamp. It is the authors' impression that insufficient attention has been paid to introducing a clearly defined counterpart for ATMs of the halting/non-halting dichotomy for classical Turing computation. This paper tackles the problem of defining the output, or final message, of a machine which has run for a countably infinite number of steps. Non-standard integers appear quite useful in this regard and we describe several models of computation using filters.</t>
  </si>
  <si>
    <t>10.1007/s11047-010-9197-x</t>
  </si>
  <si>
    <t>Merven, B; Nicolls, F; de Jager, G</t>
  </si>
  <si>
    <t>Auto camera calibration method for person tracking applications</t>
  </si>
  <si>
    <t>IMAGE ANALYSIS, PROCEEDINGS</t>
  </si>
  <si>
    <t>13th Scandinavian Conference on Image Analysis (SCIA 2003)</t>
  </si>
  <si>
    <t>JUN 29-JUL 02, 2003</t>
  </si>
  <si>
    <t>HALMSTAD, SWEDEN</t>
  </si>
  <si>
    <t>auto camera calibration; person tracking</t>
  </si>
  <si>
    <t>Jones [1] recently presented a novel calibration procedure that uses a linearized model of the projection of the height of a person to recover the image-plane to local-ground- plane transformation with minimum expert intervention. In this paper we present an addition to the work of Jones [1], by further reducing the measurements needed to be made manually to de ne the image-plane to ground-plane homography. We also do an analysis of the sensitivity of the recovered transformation to errors in measurements and noise, and point out how to use the method to achieve best calibration results.</t>
  </si>
  <si>
    <t>Woodford, GW; du Plessis, MC; Pretorius, CJ</t>
  </si>
  <si>
    <t>Woodford, Grant W.; du Plessis, Mathys C.; Pretorius, Christiaan J.</t>
  </si>
  <si>
    <t>Concurrent controller and Simulator Neural Network development for a snake-like robot in Evolutionary Robotics</t>
  </si>
  <si>
    <t>Evolutionary Robotics; Coevolution; Simulator; Artificial Neural Networks; Snake robot</t>
  </si>
  <si>
    <t>Evolutionary Robotics (ER) is a field of study that has shown much promise in automating the development of robotic controllers and morphologies. The use of simulators as an alternative to real-world robots is often employed to reduce the time required to develop effective controllers in the ER process. However, the development of adequate simulators is often time-consuming and complex. Simulators are usually constructed from physics models and/or are based on empirically collected data. The vast majority of simulation approaches are based on physics models which can become complex and require specialised knowledge. Alternative simulation approaches that simplify and automate the modelling of real-world phenomena can provide certain advantages over traditional approaches. An alternative simulation approach, such as Artificial Neural Networks (ANNs) that model the real-world phenomena based on empirical data are relatively simple to construct and requires little specialised knowledge. ANN-based simulators are traditionally constructed before the ER process can begin and require the sampling of real-world experimental data. Disadvantages to the traditional approach to ANN-based simulator construction are that the simulator must be created before the ER process can be initiated and a large amount of behavioural data must be collected in order to accurately predict future behaviours. Previous research has successfully demonstrated that ANN-based simulators and controllers can be developed concurrently during the ER process for a simple differentially-steered wheeled robot, while the current research has demonstrated the concurrent approach using a complex snake-like robot. The viability of the concurrent approach was demonstrated on a real-world snake-like robot by performing trajectory planning tasks. Influential factors related to the success of the concurrent approach were also studied by investigating the effects various parameter settings had on success. (C) 2016 Elsevier B.V. All rights reserved.</t>
  </si>
  <si>
    <t>10.1016/j.robot.2016.11.018</t>
  </si>
  <si>
    <t>AN ANALYSIS OF COARSE-GRAIN PARALLEL TRAINING OF A NEURAL-NET</t>
  </si>
  <si>
    <t>NETWORKS</t>
  </si>
  <si>
    <t>In modern day pattern recognition, neural nets are used extensively. General use of a feedforward neural net consists of a training phase followed by a classification phase. Classification of an unknown test vector is very fast and only consists of the propagation of the test vector through the neural net. Training involves an optimization procedure and is very time consuming since a feasible local minimum is sought in weight space. If the training algorithm is based on error backpropagation the optimization procedure consists of the following steps: computation of the activation of the net when all the training examples are presented to it; computation of an error function based on the activation; computation of the gradients at a point in weight space; and finally, the adaptation of the weight values of the net. In this paper we present an analysis of a parallel implementation of the backpropagation algorithm using conjugate-gradient optimization for a three-layered, feedforward neural network, using networked workstations as a virtual parallel machine. The instance of the virtual machine is the PVM system, developed at Oak Ridge National Laboratory. We compare the overall performance of the parallel machine with averaged sequential runs in a typical research environment. From this, we identify the general requirements such as the size of the data set and neural net which render the parallel implementation useful, compared with the sequential execution of the same neural net training procedure.</t>
  </si>
  <si>
    <t>10.1088/0954-898X/6/1/005</t>
  </si>
  <si>
    <t>HANDLEY, CC</t>
  </si>
  <si>
    <t>EFFICIENT PLANAR CONVEX-HULL ALGORITHM</t>
  </si>
  <si>
    <t>IMAGE AND VISION COMPUTING</t>
  </si>
  <si>
    <t>0262-8856</t>
  </si>
  <si>
    <t>IMAGE VISION COMPUT</t>
  </si>
  <si>
    <t>10.1016/0262-8856(85)90040-X</t>
  </si>
  <si>
    <t>Ezugwu, AES; Adewumi, AO</t>
  </si>
  <si>
    <t>Ezugwu, Absalom El-Shamir; Adewumi, Aderemi Oluyinka</t>
  </si>
  <si>
    <t>Discrete symbiotic organisms search algorithm for travelling salesman problem</t>
  </si>
  <si>
    <t>EXPERT SYSTEMS WITH APPLICATIONS</t>
  </si>
  <si>
    <t>Symbiotic organisms search; Travelling salesman problem; Combinatorial optimization; Metaheuristics; Mutation operators</t>
  </si>
  <si>
    <t>PARTICLE SWARM OPTIMIZATION; SIMULATED ANNEALING ALGORITHM</t>
  </si>
  <si>
    <t>A Discrete Symbiotic Organisms Search (DSOS) algorithm for finding a near optimal solution for the Travelling Salesman Problem (TSP) is proposed. The SOS is a metaheuristic search optimization algorithm, inspired by the symbiotic interaction strategies often adopted by organisms in the ecosystem for survival and propagation. This new optimization algorithm has been proven to be very effective and robust in solving numerical optimization and engineering design problems. In this paper, the SOS is improved and extended by using three mutation-based local search operators to reconstruct its population, improve its exploration and exploitation capability, and accelerate the convergence speed. To prove that the proposed solution approach of the DSOS is a promising technique for solving combinatorial problems like the TSPs, a set of benchmarks of symmetric TSP instances selected from the TSPLIB library are used to evaluate its performance against other heuristic algorithms. Numerical results obtained show that the proposed optimization method can achieve results close to the theoretical best known solutions within a reasonable time frame. (C) 2017 Elsevier Ltd. All rights reserved.</t>
  </si>
  <si>
    <t>0957-4174</t>
  </si>
  <si>
    <t>EXPERT SYST APPL</t>
  </si>
  <si>
    <t>10.1016/j.eswa.2017.06.007</t>
  </si>
  <si>
    <t>Mushava, J; Murray, M</t>
  </si>
  <si>
    <t>Mushava, Jonah; Murray, Michael</t>
  </si>
  <si>
    <t>A novel XGBoost extension for credit scoring class-imbalanced data combining a generalized extreme value link and a modified focal loss function</t>
  </si>
  <si>
    <t>Class imbalance; Machine learning; Credit scoring; XGBoost; Freddie Mac</t>
  </si>
  <si>
    <t>BANKRUPTCY PREDICTION; CLASSIFICATION; SMOTE; RISK; CHALLENGES; INSIGHT; DESIGN; TREE</t>
  </si>
  <si>
    <t>There is often a significant class imbalance in credit scoring datasets, mainly in portfolios of secured loans such as mortgage loans. A class imbalance occurs when the number of non-default cases outweighs the number of default cases. A naive classifier can achieve high accuracy by assigning all cases to the majority class; however, misclassifying the minority class is often costly. In XGBoost, a well-known and robust classification method, we propose that the quantile function of the generalized extreme value (GEV) distribution is used as a link function to enhance the detection of rare cases. To complement the GEV link function, the study applies a modified focal loss function in XGBoost to jointly penalize misclassification of the class of interest and focus on hard, tricky to classify cases. We test our proposal on a vast database of mortgage loans with rare default cases, available on the Freddie Mac website. As benchmarks, we also consider other common large credit scoring databases, existing extensions of XGBoost to handle classification imbalance and other state-of-the-art classification techniques for learning class-imbalanced data. According to the results, the proposed model has a superior predictive power to other competing models if the class imbalance is due to default events being outliers or rare in the dataset. We also demonstrate that the results will likely hold up in real-world situations and add business value under certain portfolio characteristics.</t>
  </si>
  <si>
    <t>10.1016/j.eswa.2022.117233</t>
  </si>
  <si>
    <t>Mweshi, G; Pillay, N</t>
  </si>
  <si>
    <t>Mweshi, George; Pillay, Nelishia</t>
  </si>
  <si>
    <t>An improved grammatical evolution approach for generating perturbative heuristics to solve combinatorial optimization problems</t>
  </si>
  <si>
    <t>Hyper-heuristics; Grammatical evolution; Examination timetabling; Vehicle routing; Boolean satisfiability</t>
  </si>
  <si>
    <t>Search methodologies such as hyper-heuristics have been successfully used to automate the generation of perturbative heuristics to solve combinatorial optimization problems. However, the domain of automated generation of perturbative heuristics has generally not been well researched and very few works have actually been conducted in the area. In addition, most of the proposed hyper-heuristic methods in the literature simply recombine already existing and human-derived low-level perturbative heuristics (or primitive heuristic components) with various move acceptance criteria to generate the new perturbative heuristics instead of producing the heuristics from scratch. As a result, these methods cannot be applied to problem domains where the human-derived low-level heuristics are not available. The study presented in this paper addresses this issue by proposing an improved approach, based on our previous work, that generates good quality reusable perturbative heuristics from scratch. While this new approach also uses grammatical evolution to generate the heuristics from a set of basic actions and components of the solution (as in our previous work), the grammar has been substantially extended and includes new methods for selecting solution components, conditional constructs, utilizes some information from the solution space as well as extends the syntax of the basic actions in order to cover a wider range of heuristics. Furthermore, the new approach has been applied to a new problem domain, i.e. the boolean satisfiability problem, in addition to the examination timetabling and vehicle routing problems investigated in the earlier work. The experimental results show that the new approach not only generates better perturbative heuristics than those produced in our earlier work, it also produces results that are competitive with those obtained by currently existing generation perturbative hyper-heuristics that have been applied to the benchmark sets in the three domains.</t>
  </si>
  <si>
    <t>10.1016/j.eswa.2020.113853</t>
  </si>
  <si>
    <t>Mearns, M</t>
  </si>
  <si>
    <t>Mearns, Martie</t>
  </si>
  <si>
    <t>Knowing what knowledge to share: Collaboration for community, research and wildlife</t>
  </si>
  <si>
    <t>Knowledge sharing enabler; Organizational intelligence; Knowledge management audit; Knowledge audit</t>
  </si>
  <si>
    <t>CREATION; AUDIT; FIRM</t>
  </si>
  <si>
    <t>Wildlife conservation organizations have the core business to manage and conserve biological resources sustainably. Their management processes are foremost operational and strategic depending largely on research not only of natural resources, but also the human relations and interactions with local communities living adjacent to wildlife conservation areas. Research that informs decisions are mostly explicit sources not only informing short term conservation decisions, but also acts as secondary sources for future longitudinal studies determining long term impacts. In addition, tacit sources abound in wildlife conservation organizations but the value of tacit knowledge sources is seemingly unrecognized and their management is completely neglected. An obviously knowledge-rich and knowledge intensive organization that is unaware of the knowledge that they own is probably also unaware of the potential value of such knowledge as a knowledge asset. The focus of the organization is not on knowledge as strategically important resources of the organization, but remains secondary to the operational management of the natural resources. Yet, the knowledge itself has value and the re-use of knowledge leads to innovation. This research addressed the question of how an organization recognizes the knowledge that they own in order to intentionally manage the knowledge as a valued strategic resource. The actual need for knowledge management was identified and the knowledge sources and organizational behavior associated with knowledge generation and sharing was mapped. Knowledge management processes for reuse of existing knowledge sources, initiating the process to leverage collective wisdom in order to increase responsiveness and innovation was proposed. Further research was recommended to establish attainable procedures for effective collaboration in a geographically remote rural region where technology is an unreliable knowledge sharing enabler and a blended approach is needed for efficient collaboration. (C) 2012 Elsevier Ltd. All rights reserved.</t>
  </si>
  <si>
    <t>10.1016/j.eswa.2012.02.187</t>
  </si>
  <si>
    <t>Kuranga, C.; Pillay, N.</t>
  </si>
  <si>
    <t>A comparative study of nonlinear regression and autoregressive techniques in hybrid with particle swarm optimization for time-series forecasting</t>
  </si>
  <si>
    <t>Time-series forecasting; Least-squares; Nonlinear autoregressive; Concept shifts; Passive learning; Quantum-inspired particle swarm optimization</t>
  </si>
  <si>
    <t>SUPPORT VECTOR REGRESSION; ALGORITHM; MODEL; SVR</t>
  </si>
  <si>
    <t>Usually, real-world time-series forecasting problems are dynamic. If such time-series are characterized by mere concept shifts, a passive approach to learning become ideal to continuously adapt the model parameters whenever new data patterns arrive to cope with uncertainty in the presence of change. This work hybridizes a quantum-inspired particle swarm optimization designed for dynamic environments, to cope with concept shifts, with either a least-squares approximation technique or nonlinear autoregressive model to forecast time-series. Also, this work evaluates experimentally and performs a comparative study on the performance of the proposed models. The obtained results show that the nonlinear autoregressive-based model outperformed the leastsquares approximation-based model and the separate models that were implemented in the hybridization and also, several state-of-the-art models for the given datasets.</t>
  </si>
  <si>
    <t>10.1016/j.eswa.2021.116163</t>
  </si>
  <si>
    <t>Jayawardene, I; Venayagamoorthy, GK; Zhong, XS</t>
  </si>
  <si>
    <t>Jayawardene, Iroshani; Venayagamoorthy, Ganesh Kumar; Zhong, Xingsi</t>
  </si>
  <si>
    <t>Resilient and Sustainable Tie-Line Bias Control for a Power System in Uncertain Environments</t>
  </si>
  <si>
    <t>cyber-physical systems; cellular computational network; echo state network; frequency predictions; PV power predictions; resilient systems; PMUs; tie-line bias control; virtual synchrophasor network</t>
  </si>
  <si>
    <t>PERFORMANCE; NETWORK</t>
  </si>
  <si>
    <t>Interconnected power systems with large-scale penetration of photovoltaic (PV) power introduce frequency and tieline power flow fluctuations. This is due to the variability and uncertainty characteristics of PV power. This makes automatic generation control (AGC) to be more challenging. In other words, maintaining system frequencies and tie-line power flows at the desired values, also known as tie-line bias control is difficult. In this paper, an enhanced tie-line bias control method is proposed by predicting PV power generation and bus frequencies. A cyber-physical two-area power system with a large PV plant consisting of phasor measurement units (PMUs) is studied. The use of synchrophasor networks consisting of PMUs can enable smooth power system operations overcoming the challenges of PV power variability and uncertainty. However, the use of PMUs in power system control creates vulnerabilities for cyber-attacks that could jeopardize the power system operations. It is shown that the frequency prediction using a virtual synchrophasor network (VSN) can mitigate the impact(s) of denial of service (DoS) attacks on physical PMUs. Enhanced AGC performance is investigated under different weather and load conditions including a weather profile during the GreatAmericanEclipse ofAugust 21st, 2017. Typical results indicate that the enhanced AGC structure provides a resilient and sustainable tie-line bias control in uncertain environments.</t>
  </si>
  <si>
    <t>10.1109/TETCI.2020.3042812</t>
  </si>
  <si>
    <t>Thwala, JD; Sherwood, PM; Edwards, SD</t>
  </si>
  <si>
    <t>Thwala, Jabulani D.; Sherwood, Patricia M.; Edwards, Stephen D.</t>
  </si>
  <si>
    <t>Description of philophonetics counselling as expressive therapeutic modality for treating depression</t>
  </si>
  <si>
    <t>Philophonetics; Holistic counselling; Expressive therapy; Depression; South Africa</t>
  </si>
  <si>
    <t>Depression is ranked as most common type of mental illness by the World Health Organization (WHO in Depression and other common mental disorders: Global health estimates. World Health Organization, Geneva, 2017). Although cognitive behavioural therapy is recommended as the evidence-based psychological treatment of choice, this applies mostly to youthful, attractive, verbal, intelligent and successful persons with medical aid support in high income countries. More holistic counselling that includes holistic, verbal and non-verbal, expressive therapeutic modalities are more suitable for the planetary majority. Consequently, this study describes the process and effectiveness of philophonetics counselling with a sample of ten depressed clients (6 Black African, 2 Indian, 2 White; 7 women, 3 men; mean age 32, age range 22-43 years) seeking clinical psychological services in Zululand, South Africa, a region and country beset with considerable violence, crime illness and unemployment. Client reports of effectiveness of philophonetics counselling warrants further intervention and evaluative research, with special reference to wider community psychological applications of this expressive therapeutic modality via primary health care facilities, online courses and mobile technology.</t>
  </si>
  <si>
    <t>10.1007/s00146-018-0805-0</t>
  </si>
  <si>
    <t>BARNARD, E</t>
  </si>
  <si>
    <t>OPTIMIZATION FOR TRAINING NEURAL NETS</t>
  </si>
  <si>
    <t>RECOGNITION; NETWORKS</t>
  </si>
  <si>
    <t>Various techniques of optimizing criterion functions to train neural-net classifiers are investigated. These techniques include three standard deterministic techniques (variable metric, conjugate gradient, and steepest descent), and a new stochastic technique. It is found that the stochastic technique is preferable on problems with large training sets and that the convergence rates of the variable-metric and conjugate-gradient techniques are similar.</t>
  </si>
  <si>
    <t>10.1109/72.125864</t>
  </si>
  <si>
    <t>Mudimu, E; Engelbrecht, GN</t>
  </si>
  <si>
    <t>Mudimu, Edinah; Engelbrecht, Gerhard Nieuwoudt</t>
  </si>
  <si>
    <t>Agent-based model for social and sexual partnerships formation</t>
  </si>
  <si>
    <t>Agent-based model; partnership formation; social networks; sexual networks</t>
  </si>
  <si>
    <t>MATE-CHOICE; WOMEN; SINGLE; HIV</t>
  </si>
  <si>
    <t>This paper presents an agent-based model that aims to replicate the social and sexual partnerships in real-world settings. This work is part of work in progress and aims to model the progression of HIV in a community. The model builds on existing models allowing for marriage, divorce and agent death. The main aim of this paper is to enhance the understanding of the evolution of social and sexual partnerships in a dynamically changing agent population. Agents are assigned attributes such as attractiveness, aspiration, courtship duration and sexual drive. Partnership formation is based on a likeability index which is calculated using age, aspiration and attractiveness.</t>
  </si>
  <si>
    <t>10.1177/1059712314547709</t>
  </si>
  <si>
    <t>PERFORMANCE AND GENERALIZATION OF THE CLASSIFICATION FIGURE OF MERIT CRITERION FUNCTION</t>
  </si>
  <si>
    <t>A new criterion function for training neural networks, introduced by Hampshire and Waibel [1], is studied. It is shown that this criterion function has some highly desirable properties. However, these properties are not directly related to generalization (as was suggested in [1]; it is shown that systematic improvement of generalization involves a different class of modifications.</t>
  </si>
  <si>
    <t>10.1109/72.80345</t>
  </si>
  <si>
    <t>BAYES STATISTICAL BEHAVIOR AND VALID GENERALIZATION OF PATTERN CLASSIFYING NEURAL NETWORKS - COMMENT</t>
  </si>
  <si>
    <t>Note</t>
  </si>
  <si>
    <t>10.1109/72.165607</t>
  </si>
  <si>
    <t>DEVILLIERS, J; BARNARD, E</t>
  </si>
  <si>
    <t>BACKPROPAGATION NEURAL NETS WITH ONE AND 2 HIDDEN LAYERS</t>
  </si>
  <si>
    <t>RECOGNITION</t>
  </si>
  <si>
    <t>The differences in classification and training performance of three and four layer (one and two hidden layer) fully interconnected feedforward neural nets are investigated. To obtain results which do not merely reflect performance on a particular data set, the networks are trained on various distributions, which are themselves drawn from a ''distribution of distributions.'' Experimental results indicate that four-layered networks are more prone to fall into bad local minima, but that three- and four-layered networks perform similarly in all other respects.</t>
  </si>
  <si>
    <t>10.1109/72.182704</t>
  </si>
  <si>
    <t>Formal Semantics and Applied Mathematics: An Inferential Account</t>
  </si>
  <si>
    <t>JOURNAL OF LOGIC LANGUAGE AND INFORMATION</t>
  </si>
  <si>
    <t>Formal semantics; Applied mathematics; Scientific modelling; Philosophy of linguistics</t>
  </si>
  <si>
    <t>LANGUAGE; CONCEPTION</t>
  </si>
  <si>
    <t>In this paper, I utilise the growing literature on scientific modelling to investigate the nature of formal semantics from the perspective of the philosophy of science. Specifically, I incorporate the inferential framework proposed by Bueno and Colyvan (Nous 45(2): 345-374, 2011) in the philosophy of applied mathematics to offer an account of how formal semantics explains and models its data. This view produces a picture of formal semantic models as involving an embedded process of inference and representation applying indirectly to linguistic phenomena. The final aim of the paper is directed at proposing a novel account of the syntax-semantics interface while shedding light on empty categories, semantically null forms, underspecified content and compositionality as a whole.</t>
  </si>
  <si>
    <t>0925-8531</t>
  </si>
  <si>
    <t>J LOGIC LANG INFORM</t>
  </si>
  <si>
    <t>10.1007/s10849-019-09298-z</t>
  </si>
  <si>
    <t>Kazmaier, J; van Vuuren, JH</t>
  </si>
  <si>
    <t>Kazmaier, Jacqueline; van Vuuren, Jan H.</t>
  </si>
  <si>
    <t>A generic framework for sentiment analysis: Leveraging opinion-bearing data to inform decision making</t>
  </si>
  <si>
    <t>Sentiment analysis; Machine learning; Natural language processing; Decision Support Systems</t>
  </si>
  <si>
    <t>The increased exposure of the average citizen and customer to polarised content from various sources has been of significant consequence for companies and governmental organisations. Such content has, for example, served as a catalyst for violent uprisings and shifts in stock market prices. The collection and study of opinion have therefore become a necessity in many industries. Due to the vast nature of such data, manual approaches to this problem are no longer feasible. Several computational approaches have been proposed within the field of sentiment analysis, which successfully address many aspects of this problem, such as the classification of data into one of several sentiment categories. The research in the field is lacking, however, with respect to the integration and application of these techniques in practice, as well as their incorporation into the decision-making process of affected entities. In this paper, a generic framework for sentiment analysis is proposed, with a focus on facilitating the model development process for a user in a manner such that good performance may be achieved irrespective of the problem domain, as well as facilitating a flexible, exploratory analysis of model results in combination with existing structured attributes in order to gain actionable insights. The objective of the framework is to aid organisations in successfully leveraging unstructured, opinion-bearing data in combination with structured data sources to inform decision making.</t>
  </si>
  <si>
    <t>10.1016/j.dss.2020.113304</t>
  </si>
  <si>
    <t>Rademeyer, MC; Barnard, A; Booysen, MJ</t>
  </si>
  <si>
    <t>Rademeyer, M. C.; Barnard, A.; Booysen, M. J.</t>
  </si>
  <si>
    <t>Optoelectronic and Environmental Factors Affecting the Accuracy of Crowd-Sourced Vehicle-Mounted License Plate Recognition</t>
  </si>
  <si>
    <t>IEEE OPEN JOURNAL OF INTELLIGENT TRANSPORTATION SYSTEMS</t>
  </si>
  <si>
    <t>Crowdsourcing; number plate recognition; law enforcement; developing countries; operating conditions; optical specifications</t>
  </si>
  <si>
    <t>License plate recognition (LPR) technology has been used to combat vehicle-related crime in urban areas in many developed contexts. However, commercially available LPR systems are expensive and not feasible for large scale adoption in developing countries. The development of a low-cost crowd-sourced solution requires an informed approach to the selection of an appropriate camera, as well as a realistic understanding of the system's performance under various environmental conditions. This work investigates the effect of optoelectronic and environmental factors on the ability of a vehicle-mounted LPR system to correctly identify license plates, specifically for a mass-deployment crowd-sourced scenario. A theoretical LPR camera model was developed to estimate the effect of different cameras, while the effects of motion, orientation and lighting were evaluated in a series of experimental tests. The most influential optoelectronic factors were shown to be focus, focal length and image sensor resolution. Furthermore, recognition was impaired during high-speed turn maneuvers, angling of license plates away from the camera and certain night-time conditions. The optoelectronic model proved useful for the selection of a cost-effective camera for use in an open-source LPR system. Moreover, the study of environmental factors provided valuable insight into the limitations of LPR systems in various environmental and traffic conditions.</t>
  </si>
  <si>
    <t>IEEE OPEN J INTEL TR</t>
  </si>
  <si>
    <t>10.1109/OJITS.2020.2991402</t>
  </si>
  <si>
    <t>WESSELS, LFA; BARNARD, E</t>
  </si>
  <si>
    <t>AVOIDING FALSE LOCAL MINIMA BY PROPER INITIALIZATION OF CONNECTIONS</t>
  </si>
  <si>
    <t>The training of neural-net classifiers is often hampered by the occurrence of local minima, which results in the attainment of inferior classification performance. It bas been shown [1] that the occurrence of local minima in the criterion function can often be related to specific patterns of defects in the classifier. In particular, three main causes for local minima were identified. Such an understanding of the physical correlates of local minima is important, since it suggests sensible ways of choosing the weights from which the training process is initiated. A new method of initialization is introduced which is shown to decrease the probability of local minima occurring on various test problems.</t>
  </si>
  <si>
    <t>10.1109/72.165592</t>
  </si>
  <si>
    <t>Obaid, HA; Ouifki, R; Patidar, KC</t>
  </si>
  <si>
    <t>Obaid, Hasim A.; Ouifki, Rachid; Patidar, Kailash C.</t>
  </si>
  <si>
    <t>AN UNCONDITIONALLY STABLE NONSTANDARD FINITE DIFFERENCE METHOD APPLIED TO A MATHEMATICAL MODEL OF HIV INFECTION</t>
  </si>
  <si>
    <t>HIV infection; dynamical systems; nonstandard finite difference methods; equilibria; stability</t>
  </si>
  <si>
    <t>NUMERICAL-METHODS; EQUATIONS; STABILITY; SCHEMES</t>
  </si>
  <si>
    <t>We formulate and analyze an unconditionally stable nonstandard finite difference method for a mathematical model of HIV transmission dynamics. The dynamics of this model are studied using the qualitative theory of dynamical systems. These qualitative features of the continuous model are preserved by the numerical method that we propose in this paper. This method also preserves the positivity of the solution, which is one of the essential requirements when modeling epidemic diseases. Robust numerical results confirming theoretical investigations are provided. Comparisons are also made with the other conventional approaches that are routinely used for such problems.</t>
  </si>
  <si>
    <t>10.2478/amcs-2013-0027</t>
  </si>
  <si>
    <t>Pedro, JO; Panday, A; Dala, L</t>
  </si>
  <si>
    <t>Pedro, Jimoh Olarewaju; Panday, Aarti; Dala, Laurent</t>
  </si>
  <si>
    <t>A NONLINEAR DYNAMIC INVERSION-BASED NEUROCONTROLLER FOR UNMANNED COMBAT AERIAL VEHICLES DURING AERIAL REFUELLING</t>
  </si>
  <si>
    <t>trim and stability analysis; neurocontroller; UCAV; aerial refuelling; nonlinear dynamic inversion</t>
  </si>
  <si>
    <t>FLIGHT CONTROL-SYSTEM; NEURAL CONTROLLER; AIRCRAFT; DESIGN</t>
  </si>
  <si>
    <t>The paper presents the development of modelling and control strategies for a six-degree-of-freedom, unmanned combat aerial vehicle with the inclusion of the centre of gravity position travel during the straight-leg part of an in-flight refuelling manoeuvre. The centre of gravity position travel is found to have a parabolic variation with an increasing mass of aircraft. A nonlinear dynamic inversion-based neurocontroller is designed for the process under investigation. Three radial basis function neural networks are exploited in order to invert the dynamics of the system, one for each control channel. Modal and time-domain analysis results show that the dynamic properties of the aircraft are strongly influenced during aerial refuelling. The effectiveness of the proposed control law is demonstrated through the use of simulation results for an F-16 aircraft. The longitudinal neurocontroller provided interesting results, and performed better than a baseline nonlinear dynamic inversion controller without neural network. On the other hand, the lateral-directional nonlinear dynamic inversion-based neurocontroller did not perform well as the longitudinal controller. It was concluded that the nonlinear dynamic inversion-based neurocontroller could be applied to control an unmanned combat aerial vehicle during aerial refuelling.</t>
  </si>
  <si>
    <t>10.2478/amcs-2013-0007</t>
  </si>
  <si>
    <t>Schmitz, GPJ; Aldrich, C; Gouws, FS</t>
  </si>
  <si>
    <t>ANN-DT: An algorithm for extraction of decision trees from artificial neural networks</t>
  </si>
  <si>
    <t>decision trees; hybrid systems; induction; neural networks; rule extraction; sensitivity analysis</t>
  </si>
  <si>
    <t>KNOWLEDGE; RULES</t>
  </si>
  <si>
    <t>Although artificial neural networks can represent a variety of complex systems with a high degree of accuracy, these connectionist models are difficult to interpret. This significantly limits the applicability of neural networks in practice, especially where a premium is placed on the comprehensibility or reliability of systems. A novel artificial neural-network decision tree algorithm (ANN-DT) is therefore proposed, which extracts binary decision trees from a trained neural network. The ANN-DT algorithm uses the neural network to generate outputs for samples interpolated from the training data set. In contrast to existing techniques, ANN-DT can extract rules from feedforward neural networks with continuous outputs, These rules are extracted from the neural network without making assumptions about the internal structure of the neural network or the features of the data. A novel attribute selection criterion based on a significance analysis of the variables on the neural-network output is examined, It is shown to have significant benefits in certain cases when compared with the standard criteria of minimum weighted variance over the branches, In three case studies the ANN-DT algorithm compared favorably with CART, a standard decision tree algorithm.</t>
  </si>
  <si>
    <t>10.1109/72.809084</t>
  </si>
  <si>
    <t>Ogunyemi, A; Johnston, K</t>
  </si>
  <si>
    <t>Ogunyemi, Abiodun; Johnston, Kevin</t>
  </si>
  <si>
    <t>Is Server Virtualization Implementation in Business and Public Organizations a Worthwhile Investment?</t>
  </si>
  <si>
    <t>INTERNATIONAL JOURNAL OF INFORMATION TECHNOLOGY &amp; DECISION MAKING</t>
  </si>
  <si>
    <t>Server virtualization; emerging technologies; adoption; green IT; economic recession</t>
  </si>
  <si>
    <t>INFORMATION-TECHNOLOGY IMPLEMENTATION; KEY ISSUES; RECESSION; ADOPTION; FIRMS</t>
  </si>
  <si>
    <t>Globalization is responsible for rapid development and release of information technologies. Globalization drives the competitiveness of people and organizations. Competitiveness makes organizations in particular to seek for solutions to enhance their competitive edge. Recent survey results on server virtualization suggest that the need to enhance competitiveness by reducing costs and improving business productivity is a major reason for the adoption of server virtualization in organizations. Thus, in taking adoption decisions on emerging technologies such as server virtualization, the provocative question we ask is: Is server virtualization implementation in business and public organizations a worthwhile investment? The outcomes of this study clearly show the answer is YES. However, the pitfalls associated with the implementation of these technologies are capable of making future adopters skeptical. This study examined the benefits and drawbacks of server virtualization implementation in 83 South African organizations. Server virtualization implementation has couple of drawbacks, which should be looked into.</t>
  </si>
  <si>
    <t>0219-6220</t>
  </si>
  <si>
    <t>INT J INF TECH DECIS</t>
  </si>
  <si>
    <t>10.1142/S0219622017500146</t>
  </si>
  <si>
    <t>AMMANN, C</t>
  </si>
  <si>
    <t>FAST THINNING ALGORITHM FOR BINARY IMAGES - RESPONSE</t>
  </si>
  <si>
    <t>Salih, O; Duffy, KJ</t>
  </si>
  <si>
    <t>Salih, Omran; Duffy, Kevin Jan</t>
  </si>
  <si>
    <t>The local ternary pattern encoder-decoder neural network for dental image segmentation</t>
  </si>
  <si>
    <t>IET IMAGE PROCESSING</t>
  </si>
  <si>
    <t>CARIES; TEETH</t>
  </si>
  <si>
    <t>Recent advances in medical imaging analyses, especially the use of deep learning, are helping to identify, detect, classify, and quantify patterns in radiographs. At the centre of these advances is the ability to explore hierarchical feature representations learned from data. Deep learning is invaluably becoming the most sought out technique, leading to enhanced performances in the analysis of medical applications and systems. Deep learning techniques have achieved improved performance results in dental image segmentation. Segmentation of dental radiographs is a crucial step that helps dentists to diagnose dental caries. However, the performance of the deep networks used for these analyses are restrained by various challenging features found in dental carious lesions. Segmentation of dental images is often difficult due to the vast variety of types of topology, intricacies of medical structure and poor image quality caused by conditions such as low contrast, noise, irregular, and fuzzy border edges. These issues are exacerbated by low numbers of data images available for any particular analysis. A robust local ternary pattern encoder-decoder network (LTPEDN) is proposed to overcome dental image segmentation challenges and minimise the computational resources required. This new architecture is a modification of existing methods using an LTP. Images are preprocessed via augmentation and normalisation techniques to increase and prepare the datasets. Thereafter, the dataset input is sent to the LTPEDN for training and testing the model. Segmentation is performed using the non-learnable layers (the LTP layers) and the learnable layers (standard convolution layers), to extract the ROI of the teeth. The method was evaluated on an augmented dataset of 11, 000 dental images. It was trained on 8, 800 training set images and tested on 2, 200 testing set images. The new method is shown to be 94.32% accurate.</t>
  </si>
  <si>
    <t>1751-9659</t>
  </si>
  <si>
    <t>IET IMAGE PROCESS</t>
  </si>
  <si>
    <t>10.1049/ipr2.12416</t>
  </si>
  <si>
    <t>Botha, A; Beyers, C; de Villiers, P</t>
  </si>
  <si>
    <t>Botha, Arno; Beyers, Conrad; de Villiers, Pieter</t>
  </si>
  <si>
    <t>Simulation-based optimisation of the timing of loan recovery across different portfolios</t>
  </si>
  <si>
    <t>Optimisation; Credit loss; Loan delinquency; Collections; Expert systems</t>
  </si>
  <si>
    <t>COLLECTIONS PROCESS; CONSUMER; ACCOUNTS; MODEL; DEBT</t>
  </si>
  <si>
    <t>A novel procedure is presented for the objective comparison and evaluation of a bank's decision rules in optimising the timing of loan recovery. This procedure is based on finding a delinquency threshold at which the financial loss of a loan portfolio (or segment therein) is minimised. Our procedure is an expert system that incorporates the time value of money, costs, and the fundamental trade-off between accumulating arrears versus forsaking future interest revenue. Moreover, the procedure can be used with different delinquency measures (other than payments in arrears), thereby allowing an indirect comparison of these measures. We demonstrate the system across a range of credit risk scenarios and portfolio compositions. The computational results show that threshold optima can exist across all reasonable values of both the payment probability (default risk) and the loss rate (loan collateral). In addition, the procedure reacts positively to portfolios afflicted by either systematic defaults (such as during an economic downturn) or episodic delinquency (i.e., cycles of curing and re-defaulting). In optimising a portfolio's recovery decision, our procedure can better inform the quantitative aspects of a bank's collection policy than relying on arbitrary discretion alone.</t>
  </si>
  <si>
    <t>10.1016/j.eswa.2021.114878</t>
  </si>
  <si>
    <t>Ragalo, A; Pillay, N</t>
  </si>
  <si>
    <t>Ragalo, Anisa; Pillay, Nelishia</t>
  </si>
  <si>
    <t>Evolving dynamic fitness measures for genetic programming</t>
  </si>
  <si>
    <t>Genetic programming; Genetic algorithm; Fitness</t>
  </si>
  <si>
    <t>CONFIGURATION; ALGORITHM</t>
  </si>
  <si>
    <t>This research builds on the hypothesis that the use of different fitness measures on the different generations of genetic programming (GP) is more effective than the convention of applying the same fitness measure individually throughout GP. Whereas the previous study used a genetic algorithm (GA) to induce the sequence in which fitness measures should be applied over the GP generations, this research uses a meta- (or high-level) GP to evolve a combination of the fitness measures for the low-level GP. The study finds that the meta-GP is the preferred approach to generating dynamic fitness measures. GP systems applying the generated dynamic fitness measures consistently outperform the previous approach, as well as standard GP on benchmark and real world problems. Furthermore, the generated dynamic fitness measures are shown to be reusable, whereby they can be used to solve unseen problems to optimality. (C) 2018 Published by Elsevier Ltd.</t>
  </si>
  <si>
    <t>10.1016/j.eswa.2018.03.060</t>
  </si>
  <si>
    <t>Multiple classifier application to credit risk assessment</t>
  </si>
  <si>
    <t>Machine learning; Supervised learning; Statistical pattern recognition; Ensemble; Credit risk prediction; Noise</t>
  </si>
  <si>
    <t>NEURAL NETWORKS; SCORING MODELS; LEARNING ALGORITHMS; DECISION TREES</t>
  </si>
  <si>
    <t>Credit risk prediction models seek to predict quality factors such as whether an individual will default (bad applicant) on a loan or not (good applicant). This can be treated as a kind of machine learning (ML) problem. Recently, the use of ML algorithms has proven to be of great practical value in solving a variety of risk problems including credit risk prediction. One of the most active areas of recent research in ML has been the use of ensemble (combining) classifiers. Research indicates that ensemble individual classifiers lead to a significant improvement in classification performance by having them vote for the most popular class. This paper explores the predicted behaviour of five classifiers for different types of noise in terms of credit risk prediction accuracy, and how such accuracy could be improved by using classifier ensembles. Benchmarking results on four credit datasets and comparison with the performance of each individual classifier on predictive accuracy at various attribute noise levels are presented. The experimental evaluation shows that the ensemble of classifiers technique has the potential to improve prediction accuracy. (C) 2009 Elsevier Ltd. All rights reserved.</t>
  </si>
  <si>
    <t>10.1016/j.eswa.2009.10.018</t>
  </si>
  <si>
    <t>A unified model for context-based behavioural modelling and classification</t>
  </si>
  <si>
    <t>Dynamic Bayesian network; Switching linear dynamical system; Information fusion; Behaviour modelling; Activity recognition; Maritime piracy</t>
  </si>
  <si>
    <t>BAYESIAN NETWORK; MARITIME PIRACY; NEURAL-NETWORK; INFORMATION FUSION; RISK ANALYSIS; TIME; ALGORITHM; TRACKING; MOTION; RECOGNITION</t>
  </si>
  <si>
    <t>A unified Bayesian model that simultaneously performs behavioural modelling, information fusion and classification is presented. The model is expressed in the form of a dynamic Bayesian network (DBN). Behavioural modelling is performed by tracking the continuous dynamics of a entity and incorporating various contextual elements that influence behaviour. The entity is classified according to its behaviour. Classification is expressed as a conditional probability of the entity class given its tracked trajectory and the contextual elements. Inference in the DBN is performed using a derived Gaussian sum filter. The model is applied to classify vessels, according to their behaviour, in a maritime piracy situation. The novel aspects of this work include the unified approach to behaviour modelling and classification, the way in which contextual information is fused, the unique approach to classification according to behaviour and the associated derived Gaussian sum filter inference algorithm. (C) 2015 Elsevier Ltd. All rights reserved.</t>
  </si>
  <si>
    <t>10.1016/j.eswa.2015.04.061</t>
  </si>
  <si>
    <t>Cohen, JF; Olsen, K</t>
  </si>
  <si>
    <t>Cohen, Jason F.; Olsen, Karen</t>
  </si>
  <si>
    <t>Knowledge management capabilities and firm performance: A test of universalistic, contingency and complementarity perspectives</t>
  </si>
  <si>
    <t>Knowledge management; Human capital; Firm performance; Contingency; Complementarity; Universalistic</t>
  </si>
  <si>
    <t>INFORMATION-TECHNOLOGY; ORGANIZATIONAL PERFORMANCE; DYNAMIC CAPABILITIES; STRATEGY; INNOVATION; IMPACT; COMPETITIVENESS; RELATEDNESS; FOUNDATIONS; ORIENTATION</t>
  </si>
  <si>
    <t>Competing theoretical perspectives regarding the effects of knowledge management (KM) on performance have underpinned past empirical studies. By explicitly surfacing and comparing three such perspectives, we contribute to the theoretical advancement of the KM field. We develop hypotheses consistent with the underlying logics of universalistic, complementarity and contingency theories and we empirically test these hypotheses to determine which is best supported. Data was collected from a sample of hospitality services firms operating in South Africa. Our results show that the universalistic perspective is less preferred. We find support for the complementarity perspective by revealing that codification and human capital KM capabilities interact to influence customer service outcomes. The contingency perspective also received support as the links between KM capabilities and performance were found to be contingent on the business strategy of the firm. Our results suggest that future researchers should explicitly acknowledge the theoretical perspective from which they are observing the performance impacts of KM and ensure that empirical tests are consistent with the logic of the selected perspective. (C) 2014 Elsevier Ltd. All rights reserved.</t>
  </si>
  <si>
    <t>10.1016/j.eswa.2014.09.002</t>
  </si>
  <si>
    <t>Manjunath, G</t>
  </si>
  <si>
    <t>Manjunath, G.</t>
  </si>
  <si>
    <t>An Echo State Network Imparts a Curve Fitting</t>
  </si>
  <si>
    <t>IEEE TRANSACTIONS ON NEURAL NETWORKS AND LEARNING SYSTEMS</t>
  </si>
  <si>
    <t>Task analysis; Reservoirs; Training; Dynamical systems; Recurrent neural networks; Neurons; Mathematical model; Curve fitting; echo state networks (ESNs); echo state property (ESP); learning; nonautonomous dynamical systems; recurrent neural networks (RNNs)</t>
  </si>
  <si>
    <t>APPROXIMATION</t>
  </si>
  <si>
    <t>Recurrent neural networks (RNNs) are successfully employed in processing information from temporal data. Approaches to training such networks are varied and reservoir computing-based attainments, such as the echo state network (ESN), provide great ease in training. Akin to many machine learning algorithms rendering an interpolation function or fitting a curve, we observe that a driven system, such as an RNN, renders a continuous curve fitting if and only if it satisfies the echo state property. The domain of the learned curve is an abstract space of the left-infinite sequence of inputs and the codomain is the space of readout values. When the input originates from discrete-time dynamical systems, we find theoretical conditions under which a topological conjugacy between the input and reservoir dynamics can exist and present some numerical results relating the linearity in the reservoir to the forecasting abilities of the ESNs.</t>
  </si>
  <si>
    <t>2162-237X</t>
  </si>
  <si>
    <t>IEEE T NEUR NET LEAR</t>
  </si>
  <si>
    <t>10.1109/TNNLS.2021.3099091</t>
  </si>
  <si>
    <t>Parida, PK; Marwala, T; Chakraverty, S</t>
  </si>
  <si>
    <t>Parida, Pramod Kumar; Marwala, Tshilidzi; Chakraverty, Snehashish</t>
  </si>
  <si>
    <t>A multivariate additive noise model for complete causal discovery</t>
  </si>
  <si>
    <t>Additive noise models; Causal independence; Causal influence factor; Model fitting error</t>
  </si>
  <si>
    <t>Explaining causal reasoning in the form of directed acyclic graphs (DAGs) yields nodal structures with multivariate relationships. In real-world phenomena, these effects can be seen as multiple feature dependency with unmeasured external influences or noises. The bivariate models for causal discovery simply miss to find the multiple feature dependency criteria in the causal models. Here, we propose a multivariate additive noise model (MANM) to solve these issues while analyzing and presenting a multi-nodal causal structure. We introduce new criteria of causal independence for qualitative analysis of causal models and causal influence factor (CIF) for the successful discovery of causal directions in the multivariate system. The scores of CIF provide the information for the goodness of casual inference. The identifiability of the proposed model to discover linear, non-linear causal relations is verified in simulated, real-world datasets and the ability to construct the complete causal model. In comparison test, MANM has out performed Independent Component Analysis based Linear Non-Gaussian Acyclic Model (ICA-LiNGAM), Greedy DAG Search (GDS) and Regression with Sub-sequent Independent Test (RESIT), and performed better for Gaussian and non-Gaussian mixture models with both correlated and uncorrelated feature relations. In performance test, different model fitting errors which occur during causal model construction are discussed and the performance of MANM in comparison to ICA-LiNGAM, GDS and RESIT is provided. Results show that MANM has better causal model construction ability, producing few extra sets of direction with no missing or wrong directions and can estimate every possible causal direction in complex feature sets. (C) 2018 Elsevier Ltd. All rights reserved.</t>
  </si>
  <si>
    <t>10.1016/j.neunet.2018.03.013</t>
  </si>
  <si>
    <t>Kazmaier, Jacqueline; Vuuren, Jan H. van</t>
  </si>
  <si>
    <t>The power of ensemble learning in sentiment analysis</t>
  </si>
  <si>
    <t>Ensemble learning; Sentiment analysis; Machine learning; Natural language processing</t>
  </si>
  <si>
    <t>OPTIMIZATION; CLASSIFIERS; SCHEME</t>
  </si>
  <si>
    <t>An ensemble of models is a set of learning models whose individual predictions are combined in such a way that component models compensate for each other's weaknesses. Although there has been a growing interest in ensemble learning techniques in the general machine learning community, the use of ensembles in sentiment classification is still limited. Moreover, much of the research activity on ensemble learning is centred around homogeneous ensembles, although heterogeneous ensembles may prove very useful when combining pre-trained models, which are often readily available. In this paper, several techniques for constructing heterogeneous ensembles are applied and comparatively evaluated in respect of benchmark sentiment classification data sets across four different domains. Median performance improvements of up to 5.53% over the best individual model are observed for several ensemble configurations in respect of all four validation data sets, and clear trends are identified that may prove useful to other researchers in the field. Furthermore, a novel ensemble selection approach is proposed that avoids the storage of individual predictions, as well as the costly retraining of all candidate models for an ensemble, that are often required by other similar approaches.</t>
  </si>
  <si>
    <t>10.1016/j.eswa.2021.115819</t>
  </si>
  <si>
    <t>Potgieter, G; Engelbrecht, AP</t>
  </si>
  <si>
    <t>Potgieter, Gavin; Engelbrecht, Andries P.</t>
  </si>
  <si>
    <t>Evolving model trees for mining data sets with continuous-valued classes</t>
  </si>
  <si>
    <t>data mining; continuous-valued classes; genetic programming; model trees</t>
  </si>
  <si>
    <t>This paper presents a genetic programming (GP) approach to extract symbolic rules from data sets with continuous-valued classes, called GPMCC. The GPMCC makes use of a genetic algorithm (GA) to evolve multi-variate non-linear models [Potgieter, G., &amp; Engelbrecht, A. (2007). Genetic algorithms for the structural optimisation of learned polynomial expressions. Applied Mathematics and Computation] at the terminal nodes of the GP. Several mechanisms have been developed to optimise the GP, including a fragment pool of candidate non-linear models, k-means clustering of the training data to facilitate the use of stratified sampling methods, and specialized mutation and crossover operators to evolve structurally optimal and accurate models. It is shown that the GPMCC is insensitive to control parameter values. Experimental results show that the accuracy of the GPMCC is comparable to that of NeuroLinear and Cubist, while producing significantly less rules with less complex antecedents. (C) 2007 Elsevier Ltd. All rights reserved.</t>
  </si>
  <si>
    <t>10.1016/j.eswa.2007.08.060</t>
  </si>
  <si>
    <t>Multiple classifier application to credit risk assessment (vol 37, pg 3326, 2010)</t>
  </si>
  <si>
    <t>Correction</t>
  </si>
  <si>
    <t>10.1016/j.eswa.2010.10.092</t>
  </si>
  <si>
    <t>Lutu, PEN; Engelbrecht, AP</t>
  </si>
  <si>
    <t>Lutu, Patricia E. N.; Engelbrecht, Andries P.</t>
  </si>
  <si>
    <t>A decision rule-based method for feature selection in predictive data mining</t>
  </si>
  <si>
    <t>Feature selection; Feature subset search; Predictive data mining</t>
  </si>
  <si>
    <t>Algorithms for feature selection in predictive data mining for classification problems attempt to select those features that are relevant, and are not redundant for the classification task. A relevant feature is defined as one which is highly correlated with the target function. One problem with the definition of feature relevance is that there is no universally accepted definition of what it means for a feature to be 'highly correlated with the target function or highly correlated with the other features'. A new feature selection algorithm which incorporates domain specific definitions of high, medium and low correlations is proposed in this paper. The proposed algorithm conducts a heuristic search for the most relevant features for the prediction task. (C) 2009 Elsevier Ltd. All rights reserved.</t>
  </si>
  <si>
    <t>10.1016/j.eswa.2009.06.031</t>
  </si>
  <si>
    <t>Sparseness reduction in collaborative filtering using a nearest neighbour artificial immune system with genetic algorithms</t>
  </si>
  <si>
    <t>Collaborative filtering; Genetic algorithms; Recommender systems; Artificial immune systems</t>
  </si>
  <si>
    <t>MATRIX FACTORIZATION; RECOMMENDATION; CONTEXT</t>
  </si>
  <si>
    <t>In collaborative filtering, one of the main challenges that researchers face is sparseness in the data, which is caused by users rating fewer items as the number of items increase in the dataset. The effect is poor predictions and recommendations of items to users by expert and intelligent systems like the recommender system. This paper proposes a Nearest Neighbour Artificial Immune System with a Genetic Algorithm (NNAISGA) to perform fast data imputations to reduce sparseness. The main impact is sustained and reliable predictions as the number of missing data increases in the dataset. The second benefit is to help sustain or improve recommendations of items to users from common methods used in collaborative filtering such as the User-based, Item-based, Slope-one, Tendencies-based and Non-Negative Matrix Factorisation (NNMF) methods. We show that NNAISGA is the desired method for learning and imputation over the traditional genetic algorithm. The findings show that using the NNAISGA as a fast imputation method yields promising results. All of the methods, except for the User-based method, show significant improvements or sustained accuracies in terms of predictions and recommendations. (C) 2019 Elsevier Ltd. All rights reserved.</t>
  </si>
  <si>
    <t>10.1016/j.eswa.2019.04.034</t>
  </si>
  <si>
    <t>Mouton, JP; Ferreira, M; Helberg, ASJ</t>
  </si>
  <si>
    <t>Mouton, Jacques P.; Ferreira, Melvin; Helberg, Albertus S. J.</t>
  </si>
  <si>
    <t>A comparison of clustering algorithms for automatic modulation classification</t>
  </si>
  <si>
    <t>Automatic modulation classification; Constellation diagram; I/Q plane; Clustering algorithm; Centroid estimation</t>
  </si>
  <si>
    <t>In this paper, the k-means, k-medoids, fuzzy c-means, Density-Based Spatial Clustering of Applications with Noise (DBSCAN), Ordering Points To Identify the Clustering Structure (OPTICS), and hierarchical clustering algorithms (with the addition of the elbow method) are examined for the purpose of Automatic Modulation Classification (AMC). This study compares these algorithms in terms of classification accuracy and execution time for either estimating the modulation order, determining centroid locations, or both. The best performing algorithms are combined to provide a simple AMC method which is then evaluated in an Additive White Gaussian Noise (AWGN) channel with M-Quadrature Amplitude Modulation (QAM) and M-Phase Shift Keying (PSK). Such an AMC method does not rely on any thresholds to be set by a human or machine learning algorithm, resulting in a highly flexible system. The proposed method can be configured to not give false positives, making it suitable for applications such as spectrum monitoring and regulatory enforcement. (C) 2020 Published by Elsevier Ltd.</t>
  </si>
  <si>
    <t>10.1016/j.eswa.2020.113317</t>
  </si>
  <si>
    <t>An experimental comparison of classification techniques in debt recoveries scoring: Evidence from South Africa's unsecured lending market</t>
  </si>
  <si>
    <t>Behavioural scoring; Classification techniques; South Africa; Recoveries; Credit risk</t>
  </si>
  <si>
    <t>STATISTICAL COMPARISONS; CREDIT; PROBABILITY; PERFORMANCE; CLASSIFIERS; TECHNOLOGY; ALGORITHMS; MODEL</t>
  </si>
  <si>
    <t>In South Africa, almost 50% of the people who take loans cannot afford it. Previously, lenders were able to make deductions from a borrower's payslip but this practice is no longer allowed. Consequently, lenders are now far more vulnerable to default particularly if these loans are no longer being backed by any form of meaningful collateral. The aim of this study is to investigate the predictive power of some of the more popular classification techniques currently in use with specific attention to predicting the propensity for a borrower who is 90 days or more in arrears on an unsecured loan to pay over a fixed window period at least 30% of the total amount due. Results show that these classification techniques perform best for predicting payment patterns over a future horizon period between 3 and 12 months. It is also found that generalized additive models (especially using a generalized extreme value link function), which have not been extensively explored within the credit scoring literature, outperformed all the other classifiers considered in this study. (C) 2018 Elsevier Ltd. All rights reserved.</t>
  </si>
  <si>
    <t>10.1016/j.eswa.2018.02.030</t>
  </si>
  <si>
    <t>Using OVA modeling to improve classification performance for large datasets</t>
  </si>
  <si>
    <t>Model aggregation; Ensemble classification; Boosting; OVA classification; Dataset selection; Dataset partitioning; Dataset sampling; ROC analysis</t>
  </si>
  <si>
    <t>VARIANCE; BIAS</t>
  </si>
  <si>
    <t>One-Versus-All (OVA) classification is a classifier construction method where a k-class prediction task is decomposed into k 2-class sub-problems. One base model is constructed for each sub-problem and the base models are then combined into one model. Aggregate model implementation is the process of constructing several base models which are then combined into a single model for prediction. In essence, OVA classification is a method of aggregate modeling. This paper reports studies that were conducted to establish whether OVA classification can provide predictive performance gains when large volumes of data are available for modeling as is commonly the case in data mining. It is demonstrated in this paper that firstly, OVA modeling can be used to increase the amount of training data while at the same time using base model training sets whose size is much smaller than the total amount of available training data. Secondly, OVA models created from large datasets provide a higher level of predictive performance compared to single k-class models. Thirdly, the use of boosted OVA base models can provide higher predictive performance compared to un-boosted OVA base models. Fourthly, when the combination algorithm for base model predictions is able to resolve tied predictions, the resulting aggregate models provide a higher level of predictive performance. (C) 2011 Elsevier Ltd. All rights reserved.</t>
  </si>
  <si>
    <t>10.1016/j.eswa.2011.09.156</t>
  </si>
  <si>
    <t>Almeida, A; de Villiers, JP; De Freitas, A; Velayudan, M</t>
  </si>
  <si>
    <t>Almeida, Adolfo; de Villiers, Johan Pieter; De Freitas, Allan; Velayudan, Mergandran</t>
  </si>
  <si>
    <t>The complementarity of a diverse range of deep learning features extracted from video content for video recommendation</t>
  </si>
  <si>
    <t>Video recommendation; Deep learning features; Item cold-start; Item warm-start; Multimodal feature fusion; Beyond-accuracy metrics</t>
  </si>
  <si>
    <t>Following the popularisation of media streaming, a number of video streaming services are continuously buying new video content to mine the potential profit from them. As such, the newly added content has to be handled well to be recommended to suitable users. In this paper, we address the new item cold-start problem by exploring the potential of various deep learning features to provide video recommendations. The deep learning features investigated include features that capture the visual-appearance, audio and motion information from video content. We also explore different fusion methods to evaluate how well these feature modalities can be combined to fully exploit the complementary information captured by them. Experiments on a real-world video dataset for movie recommendations show that deep learning features outperform handcrafted features. In particular, recommendations generated with deep learning audio features and action-centric deep learning features are superior to MFCC and state-of-the-art iDT features. In addition, the combination of various deep learning features with hand-crafted features and textual metadata yields significant improvement in recommendations compared to combining only the former.</t>
  </si>
  <si>
    <t>10.1016/j.eswa.2021.116335</t>
  </si>
  <si>
    <t>Poggiolini, M; Engelbrecht, A</t>
  </si>
  <si>
    <t>Poggiolini, Mario; Engelbrecht, Andries</t>
  </si>
  <si>
    <t>Application of the feature-detection rule to the Negative Selection Algorithm</t>
  </si>
  <si>
    <t>Artificial immune systems; Affinity matching functions; Negative selection; Feature selection</t>
  </si>
  <si>
    <t>The Negative Selection Algorithm developed by Forrest et al. was inspired by the way in which T-cell lymphocytes mature within the thymus before being released into the blood system. The mature T-cell lymphocytes exhibit an interesting characteristic, in that they are only activated by non-self cells that invade the human body. The Negative Selection Algorithm utilises an affinity matching function to ascertain whether the affinity between a newly generated (NSA) T-cell lymphocyte and a self-cell is less than a particular threshold; that is, whether the T-cell lymphocyte is activated by the self-cell. T-cell lymphocytes not activated by self-sells become mature T-cell lymphocytes. A new affinity matching function termed the feature-detection rule is introduced in this paper. The feature-detection rule utilises the interrelationship between both adjacent and non-adjacent features of a particular problem domain to determine whether an antigen is activated by an artificial lymphocyte. The performance of the feature-detection rule is contrasted with traditional affinity matching functions, currently employed within Negative Selection Algorithms, most notably the r-chunks rule (which subsumes the r-contiguous bits rule) and the hamming distance rule. This paper shows that the feature-detection rule greatly improves the detection rates and false alarm rates exhibited by the NSA (utilising the r-chunks and hamming distance rule) in addition to refuting the way in which permutation masks are currently being applied in artificial immune systems. (C) 2013 Elsevier Ltd. All rights reserved.</t>
  </si>
  <si>
    <t>10.1016/j.eswa.2012.12.016</t>
  </si>
  <si>
    <t>NEDELJKOVIC, V</t>
  </si>
  <si>
    <t>A NOVEL MULTILAYER NEURAL NETWORKS TRAINING ALGORITHM THAT MINIMIZES THE PROBABILITY OF CLASSIFICATION ERROR</t>
  </si>
  <si>
    <t>In this paper, a new multilayer neural networks training algorithm that minimizes the probability of classification error is proposed. The claim is made that such an algorithm posesses some clear advantages over the standard backpropagation (BP) algorithm. The convergence analysis of the proposed procedure is performed and convergence of the sequence of criterion realizations with probability one is proven. An experimental comparison with the BP algorithm on three artificial pattern recognition problems is also given.</t>
  </si>
  <si>
    <t>10.1109/72.238319</t>
  </si>
  <si>
    <t>Nyathi, T; Pillay, N</t>
  </si>
  <si>
    <t>Nyathi, Thambo; Pillay, Nelishia</t>
  </si>
  <si>
    <t>Comparison of a genetic algorithm to grammatical evolution for automated design of genetic programming classification algorithms</t>
  </si>
  <si>
    <t>Genetic programming; Genetic algorithm; Grammatical evolution; Automated design; Classification</t>
  </si>
  <si>
    <t>DECISION TREES; CLASSIFIERS; SELECTION; RULES</t>
  </si>
  <si>
    <t>Genetic Programming (GP) is gaining increased attention as an effective method for inducing classifiers for data classification. However, the manual design of a genetic programming classification algorithm is a non-trivial time consuming process. This research investigates the hypothesis that automating the design of a GP classification algorithm for data classification can still lead to the induction of effective classifiers and also reduce the design time. Two evolutionary algorithms, namely, a genetic algorithm (GA) and grammatical evolution (GE) are used to automate the design of GP classification algorithms. The classification performance of the automated designed GP classifiers i.e. GA designed GP classifiers and GE designed GP classifiers are compared to each other and to manually designed GP classifiers on real-world problems. Furthermore, a comparison of the design times of automated design and manual design is also carried out for the same set of problems. The automated designed classifiers were found to outperform manually designed classifiers across problem domains. Automated design time is also found to be less than manual design time. This study revealed that for the considered datasets GE performs better for binary classification while the GA does better for multiclass classification. Overall the results of the study are in support of the hypothesis. (C) 2018 Elsevier Ltd. All rights reserved.</t>
  </si>
  <si>
    <t>10.1016/j.eswa.2018.03.030</t>
  </si>
  <si>
    <t>An investigation of dynamic fitness measures for genetic programming</t>
  </si>
  <si>
    <t>This research investigates the hypothesis that the use of different fitness measures at the different generations of genetic programming (GP) is more effective than the convention of applying the same fitness measure individually throughout GP. A genetic algorithm (GA) is used to induce the sequence in which fitness measures should be applied over the GP generations. Subsequently, the performance of a GP system applying the evolved fitness measure sequence is compared with the conventional GP approach. The former approach is shown to significantly outperform standard GP on varied benchmark problems. Furthermore, the evolved fitness measure sequences are shown to generalize within a problem class: therefore, the sequences can be evolved off-line for different problem classes. Critically, sequences trained on the problem classes are also shown to generalize to complex, real-world problems. Overall, the findings of the study are in favor of the hypothesis. This study has revealed the effectiveness of dynamic fitness measures when applied to benchmark and real-world problems. (C) 2017 Elsevier Ltd. All rights reserved.</t>
  </si>
  <si>
    <t>10.1016/j.eswa.2017.08.022</t>
  </si>
  <si>
    <t>Weber, DM; Casasent, DP</t>
  </si>
  <si>
    <t>The extended piecewise quadratic neural network</t>
  </si>
  <si>
    <t>neural networks; non-linear classifier; quadratic forms; pattern recognition</t>
  </si>
  <si>
    <t>CLASSIFIER; NET</t>
  </si>
  <si>
    <t>We present a new neural network for detection and classification problems that is capable of creating spherical, elliptical, hyperbolic and linear decision surfaces. This new classifier is called the extended piecewise quadratic neural network (E-PQNN) and uses complex-valued weights and a square-law non-linearity. We prove that our simple E-PQNN architecture is able to generate piecewise quadratic decision surfaces of arbitrary rank and we develop new methods for selecting the number of hidden-layer neurons in the E-PQNN. The weights are optimized using a modified perceptron error criterion and a conjugate gradient optimizer. We present results obtained for a synthetic problem. (C) 1998 Elsevier Science Ltd. All rights reserved.</t>
  </si>
  <si>
    <t>10.1016/S0893-6080(98)00057-4</t>
  </si>
  <si>
    <t>Hassan, A; Pillay, N</t>
  </si>
  <si>
    <t>Hassan, Ahmed; Pillay, Nelishia</t>
  </si>
  <si>
    <t>Hybrid metaheuristics: An automated approach</t>
  </si>
  <si>
    <t>Hybrid metaheuristic; Meta-genetic algorithm; Automated design</t>
  </si>
  <si>
    <t>BIN PACKING PROBLEM; FUZZY-LOGIC; GRAMMATICAL EVOLUTION; HEURISTIC APPROACH; GENETIC ALGORITHM; LOCAL SEARCH; OPTIMIZATION; ADAPTATION; DESIGN</t>
  </si>
  <si>
    <t>Hybrid metaheuristics have proven to be effective at solving complex real-world problems. However, designing hybrid metaheuristics is extremely time consuming and requires expert knowledge of the different metaheuristics that are hybridized. In previous work, the effectiveness of automating the design of relay hybrid metaheuristics has been established. A genetic algorithm was used to determine the sequence of hybridized metaheuristics and the parameters of the metaheuristics in the hybrid. This study extends this idea by automating the design of each metaheuristic involved in the hybridization in addition to automating the design of the hybridization. A template is specified for each metaheuristic, defining the metaheuristic in terms of components. Manual design of metaheuristics usually involves determining the components of the metaheuristic. In this study, a genetic algorithm is employed to determine the components and parameters for each metaheuristic as well as the sequence of hybridized metaheuristics. The proposed genetic algorithm approach was evaluated by using it to automatically design hybrid metaheuristics for two problem domains, namely, the aircraft landing problem and the two-dimensional bin packing problem. The automatically designed hybrid metaheuristics were found to perform competitively to state-of-the-art hybridized metaheuristics for both problems. Future research will extend these ideas by looking at automating the derivation of metaheuristic algorithms without predefined structures specified by the templates. (C) 2019 Elsevier Ltd. All rights reserved.</t>
  </si>
  <si>
    <t>10.1016/j.eswa.2019.04.027</t>
  </si>
  <si>
    <t>Dabrowski, JJ; Beyers, C; de Villiers, JP</t>
  </si>
  <si>
    <t>Dabrowski, Joel Janek; Beyers, Conrad; de Villiers, Johan Pieter</t>
  </si>
  <si>
    <t>Systemic banking crisis early warning systems using dynamic Bayesian networks</t>
  </si>
  <si>
    <t>Hidden Markov model; Switching linear dynamic system; Naive bayes switching linear dynamic system; Time series; Regime</t>
  </si>
  <si>
    <t>SUPPORT VECTOR MACHINES; NEURAL-NETWORKS; MODELS; RISK; INDICATORS; PREDICT</t>
  </si>
  <si>
    <t>For decades, the literature on banking crisis early-warning systems has been dominated by two methods, namely, the signal extraction and the logit model methods. However, these methods, do not model the dynamics of the systemic banking system. In this study, dynamic Bayesian networks are applied as systemic banking crisis early-warning systems. In particular, the hidden Markov model, the switching linear dynamic system and the naive Bayes switching linear dynamic system models are considered. These dynamic Bayesian networks provide the means to model system dynamics using the Markovian framework. Given the dynamics, the probability of an impending crisis can be calculated. A unique approach to measuring the ability of a model to predict a crisis is utilised. The results indicate that the dynamic Bayesian network models can provide precise early-warnings compared with the signal extraction and the logit methods. (C) 2016 Elsevier Ltd. All rights reserved.</t>
  </si>
  <si>
    <t>10.1016/j.eswa.2016.06.024</t>
  </si>
  <si>
    <t>Douglas, RJ; Martin, KAC</t>
  </si>
  <si>
    <t>Douglas, Rodney J.; Martin, Kevan A. C.</t>
  </si>
  <si>
    <t>Control of Neuronal Output by Inhibition at the Axon Initial Segment</t>
  </si>
  <si>
    <t>We examine the effect of inhibition on the axon initial segment (AIS) by the chandelier (axoaxonic) cells, using a simplified compartmental model of actual pyramidal neurons from cat visual cortex. We show that within generally accepted ranges, inhibition at the AIS cannot completely prevent action potential discharge: only small amounts of excitatory synaptic current can be inhibited. Moderate amounts of excitatory current always result in action potential discharge, despite AIS inhibition. Inhibition of the somadendrite by basket cells enhances the effect of AIS inhibition and vice versa. Thus the axoaxonic cells may act synergistically with basket cells: the AIS inhibition increases the threshold for action potential discharge, the basket cells then control the suprathreshold discharge.</t>
  </si>
  <si>
    <t>10.1162/neco.1990.2.3.283</t>
  </si>
  <si>
    <t>Using intelligent agent templates for dynamic structuring of distributed computer control systems</t>
  </si>
  <si>
    <t>ENGINEERING APPLICATIONS OF ARTIFICIAL INTELLIGENCE</t>
  </si>
  <si>
    <t>distributed computer control; intelligent agent; dynamic structuring; fault tolerance</t>
  </si>
  <si>
    <t>The development and implementation of a distributed computer control system that uses communication both for structuring and for knowledge and information transfer between agents is described. The agent-centred approach relies on the use of agent templates and interaction rules. This approach results in a distributed computer control system that adapts to changes in operating requirements, and provides improved fault-tolerance over less adaptive distributed controllers. The implemented distributed controller simulates a simple conventional controller and is used to demonstrate the effect of the approach on system performance. Processor loading and network traffic due to dynamic distributed structuring are shown to be minimal. (C) 1997 EIsevier Science Ltd. All rights reserved.</t>
  </si>
  <si>
    <t>0952-1976</t>
  </si>
  <si>
    <t>ENG APPL ARTIF INTEL</t>
  </si>
  <si>
    <t>10.1016/S0952-1976(97)00019-5</t>
  </si>
  <si>
    <t>Engelbrecht, AP; Grobler, J; Langeveld, J</t>
  </si>
  <si>
    <t>Engelbrecht, Andries P.; Grobler, Jacomine; Langeveld, Joost</t>
  </si>
  <si>
    <t>Set based particle swarm optimization for the feature selection problem</t>
  </si>
  <si>
    <t>Feature Selection; Set Based Particle Swarm Optimization; K-Nearest Neighbor Classifier</t>
  </si>
  <si>
    <t>ALGORITHM; SOLVE; PSO</t>
  </si>
  <si>
    <t>Selecting the correct features when training a classification algorithm, has a significant impact on the performance of the classifier. More features provide more information, but can lead to overfitting and utilizing features that are redundant, irrelevant or too noisy. The feature selection problem (FSP) is concerned with identifying those features, from the entire set of features, that lead to the best possible classification. This article evaluates the performance of the set based particle swarm optimization (SBPSO) algorithm on the FSP. SBPSO was specifically developed to solve discrete-valued optimization problems that can be formulated as set-based problems. A wrapper based SBPSO algorithm based on a k-nearest neighbor classifier is proposed in this paper. The SBPSO wrapper algorithm was compared to three other discrete PSO wrapper algorithms on a large number of datasets of different sizes and outperformed, with statistical significance, the other algorithms on the FSP. The SBPSO algorithm can thus be considered an effective tool for solving the FSP.</t>
  </si>
  <si>
    <t>10.1016/j.engappai.2019.06.008</t>
  </si>
  <si>
    <t>STEVENS, AL; GROBBELAAR, GB; RIDLEY, JN; MACLEOD, IM</t>
  </si>
  <si>
    <t>A PROGRAM FOR HANDLING MULTIPLE PHASES OF THE DESIGN CYCLE IN-PROCESS CONTROL-SYSTEM DESIGN</t>
  </si>
  <si>
    <t>PROCESS CONTROL; COMPUTER AIDED CONTROL SYSTEM DESIGN; BOND GRAPH MODELING; QUALITATIVE MODELING; STRUCTURAL CONTROLLABILITY ANALYSIS</t>
  </si>
  <si>
    <t>QUALITATIVE SIMULATION; CONTROLLABILITY; CAUSALITY</t>
  </si>
  <si>
    <t>An architecture for a Computer Aided Process Modelling and Control System Design program is proposed. The program is designed to enable process-control engineers to tackle various phases of the overall process modelling and control system design cycle. Techniques used include cause-effect and structural controllability analyses, qualitative and bond graph modelling, numerical simulation, computer guided specification and control system design. Early implementation results are presented.</t>
  </si>
  <si>
    <t>10.1016/0952-1976(93)90065-6</t>
  </si>
  <si>
    <t>AMMANN, CJ; SARTORIANGUS, AG</t>
  </si>
  <si>
    <t>FAST THINNING ALGORITHM FOR BINARY IMAGES</t>
  </si>
  <si>
    <t>10.1016/0262-8856(85)90015-0</t>
  </si>
  <si>
    <t>Harrison, KR; Engelbrecht, AP; Ombuki-Berman, BM</t>
  </si>
  <si>
    <t>Harrison, Kyle Robert; Engelbrecht, Andries P.; Ombuki-Berman, Beatrice M.</t>
  </si>
  <si>
    <t>Optimal parameter regions and the time-dependence of control parameter values for the particle swarm optimization algorithm</t>
  </si>
  <si>
    <t>Particle swarm optimization; Control parameter values; Time-dependence</t>
  </si>
  <si>
    <t>STABILITY ANALYSIS; CONVERGENCE ANALYSIS; ADAPTATION; SELECTION</t>
  </si>
  <si>
    <t>The particle swarm optimization (PSO) algorithm is a stochastic search technique based on the social dynamics of a flock of birds. It has been established that the performance of the PSO algorithm is sensitive to the values assigned to its control parameters. Many studies have examined the long-term behaviours of various PSO parameter configurations, but have failed to provide a quantitative analysis across a variety of benchmark problems. Furthermore, two important questions have remained unanswered. Specifically, the effects of the balance between the values of the acceleration coefficients on the optimal parameter regions, and whether the optimal parameters to employ are time-dependent, warrant further investigation. This study addresses both questions by examining the performance of a global-best PSO using 3036 different parameter configurations on a set of 22 benchmark problems. Results indicate that the balance between the acceleration coefficients does impact the regions of parameter space that lead to optimal performance. Additionally, this study provides concrete evidence that, for the examined problem dimensions, larger acceleration coefficients are preferred as the search progresses, thereby indicating that the optimal parameters are, in fact, time-dependent. Finally, this study provides a general recommendation for the selection of PSO control parameter values.</t>
  </si>
  <si>
    <t>10.1016/j.swevo.2018.01.006</t>
  </si>
  <si>
    <t>Ursini, A</t>
  </si>
  <si>
    <t>Ursini, Aldo</t>
  </si>
  <si>
    <t>Franco Montagna (1948-2015) OBITUARY</t>
  </si>
  <si>
    <t>Biographical-Item</t>
  </si>
  <si>
    <t>10.1007/s00500-016-2449-7</t>
  </si>
  <si>
    <t>Engelbrecht, AP; Cloete, I; Zurada, JM</t>
  </si>
  <si>
    <t>Determining the significance of input parameters using sensitivity analysis</t>
  </si>
  <si>
    <t>Accompanying the application of rule extraction algorithms to real-world problems is the crucial difficulty to compile a representative data set, Domain experts often find it difficult to identify all input parameters that have an influence on the outcome of the problem. In this paper we discuss the problem of identifying relevant input parameters from a set of potential input parameters. We show that sensitivity analysis applied to a trained feedforward neural network is an efficient tool for the identification of input parameters that have a significant influence on any one of the possible outcomes. We compare the results of a neural network sensitivity analysis tool with the results obtained from a machine learning algorithm,and discuss the benefits of sensitivity analysis to a neural network rule extraction algorithm.</t>
  </si>
  <si>
    <t>Malan, KM; Moser, I</t>
  </si>
  <si>
    <t>Malan, Katherine M.; Moser, I</t>
  </si>
  <si>
    <t>Constraint Handling Guided by Landscape Analysis in Combinatorial and Continuous Search Spaces</t>
  </si>
  <si>
    <t>Constraint handling; search space analysis; combinatorial optimisation; continuous optimisation; Broken Hill Problem</t>
  </si>
  <si>
    <t>EVOLUTIONARY ALGORITHMS; FITNESS LANDSCAPES</t>
  </si>
  <si>
    <t>The notion and characterisation of fitness landscapes has helped us understand the performance of heuristic algorithms on complex optimisation problems. Many practical problems, however, are constrained, and when significant areas of the search space are infeasible, researchers have intuitively resorted to a variety of constraint-handling techniques intended to help the algorithm manoeuvre through infeasible areas and toward feasible regions of better fitness. It is clear that providing constraint-related feedback to the algorithm to influence its choice of solutions overlays the violation landscape with the fitness landscape in unpredictable ways whose effects on the algorithm cannot be directly measured. In this work, we apply metrics of violation landscapes to continuous and combinatorial problems to characterise them. We relate this information to the relative performance of six well-known constraint-handling techniques to demonstrate how some properties of constrained landscapes favour particular constraint-handling approaches. For the problems with sampled feasible solutions, a bi-objective approach was the best performing approach overall, but other techniques performed better on problems with the most disjoint feasible areas. For the problems with no measurable feasibility, a feasibility ranking approach was the best performing approach overall, but other techniques performed better when the correlation between fitness values and the level of constraint violation was high.</t>
  </si>
  <si>
    <t>10.1162/evco_a_00222</t>
  </si>
  <si>
    <t>A MODEL FOR NONPOLYNOMIAL DECREASE IN ERROR RATE WITH INCREASING SAMPLE-SIZE</t>
  </si>
  <si>
    <t>CHERVONENKIS</t>
  </si>
  <si>
    <t>Much theoretical evidence exists for an inverse proportionality between the error rate of a classifier and the number of samples used to train it. Cohn and Tesauro [1] have, however, discovered various problems which experimentally display an approximately exponential decrease in error rate. We present evidence that the observed exponential decrease is caused by the finite nature of the problems studied. A simple model classification problem is presented, which demonstrates how the error rate approaches zero exponentially or faster when sufficiently many training samples are used.</t>
  </si>
  <si>
    <t>10.1109/72.329698</t>
  </si>
  <si>
    <t>Brouwer, R</t>
  </si>
  <si>
    <t>Extending the rand, adjusted rand and jaccard indices to fuzzy partitions</t>
  </si>
  <si>
    <t>JOURNAL OF INTELLIGENT INFORMATION SYSTEMS</t>
  </si>
  <si>
    <t>Measures of agreement; Measures of association; Consensus indices; Fuzzy clustering; Clustering quality; Array processing language; J programming language; J notation</t>
  </si>
  <si>
    <t>GENE-EXPRESSION; CRITERIA</t>
  </si>
  <si>
    <t>The first stage of knowledge acquisition and reduction of complexity concerning a group of entities is to partition or divide the entities into groups or clusters based on their attributes or characteristics. Clustering is one of the most basic processes that are performed in simplifying data and expressing knowledge in a scientific endeavor. It is akin to defining classes. Since the output of clustering is a partition of the input data, the quality of the partition must be determined as a way of measuring the quality of the partitioning (clustering) process. The problem of comparing two different partitions of a finite set of objects reappears continually in the clustering literature. This paper looks at some commonly used clustering measures including the rand index (RI), adjusted RI (ARI) and the jaccuard index(JI) that are already defined for crisp clustering and extends them to fuzzy clustering measures giving FRI,FARI and FJI. These new indices give the same values as the original indices do in the special case of crisp clustering. The extension is made by first finding equivalent expressions for the parameters, a, b, c, and d of these indices in the case of crisp clustering. A relationship called bonding that describes the degree to which two cluster members are in the same cluster or class is first defined. Through use in crisp clustering and fuzzy clustering the effectiveness of the indices is demonstrated.</t>
  </si>
  <si>
    <t>0925-9902</t>
  </si>
  <si>
    <t>J INTELL INF SYST</t>
  </si>
  <si>
    <t>10.1007/s10844-008-0054-7</t>
  </si>
  <si>
    <t>Engelbrecht, AP; Cloete, I; Geldenhuys, J; Zurada, JM</t>
  </si>
  <si>
    <t>Automatic scaling using gamma learning for feedforward neural networks</t>
  </si>
  <si>
    <t>Standard error back-propagation requires output data that is scaled to lie within the active area of the activation function. We show that normalizing data to conform to this requirement is not only a time-consuming process, but can also introduce inaccuracies in modelling of the data. In this paper ae propose the gamma learning rule for feedforward neural networks which eliminates the need to scale output data before training. We show that the utilization of ''self-scaling'' units results in faster convergence and more accurate results compared to the rescaled results of standard back-propagation.</t>
  </si>
  <si>
    <t>Ferles, C; Papanikolaou, Y; Naidoo, KJ</t>
  </si>
  <si>
    <t>Ferles, Christos; Papanikolaou, Yannis; Naidoo, Kevin J.</t>
  </si>
  <si>
    <t>Denoising Autoencoder Self-Organizing Map (DASOM)</t>
  </si>
  <si>
    <t>Unsupervised learning; Denoising autoencoder; Self-organizing map; Clustering; Visualization</t>
  </si>
  <si>
    <t>In this report, we address the question of combining nonlinearities of neurons into networks for modeling increasingly varying and progressively more complex functions. A fundamental approach is the use of higher-level representations devised by restricted Boltzmann machines and (denoising) autoencoders. We present the Denoising Autoencoder Self-Organizing Map (DASOM) that integrates the latter into a hierarchically organized hybrid model where the front-end component is a grid of topologically ordered neurons. The approach is to interpose a layer of hidden representations between the input space and the neural lattice of the self-organizing map. In so doing the parameters are adjusted by the proposed unsupervised learning algorithm. The model therefore maintains the clustering properties of its predecessor, whereas by extending and enhancing its visualization capacity enables an inclusion and an analysis of the intermediate representation space. A comprehensive series of experiments comprising optical recognition of text and images, and cancer type clustering and categorization is used to demonstrate DASOM's efficiency, performance and projection capabilities. (C) 2018 Elsevier Ltd. All rights reserved.</t>
  </si>
  <si>
    <t>10.1016/j.neunet.2018.04.016</t>
  </si>
  <si>
    <t>Rosman, B; Ramamoorthy, S</t>
  </si>
  <si>
    <t>Rosman, Benjamin; Ramamoorthy, Subramanian</t>
  </si>
  <si>
    <t>Action Priors for Learning Domain Invariances</t>
  </si>
  <si>
    <t>IEEE TRANSACTIONS ON AUTONOMOUS MENTAL DEVELOPMENT</t>
  </si>
  <si>
    <t>Action ordering; action selection; reinforcement learning; search pruning; transfer learning</t>
  </si>
  <si>
    <t>SKILL</t>
  </si>
  <si>
    <t>An agent tasked with solving a number of different decision making problems in similar environments has an opportunity to learn over a longer timescale than each individual task. Through examining solutions to different tasks, it can uncover behavioral invariances in the domain, by identifying actions to be prioritized in local contexts, invariant to task details. This information has the effect of greatly increasing the speed of solving new problems. We formalise this notion as action priors, defined as distributions over the action space, conditioned on environment state, and show how these can be learnt from a set of value functions. We apply action priors in the setting of reinforcement learning, to bias action selection during exploration. Aggressive use of action priors performs context based pruning of the available actions, thus reducing the complexity of lookahead during search. We additionally define action priors over observation features, rather than states, which provides further flexibility and generalizability, with the additional benefit of enabling feature selection. Action priors are demonstrated in experiments in a simulated factory environment and a large random graph domain, and show significant speed ups in learning new tasks. Furthermore, we argue that this mechanism is cognitively plausible, and is compatible with findings from cognitive psychology.</t>
  </si>
  <si>
    <t>1943-0604</t>
  </si>
  <si>
    <t>IEEE T AUTON MENT DE</t>
  </si>
  <si>
    <t>10.1109/TAMD.2015.2419715</t>
  </si>
  <si>
    <t>Wei, YW; Venayagamoorthy, GK</t>
  </si>
  <si>
    <t>Wei, Yawei; Venayagamoorthy, Ganesh Kumar</t>
  </si>
  <si>
    <t>Cellular computational generalized neuron network for frequency situational intelligence in a multi-machine power system</t>
  </si>
  <si>
    <t>Cellular computational network; Frequency situational intelligence; Generalized neuron; Multilayer perceptron; Particle swarm optimization; Synchrophasor</t>
  </si>
  <si>
    <t>ELECTRIC VEHICLES; PREDICTION; CONTROLLER</t>
  </si>
  <si>
    <t>To prevent large interconnected power system from a cascading failure, brownout or even blackout, grid operators require access to faster than real-time information to make appropriate just-in-time control decisions. However, the communication and computational system limitations of currently used supervisory control and data acquisition (SCADA) system can only deliver delayed information. However, the deployment of synchrophasor measurement devices makes it possible to capture and visualize, in near-real-time, grid operational data with extra granularity. In this paper, a cellular computational network (CCN) approach for frequency situational intelligence (FSI) in a power system is presented. The distributed and scalable computing unit of the CCN framework makes it particularly flexible for customization for a particular set of prediction requirements. Two soft-computing algorithms have been implemented in the CCN framework: a cellular generalized neuron network (CCGNN) and a cellular multi-layer perceptron network (CCMLPN), for purposes of providing multi-timescale frequency predictions, ranging from 16.67 ms to 2 s. These two developed CCGNN and CCMLPN systems were then implemented on two different scales of power systems, one of which installed a large photovoltaic plant. A real-time power system simulator at weather station within the Real-Time Power and Intelligent Systems (RTPIS) laboratory at Clemson, SC, was then used to derive typical FSI results. (C) 2017 Elsevier Ltd. All rights reserved.</t>
  </si>
  <si>
    <t>10.1016/j.neunet.2017.03.008</t>
  </si>
  <si>
    <t>Davies, K; Keet, CM; Lawrynowicz, A</t>
  </si>
  <si>
    <t>Davies, Kieren; Keet, C. Maria; Lawrynowicz, Agnieszka</t>
  </si>
  <si>
    <t>More Effective Ontology Authoring with Test-Driven Development and the TDDonto2 Tool</t>
  </si>
  <si>
    <t>Ontology engineering; test-driven development; OWL</t>
  </si>
  <si>
    <t>Ontology authoring is a complex process, where commonly the automated reasoner is invoked for verification of newly introduced changes, therewith amounting to a time-consuming test-last approach. Test-Driven Development (TDD) for ontology authoring is a recent test-first approach that aims to reduce authoring time and increase authoring efficiency. Current TDD testing falls short on coverage of OWL features and possible test outcomes, the rigorous foundation thereof, and evaluations to ascertain its effectiveness. We aim to address these issues in one instantiation of TDD for ontology authoring. We first propose a succinct, logic-based specification of TDD testing and present novel TDD algorithms so as to cover also any OWL 2 class expression for the TBox and for the principal ABox assertions, and prove their correctness. The algorithms use methods from the OWL API directly such that reclassification is not necessary for test execution, therewith reducing ontology authoring time. The algorithms were implemented in TDDonto2, a Protege plugin. TDDonto2 was evaluated by users, which demonstrated that modellers make significantly fewer errors with TDDonto2 compared to the standard Protege interface and complete their tasks better using less time. Thus, the results indicate that TDD is a promising approach in an ontology development methodology.</t>
  </si>
  <si>
    <t>10.1142/S0218213019500234</t>
  </si>
  <si>
    <t>Mwaura, J; Keedwell, E</t>
  </si>
  <si>
    <t>Mwaura, Jonathan; Keedwell, Ed</t>
  </si>
  <si>
    <t>Evolving robot sub-behaviour modules using Gene Expression Programming</t>
  </si>
  <si>
    <t>Gene Expression Programming; Subsumption architecture; Layered learning; Evolutionary robotics; Robot behaviour coordination</t>
  </si>
  <si>
    <t>EVOLUTIONARY ROBOTICS; ARCHITECTURE</t>
  </si>
  <si>
    <t>Many approaches to AI in robotics use a multi-layered approach to determine levels of behaviour from basic operations to goal-directed behaviour, the most well-known of which is the subsumption architecture. In this paper, the performances of the unigenic Gene Expression Programming (ugGEP) and multigenic GEP (mgGEP) in evolving robot controllers for a wall following robot are analysed. Additionally, the paper introduces Regulatory Multigenic Gene Expression Programming, a new evolutionary technique that can be utilised to automatically evolve modularity in robot behaviour. The proposed technique extends the mgGEP algorithm, by incorporating a regulatory gene as part of the GEP chromosome. The regulatory gene, just as in systems biology, determines which of the genes in the chromosome to express and therefore how the controller solves the problem. In the initial experiments, the proposed algorithm is implemented for a robot wall following problem and the results compared to that of ugGEP and mgGEP. In addition to the wall following behaviour, a robot foraging behaviour is implemented with the aim of investigating whether the position of a specific module (sub-expression tree) in the overall expression tree is of importance when coding for a problem.</t>
  </si>
  <si>
    <t>10.1007/s10710-014-9229-x</t>
  </si>
  <si>
    <t>Nitschke, GS; Schut, MC; Eiben, AE</t>
  </si>
  <si>
    <t>Nitschke, G. S.; Schut, M. C.; Eiben, A. E.</t>
  </si>
  <si>
    <t>Evolving behavioral specialization in robot teams to solve a collective construction task</t>
  </si>
  <si>
    <t>Neuro-evolution; Collective construction; Specialization</t>
  </si>
  <si>
    <t>DIVISION-OF-LABOR; COOPERATIVE COEVOLUTION; MOBILE ROBOTS; EVOLUTION; ARCHITECTURE; NEUROEVOLUTION; CLASSIFICATION; POLYETHISM; SELECTION; LEVEL</t>
  </si>
  <si>
    <t>This article comparatively tests three cooperative co-evolution methods for automated controller design in simulated robot teams. Collective Neuro-Evolution (CONE) co-evolves multiple robot controllers using emergent behavioral specialization in order to increase collective behavior task performance. CONE is comparatively evaluated with two related controller design methods in a collective construction task. The task requires robots to gather building blocks and assemble the blocks in specific sequences in order to build structures. Results indicate that for the team sizes tested, CONE yields a higher collective behavior task performance (comparative to related methods) as a consequence of its capability to evolve specialized behaviors. (C) 2011 Elsevier B.V. All rights reserved.</t>
  </si>
  <si>
    <t>10.1016/j.swevo.2011.08.002</t>
  </si>
  <si>
    <t>Cowley, SJ</t>
  </si>
  <si>
    <t>Cowley, Stephen J.</t>
  </si>
  <si>
    <t>Robots - the new linguistic informants?</t>
  </si>
  <si>
    <t>CONNECTION SCIENCE</t>
  </si>
  <si>
    <t>symbol grounding; human-robot interaction; human-robot language; distributed cognition; language acquisition; distributed language</t>
  </si>
  <si>
    <t>LANGUAGE; VIEW</t>
  </si>
  <si>
    <t>0954-0091</t>
  </si>
  <si>
    <t>CONNECT SCI</t>
  </si>
  <si>
    <t>10.1080/09540090802518695</t>
  </si>
  <si>
    <t>STOTHERT, AG; MACLEOD, IM</t>
  </si>
  <si>
    <t>A LOGIC OF TEMPORAL VARIABLES</t>
  </si>
  <si>
    <t>TEMPORAL LOGIC; REAL-TIME COMPUTING; PROCESS CONTROL; CONSISTENCY; SAFETY</t>
  </si>
  <si>
    <t>Temporal variables can be used to verify and enforce temporal consistency which is usually essential for safe operation of physical processes and devices. A theory of non-continuous intervals is used to represent temporal variables. This results in a set of five axioms which form the foundation for an intuitive, deductive temporal logic. The temporal logic is discussed with reference to the role of temporal variables, events and the ''divided instant'' problem. A simulated process control example is used to demonstate the application of the proposed temporal logic. Advantages of the deductive logic approach are that it does not suffer from the problem of state explosion and does not require graphing techniques to maintian temporal relationships between variables.</t>
  </si>
  <si>
    <t>10.1016/0952-1976(95)00015-S</t>
  </si>
  <si>
    <t>Amo, D; Prinsloo, P; Alier, M; Fonseca, D; Kompen, RT; Canaleta, X; Herrero-Martin, J</t>
  </si>
  <si>
    <t>Amo, Daniel; Prinsloo, Paul; Alier, Marc; Fonseca, David; Torres Kompen, Ricardo; Canaleta, Xavier; Herrero-Martin, Javier</t>
  </si>
  <si>
    <t>Local Technology to Enhance Data Privacy and Security in Educational Technology</t>
  </si>
  <si>
    <t>INTERNATIONAL JOURNAL OF INTERACTIVE MULTIMEDIA AND ARTIFICIAL INTELLIGENCE</t>
  </si>
  <si>
    <t>Cloud Computing; Education; Local Technologies; Privacy; Security</t>
  </si>
  <si>
    <t>In educational environments, technological adoption in the last 10 years has enabled a data-driven and decision-making paradigm in organizations. The integration of cloud services in schools and universities is a positive shift in the field of learning, but it also presents threats to all academic roles that need to be discussed in terms of protection, privacy, and confidentiality. Cloud storage brings the ubiquity of data to this technical transition and a delusive opportunity for cost savings. In many cases, this suggests that certain actors, beyond the control of schools and colleges, collect, handle and treat educational data on private servers and data centers. This privatization enables the manipulation of stored records, leaks, and unauthorized access. In this article, we expose the possibilities that open from the viewpoint of local technology adoption. We seek to reduce or even totally solve the detrimental effects of using cloud-based instructional and analytical technology, mixing or only using local technology. Technological methods that conform to this alternate viewpoint and new lines of study are also being suggested and created.</t>
  </si>
  <si>
    <t>1989-1660</t>
  </si>
  <si>
    <t>INT J INTERACT MULTI</t>
  </si>
  <si>
    <t>10.9781/ijimai.2021.11.006</t>
  </si>
  <si>
    <t>Braun, G; Fillottrani, PR; Keet, CM</t>
  </si>
  <si>
    <t>Braun, German; Ruben Fillottrani, Pablo; Keet, C. Maria</t>
  </si>
  <si>
    <t>A framework for interoperability between models with hybrid tools</t>
  </si>
  <si>
    <t>Information systems; Conceptual modelling; Semantic interoperability; Ontologies; Logic-based reasoning</t>
  </si>
  <si>
    <t>Complex system development and maintenance face the challenge of dealing with different types of models due to language affordances, preferences, sizes, and so forth that involve interaction between users with different levels of proficiency. Current conceptual data modelling tools do not fully support these modes of working. It requires that the interaction between multiple models in multiple languages is clearly specified to ensure they keep their intended semantics, which is lacking in extant tools. The key objective is to devise a mechanism to support semantic interoperability in hybrid tools for multi-modal modelling in a plurality of paradigms, all within one system. We propose FaCIL, a framework for such hybrid modelling tools. We design and realise the framework FaCIL, which maps UML, ER and ORM2 into a common metamodel with rules that provide the central point for management among the models and that links to the formalisation and logic-based automated reasoning. FaCIL supports the ability to represent models in different formats while preserving their semantics, and several editing workflows are supported within the framework. It has a clear separation of concerns for typical conceptual modelling activities in an interoperable and extensible way. FaCIL structures and facilitates the interaction between visual and textual conceptual models, their formal specifications, and abstractions as well as tracking and propagating updates across all the representations. FaCIL is compared against the requirements, implemented in crowd 2.0, and assessed with a use case. The proof-of-concept implementation in the web-based modelling tool crowd 2.0 demonstrates its viability. The framework also meets the requirements and fully supports the use case.</t>
  </si>
  <si>
    <t>10.1007/s10844-022-00731-7</t>
  </si>
  <si>
    <t>Maltese, J; Ombuki-Berman, BM; Engelbrecht, AP</t>
  </si>
  <si>
    <t>Maltese, Justin; Ombuki-Berman, Beatrice M.; Engelbrecht, Andries P.</t>
  </si>
  <si>
    <t>A Scalability Study of Many-Objective Optimization Algorithms</t>
  </si>
  <si>
    <t>Computational intelligence; large-scale optimization; many-objective optimization; Pareto optimality; scalability</t>
  </si>
  <si>
    <t>CONTROLLING DOMINANCE AREA; EVOLUTIONARY ALGORITHM; PERFORMANCE; CONVERGENCE; OPTIMALITY; DIVERSITY; SELECTION</t>
  </si>
  <si>
    <t>Over the past few decades, a plethora of computational intelligence algorithms designed to solve multiobjective problems have been proposed in the literature. Unfortunately, it has been shown that a large majority of these optimizers experience performance degradation when tasked with solving problems possessing more than three objectives, referred to as many-objective problems (MaOPs). The downfall of these optimizers is that simultaneously maintaining a uniformly-spread set of solutions along with appropriate selection pressure to converge toward the Pareto-optimal front becomes significantly difficult as the number of objectives increases. This difficulty is further compounded for large-scale MaOPs, i.e., MaOPs with a large number of decision variables. In this paper, insight is given into the current state of many-objective research by investigating scalability of state-of-the-art algorithms using 3-15 objectives and 30-1000 decision variables. Results indicate that evolutionary optimizers are generally the best performers when the number of decision variables is low, but are outperformed by the swarm intelligence optimizers in several large-scale MaOP instances. However, a recently proposed evolutionary algorithm which combines dominance and subregion-based decomposition is shown to be promising for handling the immense search spaces encountered in large-scale MaOPs.</t>
  </si>
  <si>
    <t>10.1109/TEVC.2016.2639360</t>
  </si>
  <si>
    <t>Chandiwana, E; Sigauke, C; Bere, A</t>
  </si>
  <si>
    <t>Chandiwana, Edina; Sigauke, Caston; Bere, Alphonce</t>
  </si>
  <si>
    <t>Twenty-Four-Hour Ahead Probabilistic Global Horizontal Irradiance Forecasting Using Gaussian Process Regression</t>
  </si>
  <si>
    <t>core vector regression; gaussian process; lasso; minimum enclosed ball; solar power</t>
  </si>
  <si>
    <t>SOLAR IRRADIANCE; VECTOR MACHINES; COMBINATION</t>
  </si>
  <si>
    <t>Probabilistic solar power forecasting has been critical in Southern Africa because of major shortages of power due to climatic changes and other factors over the past decade. This paper discusses Gaussian process regression (GPR) coupled with core vector regression for short-term hourly global horizontal irradiance (GHI) forecasting. GPR is a powerful Bayesian non-parametric regression method that works well for small data sets and quantifies the uncertainty in the predictions. The choice of a kernel that characterises the covariance function is a crucial issue in Gaussian process regression. In this study, we adopt the minimum enclosing ball (MEB) technique. The MEB improves the forecasting power of GPR because the smaller the ball is, the shorter the training time, hence performance is robust. Forecasting of real-time data was done on two South African radiometric stations, Stellenbosch University (SUN) in a coastal area of the Western Cape Province, and the University of Venda (UNV) station in the Limpopo Province. Variables were selected using the least absolute shrinkage and selection operator via hierarchical interactions. The Bayesian approach using informative priors was used for parameter estimation. Based on the root mean square error, mean absolute error and percentage bias the results showed that the GPR model gives the most accurate predictions compared to those from gradient boosting and support vector regression models, making this study a useful tool for decision-makers and system operators in power utility companies. The main contribution of this paper is in the use of a GPR model coupled with the core vector methodology which is used in forecasting GHI using South African data. This is the first application of GPR coupled with core vector regression in which the minimum enclosing ball is applied on GHI data, to the best of our knowledge.</t>
  </si>
  <si>
    <t>10.3390/a14060177</t>
  </si>
  <si>
    <t>Mwaura, J; Engelbrecht, AP; Nepomuceno, FV</t>
  </si>
  <si>
    <t>Mwaura, Jonathan; Engelbrecht, Andries P.; Nepomuceno, Filipe V.</t>
  </si>
  <si>
    <t>Diversity Measures for Niching Algorithms</t>
  </si>
  <si>
    <t>diversity; niching; multimodal optimisation; particle swarm optimisation</t>
  </si>
  <si>
    <t>Multimodal problems are single objective optimisation problems with multiple local and global optima. The objective of multimodal optimisation is to locate all or most of the optima. Niching algorithms are the techniques utilised to locate these optima. A critical factor in determining the success of niching algorithms is how well the search space is covered by the candidate solutions. For niching algorithms, high diversity during the exploration phase will facilitate location and identification of many solutions while a low diversity means that the candidate solutions are clustered at optima. This paper provides a review of measures used to quantify diversity, and how they can be utilised to quantify the dispersion of both the candidate solutions and the solutions of niching algorithms (i.e., found optima). The investigated diversity measures are then used to evaluate the distribution of candidate solutions and solutions when the enhanced species-based particle swarm optimisation (ESPSO) algorithm is utilised to optimise a selected set of multimodal problems.</t>
  </si>
  <si>
    <t>10.3390/a14020036</t>
  </si>
  <si>
    <t>Hussein, EA; Thron, C; Ghaziasgar, M; Bagula, A; Vaccari, M</t>
  </si>
  <si>
    <t>Hussein, Eslam A.; Thron, Christopher; Ghaziasgar, Mehrdad; Bagula, Antoine; Vaccari, Mattia</t>
  </si>
  <si>
    <t>Groundwater Prediction Using Machine-Learning Tools</t>
  </si>
  <si>
    <t>time series data; pixel estimation; full image prediction; gaussian mixture model; global features; feature engineering; square root transformation</t>
  </si>
  <si>
    <t>WATER; UNCERTAINTY; MANAGEMENT; LEVEL; MODEL; ROOT; ANN</t>
  </si>
  <si>
    <t>Predicting groundwater availability is important to water sustainability and drought mitigation. Machine-learning tools have the potential to improve groundwater prediction, thus enabling resource planners to: (1) anticipate water quality in unsampled areas or depth zones; (2) design targeted monitoring programs; (3) inform groundwater protection strategies; and (4) evaluate the sustainability of groundwater sources of drinking water. This paper proposes a machine-learning approach to groundwater prediction with the following characteristics: (i) the use of a regression-based approach to predict full groundwater images based on sequences of monthly groundwater maps; (ii) strategic automatic feature selection (both local and global features) using extreme gradient boosting; and (iii) the use of a multiplicity of machine-learning techniques (extreme gradient boosting, multivariate linear regression, random forests, multilayer perceptron and support vector regression). Of these techniques, support vector regression consistently performed best in terms of minimizing root mean square error and mean absolute error. Furthermore, including a global feature obtained from a Gaussian Mixture Model produced models with lower error than the best which could be obtained with local geographical features.</t>
  </si>
  <si>
    <t>10.3390/a13110300</t>
  </si>
  <si>
    <t>Ezugwu, AE; Olusanya, MO; Govender, P</t>
  </si>
  <si>
    <t>Ezugwu, Absalom E.; Olusanya, Micheal O.; Govender, Prinolan</t>
  </si>
  <si>
    <t>Mathematical model formulation and hybrid metaheuristic optimization approach for near-optimal blood assignment in a blood bank system</t>
  </si>
  <si>
    <t>Blood bank; Blood center; Blood product; Blood assignment problem; Symbiotic organisms search; Hybrid symbiotic organisms search genetic algorithm; Hybrid symbiotic organisms search simulated annealing</t>
  </si>
  <si>
    <t>SYMBIOTIC ORGANISMS SEARCH; CHAIN NETWORK DESIGN; SUPPLY CHAIN; INVENTORY MANAGEMENT; GROUP COMPATIBILITY; ALGORITHM</t>
  </si>
  <si>
    <t>The shortage and wastage of blood products have been identified as the major contending factors that are frequently encountered in the management of blood supply chain processes. In general, the blood which is considered an essential product for which human existence relies on, has perishability characteristics that allow it to be stored up to a limited number of days. Therefore, this feature constrains the quantity of blood that can be retained in hospitals and blood centers, because keeping excessive number of blood units on inventory may result in blood product wastage. On the other hand, failure to stockpile on inventory can lead to shortage of this resource, and as a result may cause the cancellation of important activities such as treatment of special cases like surgery, accident, disaster circumstance and, in a worst case scenario increases the fatality rates at hospitals. This paper presents a dynamic mathematical model with the goal of improving the efficiency of blood related activities that occur at the blood centers. The model also caters for the assignment of whole blood units of available blood types to various requests. A set of equations that incorporate both the ABO and Rhesus blood groups are derived and presented subsequently. This further extends the initial work where only the ABO blood group was considered. In an effort to implement the developed model, three metaheuristic algorithms namely, symbiotic organisms search, symbiotic organisms search genetic algorithm, and symbiotic organisms search simulated annealing algorithms are proposed to identify the optimal routing for each of the blood types. An extensive numerical study was carried out using datasets from a synthetic blood sample collection process to illustrate the potential of the three metaheuristic algorithms to solve the developed blood assignment model. Furthermore, experimental results show that the hybrid symbiotic organisms search algorithms not only achieve superior accuracy, but also exhibits a higher level of stability, with the hybrid symbiotic organisms search genetic algorithm having the overall best superior performance. (C) 2019 Elsevier Ltd. All rights reserved.</t>
  </si>
  <si>
    <t>10.1016/j.eswa.2019.06.059</t>
  </si>
  <si>
    <t>Durbach, IN</t>
  </si>
  <si>
    <t>Durbach, Ian N.</t>
  </si>
  <si>
    <t>An empirical test of the evidential reasoning approach's synthesis axioms</t>
  </si>
  <si>
    <t>Multiple criteria decision analysis; Uncertainty; Evidential reasoning; Belief structure</t>
  </si>
  <si>
    <t>MULTIATTRIBUTE DECISION-ANALYSIS; UNCERTAINTY; RULE; METHODOLOGY; RISK</t>
  </si>
  <si>
    <t>This paper reports results from two empirical tests of the descriptive validity of synthesis axioms used by the evidential reasoning (ER) approach to aggregate performance over multiple criteria. These show that evaluations which invoke the axioms frequently violate them. The two most systematic aspects of the violations are that aggregate evaluations tend to be more favourable than basic evaluations, and that small amounts of ignorance on one attribute may be compensated for by complete assessments on other attributes. The implications for prescriptive use of the ER approach are discussed and some practical assessment procedures suggested. (C) 2012 Elsevier Ltd. All rights reserved.</t>
  </si>
  <si>
    <t>10.1016/j.eswa.2012.03.018</t>
  </si>
  <si>
    <t>Bamidele, EA; Ijaola, AO; Bodunrin, M; Ajiteru, O; Oyibo, AM; Makhatha, E; Asmatulu, E</t>
  </si>
  <si>
    <t>Bamidele, Emmanuel Anuoluwa; Ijaola, Ahmed Olanrewaju; Bodunrin, Michael; Ajiteru, Oluwaniyi; Oyibo, Afure Martha; Makhatha, Elizabeth; Asmatulu, Eylem</t>
  </si>
  <si>
    <t>Discovery and prediction capabilities in metal-based nanomaterials: An overview of the application of machine learning techniques and some recent advances</t>
  </si>
  <si>
    <t>ADVANCED ENGINEERING INFORMATICS</t>
  </si>
  <si>
    <t>Machine Learning; Metal-based nanomaterials; Nanoinformatics; Computational Materials; Nanotechnology; Inorganic nanoparticles</t>
  </si>
  <si>
    <t>ARTIFICIAL NEURAL-NETWORK; PARTICLE SWARM OPTIMIZATION; COLORIMETRIC SENSOR ARRAY; NANO-BIO INTERACTIONS; OXIDE NANOPARTICLES; MECHANICAL-PROPERTIES; SILVER NANOPARTICLES; ACTIVATED CARBON; DISCRIMINANT-ANALYSIS; THERMAL-CONDUCTIVITY</t>
  </si>
  <si>
    <t>The application of machine learning (ML) techniques to metal-based nanomaterials has contributed greatly to understanding the interaction of nanoparticles, properties prediction, and new materials discovery. However, the prediction accuracy and efficiency of distinctive ML algorithms differ with different metal-based nanomaterials problems. This, alongside the high dimensionality and nonlinearity of available datasets in metal-based nanomaterials problems, makes it imperative to review recent advances in the implementation of ML techniques for these kinds of problems. In addition to understanding the applicability of different ML algorithms to various kinds of metal-based nanomaterials problems, it is hoped that this work will help facilitate understanding and promote interest in this emerging and less explored area of materials informatics. The scope of this review covers the introduction of metal-based nanomaterials, several techniques used in generating datasets for training ML models, feature engineering techniques used in nanomaterials-machine learning applications, and commonly applied ML algorithms. Then, we present the recent advances in ML applications to metal-based nanomaterials, with emphasis on the procedure and efficiency of algorithms used for such applications. In the concluding section, we identify the most common and efficient algorithms for distinctive property predictions. The common problems encountered in ML applications for metal-based nanoinformatics were mentioned. Finally, we propose suitable solutions and future outlooks for various challenges in metal-based nanoinformatics research.</t>
  </si>
  <si>
    <t>1474-0346</t>
  </si>
  <si>
    <t>ADV ENG INFORM</t>
  </si>
  <si>
    <t>10.1016/j.aei.2022.101593</t>
  </si>
  <si>
    <t>Keet, CM; Fillottrani, PR</t>
  </si>
  <si>
    <t>Keet, C. Maria; Ruben Fillottrani, Pablo</t>
  </si>
  <si>
    <t>An ontology-driven unifying metamodel of UML Class Diagrams, EER, and ORM2</t>
  </si>
  <si>
    <t>Conceptual modeling; Ontologies; Metamodeling; EER; UML Class Diagrams; ORM</t>
  </si>
  <si>
    <t>REPRESENTATION; PRINCIPLES; SUPPORT; SCHEMA; ER</t>
  </si>
  <si>
    <t>Software interoperability and application integration can be realized through using their respective conceptual data models, which may be represented in different conceptual data modeling languages. Such modeling languages seem similar, yet are known to be distinct. Several translations between subsets of the languages' features exist, but there is no unifying framework that respects most language features of the static structural components and constraints. We aim to fill this gap. To this end, we designed a common and unified ontology-driven metamodel of the static, structural components, and constraints in such a way that it unifies ER, EER, UML Class Diagrams v2.4.1, and ORM and ORM2 such that each one is a proper fragment of the consistent metamodel. The paper also presents some notable insights into the relatively few common entities and constraints, an analysis on roles, relationships, and attributes, and other modeling motivations are discussed. We describe two practical use cases of the metamodel, being a quantitative assessment of the entities of 30 models in ER/EER, UML, and ORM/ORM2, and a qualitative evaluation of inter-model assertions. (C) 2015 Elsevier B.V. All rights reserved.</t>
  </si>
  <si>
    <t>10.1016/j.datak.2015.07.004</t>
  </si>
  <si>
    <t>van der Stockt, SAG; Pampara, G; Engelbrecht, AP; Cleghorn, CW</t>
  </si>
  <si>
    <t>Stockt, Stefan A. G. van der; Pampara, Gary; Engelbrecht, Andries P.; Cleghorn, Christopher W.</t>
  </si>
  <si>
    <t>Performance analysis of dynamic optimization algorithms using relative error distance</t>
  </si>
  <si>
    <t>Dynamic optimization problem; Performance analysis; Normalized distance-based measure; Empirical process; Benchmarking</t>
  </si>
  <si>
    <t>STATISTICAL COMPARISONS; DIFFERENTIAL EVOLUTION; SWARM OPTIMIZATION; TESTS; INTELLIGENCE; CLASSIFIERS; BEHAVIOR</t>
  </si>
  <si>
    <t>Quantification of the performance of algorithms that solve dynamic optimization problems (DOPs) is challenging, since the fitness landscape changes over time. Popular performance measures for DOPs do not adequately account for ongoing fitness landscape scale changes, and often yield a confounded view of performance. Similarly, most popular measures do not allow for fair performance comparisons across multiple instances of the same problem type nor across different types of problems, since performance values are not normalized. Many measures also assume normally distributed input data values, while in reality the necessary conditions for data normality are often not satisfied. The majority of measures also fail to capture the notion of performance variance over time. This paper proposes a new performance measure for DOPs, namely the relative error distance. The measure shows how close to optimal an algorithm performs by considering the multi-dimensional distance between the vector comprising the normalized performance scores for specific algorithm iterations of interest, and the theoretical point of best possible performance. The new measure does not assume normally distributed performance data across fitness landscape changes, is resilient against fitness landscape scale changes, better incorporates performance variance across fitness landscape changes into a single scalar value, and allows easier algorithm comparisons using established nonparametric statistical methods.</t>
  </si>
  <si>
    <t>10.1016/j.swevo.2021.100930</t>
  </si>
  <si>
    <t>Olivier, MS; Gudes, E</t>
  </si>
  <si>
    <t>Wrappers - a mechanism to support state-based authorisation in Web applications</t>
  </si>
  <si>
    <t>14th IFIP Working Conference on Database and Applications Security</t>
  </si>
  <si>
    <t>AUG, 2000</t>
  </si>
  <si>
    <t>SCHOORL, NETHERLANDS</t>
  </si>
  <si>
    <t>Web security; application security; access control; wrappers; state-based authorisation</t>
  </si>
  <si>
    <t>The premises of this paper are (1) security is application dependent because application semantics directly influence proper protection; but (2) applications are generally too complex to be trusted to implement security as specified by the given security policy. These problems are aggravated if the application operates over time and space. This paper proposes the use of a simple program (a wrapper) that has enough knowledge about a specific application's potential states and the actions that are permissible in each state. Using this knowledge, it is able to filter requests that should not reach an application at a given point. (C) 2002 Elsevier Science B.V. All rights reserved.</t>
  </si>
  <si>
    <t>10.1016/S0169-023X(02)00129-5</t>
  </si>
  <si>
    <t>Nayak, S; Marwala, T; Chakraverty, S</t>
  </si>
  <si>
    <t>Nayak, Sukanta; Marwala, Tshilidzi; Chakraverty, Snehashish</t>
  </si>
  <si>
    <t>Stochastic differential equations with imprecisely defined parameters in market analysis</t>
  </si>
  <si>
    <t>Ito integral; Fuzzy arithmetic; Stochastic operational matrix (SOM); Fuzzy stochastic Volterra-Fredholm integral equation</t>
  </si>
  <si>
    <t>VOLTERRA INTEGRAL-EQUATIONS; NUMERICAL-SOLUTION</t>
  </si>
  <si>
    <t>Risk and uncertainties plays a major role in stock market investments. It is a pedagogical practice to deduce probability distributions for analysing stock market returns using theoretical models of investor behaviour. Generally, economists estimate probability distributions for stock market returns that are observed from the history of past returns. Besides this, there are impreciseness involved in various factors affecting market investment and returns. As such, we need to model a more reliable strategy that will quantify the uncertainty with better confidence. Here, we have presented a computational method to solve fuzzy stochastic Volterra-Fredholm integral equation which is based on the block pulse functions (BPFs) using fuzzy stochastic operational matrix (SOM). The concept of fuzziness has been hybridized with BPFs, and the corresponding stochastic integral equation has been modelled. For illustration, the developed model has been used to investigate an example problem of Black-Scholes fuzzy stochastic differential equation (FSDE), and the results are compared in special cases.</t>
  </si>
  <si>
    <t>10.1007/s00500-018-3396-2</t>
  </si>
  <si>
    <t>Kumawat, M; Gupta, N; Jain, N; Bansal, RC</t>
  </si>
  <si>
    <t>Kumawat, Manoj; Gupta, Nitin; Jain, Naveen; Bansal, R. C.</t>
  </si>
  <si>
    <t>Optimal planning of distributed energy resources in harmonics polluted distribution system</t>
  </si>
  <si>
    <t>Distributed energy resources; Distribution load flow; Harmonics spectrum; Power quality; Teaching learning based optimization</t>
  </si>
  <si>
    <t>NETWORK RECONFIGURATION; GENERATION ALLOCATION; OPTIMAL PLACEMENT; DG; OPTIMIZATION; CAPACITOR; ALGORITHM; SEARCH; PENETRATION; LOCATION</t>
  </si>
  <si>
    <t>In this study, harmonics related to power quality issue and energy demand growth are considered simultaneously towards the realistic planning of medium voltage radial distribution system. Mostly, harmonics of distribution networks are produced in the presence of non-linear loads. Therefore, Distributed Energy Resource (DERs) can be placed to mitigate the harmonic distortions and to supply the required system energy demand. This paper presents a Modified Group experience of Teaching Learning Based Optimization approach, which can deal with allocation of DERs efficaciously in distorted and non-distorted radial distribution networks. The effectiveness of the proposed approach is validated on standards 33-bus and 69-bus test systems along with 83-bus (Taiwan Power Company) practical radial non-distorted distribution system. The results are compared with already well-established existing methods as suggested in the literature. Further, the proposed algorithm is applied to DER planning considering harmonics generating loads in above-mentioned test systems. The results with linear as well as non-linear loads on all three test systems prove that the proposed strategy can be a robust approach to enhance the system performance towards mitigating increased load demand within the constraints of the distribution system.</t>
  </si>
  <si>
    <t>10.1016/j.swevo.2017.09.005</t>
  </si>
  <si>
    <t>Pillay, N; Banzhaf, W</t>
  </si>
  <si>
    <t>Pillay, N.; Banzhaf, W.</t>
  </si>
  <si>
    <t>An informed genetic algorithm for the examination timetabling problem</t>
  </si>
  <si>
    <t>Examination timetabling; Evolutionary algorithms; Genetic algorithms; Heuristics</t>
  </si>
  <si>
    <t>This paper presents the results of a study conducted to investigate the use of genetic algorithms (GAs) as a means of inducing solutions to the examination timetabling problem (ETP). This study differs from previous efforts applying genetic algorithms to this domain in that firstly it takes a two-phased approach to the problem which focuses on producing timetables that meet the hard constraints during the first phase, while improvements are made to these timetables in the second phase so as to reduce the soft constraint costs. Secondly, domain specific knowledge in the form of heuristics is used to guide the evolutionary process. The system was tested on a set of 13 real-world problems, namely, the Carter benchmarks. The performance of the system on the benchmarks is comparable to that of other evolutionary techniques and in some cases the system was found to outperform these techniques. Furthermore, the quality of the examination timetables evolved is within range of the best results produced in the field. (C) 2009 Elsevier B.V. All rights reserved.</t>
  </si>
  <si>
    <t>10.1016/j.asoc.2009.08.011</t>
  </si>
  <si>
    <t>Awan, AU; Riaz, S; Ashfaq, M; Abro, KA</t>
  </si>
  <si>
    <t>Awan, Aziz Ullah; Riaz, Samia; Ashfaq, Maryam; Abro, Kashif Ali</t>
  </si>
  <si>
    <t>A scientific report of singular kernel on the rate-type fluid subject to the mixed convection flow</t>
  </si>
  <si>
    <t>Rate-type fluid; Singular kernel; Molecular dynamics of Nusselt number; Fractional derivative based on singular kernel</t>
  </si>
  <si>
    <t>OLDROYD-B FLUID; UNSTEADY UNIDIRECTIONAL FLOWS; HEAT-TRANSFER; COUETTE-FLOW</t>
  </si>
  <si>
    <t>The response of inhomogeneous fluids whose material properties are strongly interconnected with mean normal stress and shear rate; such phenomenon undergo to rate constitutive-type theories within thermodynamical aspects. In this context, the thermodynamic approach for modeling a class of viscoelastic fluids so-called Oldroyd-B fluid is investigated through a singular kernel. This is because role of the singular kernel has become imperative due to the wide applications of rate-type fluid subject to the mixed convection flow. To have the systematical and molecular dynamics of Oldroyd-B fluid, the temperature distribution, velocity profile, and Nusselt numbers have been explored by invoking the Laplace transform on the governing equations. Owing to the strengthening of physical parameters, the enhancement of convective heat transfer is emphasized based on relaxation as well as retardation phenomenon. Additionally, the evaluation of thermal and flow characteristics of Oldroyd-B fluid has resulted in discovering more evolutionary mechanisms of the considered problem of rate-type fluid subject to the mixed convection flow.</t>
  </si>
  <si>
    <t>10.1007/s00500-022-06913-3</t>
  </si>
  <si>
    <t>Heyns, T; de Villiers, JP; Heyns, PS</t>
  </si>
  <si>
    <t>Heyns, T.; de Villiers, J. P.; Heyns, P. S.</t>
  </si>
  <si>
    <t>Consistent haul road condition monitoring by means of vehicle response normalisation with Gaussian processes</t>
  </si>
  <si>
    <t>Road maintenance; Gaussian process regression; Condition based maintenance</t>
  </si>
  <si>
    <t>TRUCK</t>
  </si>
  <si>
    <t>Suboptimal haul road management policies such as routine, periodic and urgent maintenance may result in unnecessary cost, both to roads and vehicles. A recent idea is to continually access haul road condition based on measured vehicle response. However the vehicle operating conditions, such as its instantaneous speed, may significantly influence its dynamic response resulting in possibly ambiguous road classifications. This paper proposes vehicle response calibration by means of Gaussian process regression, so that a severity metric which is more robust to fluctuating operating conditions may be obtained. (C) 2012 Elsevier Ltd. All rights reserved.</t>
  </si>
  <si>
    <t>10.1016/j.engappai.2012.01.009</t>
  </si>
  <si>
    <t>Goranko, V; Montanari, A; Sciavicco, G</t>
  </si>
  <si>
    <t>A general tableau method for propositional interval temporal logics</t>
  </si>
  <si>
    <t>AUTOMATED REASONING WITH ANALYTIC TABLEAUX AND RELATED METHODS, PROCEEDINGS</t>
  </si>
  <si>
    <t>International Conference on Analytic Tableaux and Related Methods (TABLEAUX 2003)</t>
  </si>
  <si>
    <t>SEP 09-12, 2003</t>
  </si>
  <si>
    <t>ROME, ITALY</t>
  </si>
  <si>
    <t>Logics for time intervals provide a natural framework for representing and reasoning about timing proper-ties in various areas of computer science. However, while various tableau methods have been developed for linear and branching time point-based temporal logics, not much work has been done on tableau methods for interval-based temporal logics. In this paper, we introduce a new, very expressive propositional interval temporal logic, called (Non-Strict) Branching CDT (BCDT+) which extends most of the propositional interval temporal logics proposed in the literature. Then, we provide BCDT+ with a generic tableau method which combines features of explicit tableau methods for modal logics with constraint label management and the classical tableau method for first-order logic, and we prove its soundness and completeness.</t>
  </si>
  <si>
    <t>Hermann, E; Kamper, H; Goldwater, S</t>
  </si>
  <si>
    <t>Hermann, Enno; Kamper, Herman; Goldwater, Sharon</t>
  </si>
  <si>
    <t>Multilingual and unsupervised subword modeling for zero-resource languages</t>
  </si>
  <si>
    <t>Multilingual bottleneck features; Subword modeling; Unsupervised feature extraction; Zero-resource speech technology</t>
  </si>
  <si>
    <t>BOTTLENECK FEATURES; ACOUSTIC MODELS; TRANSFORMATIONS</t>
  </si>
  <si>
    <t>Subword modeling for zero-resource languages aims to learn low-level representations of speech audio without using transcriptions or other resources from the target language (such as text corpora or pronunciation dictionaries). A good representation should capture phonetic content and abstract away from other types of variability, such as speaker differences and channel noise. Previous work in this area has primarily focused unsupervised learning from target language data only, and has been evaluated only intrinsically. Here we directly compare multiple methods, including some that use only target language speech data and some that use transcribed speech from other (non-target) languages, and we evaluate using two intrinsic measures as well as on a downstream unsupervised word segmentation and clustering task. We find that combining two existing target-language-only methods yields better features than either method alone. Nevertheless, even better results are obtained by extracting target language bottleneck features using a model trained on other languages. Cross-lingual training using just one other language is enough to provide this benefit, but multilingual training helps even more. In addition to these results, which hold across both intrinsic measures and the extrinsic task, we discuss the qualitative differences between the different types of learned features. (C) 2020 Elsevier Ltd. All rights reserved.</t>
  </si>
  <si>
    <t>10.1016/j.csl.2020.101098</t>
  </si>
  <si>
    <t>Sangaiah, AK; Subramaniam, PR; Zheng, XL</t>
  </si>
  <si>
    <t>Sangaiah, Arun Kumar; Subramaniam, Prabakar Rontala; Zheng, Xinliang</t>
  </si>
  <si>
    <t>A combined fuzzy DEMATEL and fuzzy TOPSIS approach for evaluating GSD project outcome factors</t>
  </si>
  <si>
    <t>Global Software Development (GSD); Organizational Behavior (OB); Partnership quality; Team service climate; Fuzzy DEMATEL; Fuzzy TOPSIS</t>
  </si>
  <si>
    <t>DECISION-MAKING; SERVICE QUALITY; SOFTWARE-DEVELOPMENT; CAUSAL; CAPABILITY; SUPPLIER; DISTANCE; CLIMATE; IMPACT</t>
  </si>
  <si>
    <t>The theoretical basis for studying the phenomenon of Global Software Development (GSD) draws upon one of the key research streams, that is, the Organizational Behavior (OB) research. The focus of this study has led to two research problems: partnership quality and service climate aspects are addressed which have given an insight into the OB research on GSD teams. Moreover, this study classifies results from the partnership quality and service climate aspects into one integrated framework, which covers 18 attributes to explore the GSD outcome factors perceived by GSD teams in OB research phenomenon. To evaluate partnership quality and team service climate aspects with reference to the GSD project outcome, we have integrated the fuzzy Decision-Making Trial and Evaluation Laboratory Model (DEMATEL) and the Technique for Order Performance by Similarity to Ideal Solution (TOPSIS) approach, which is more appropriate to find the significance of criteria. The empirical application of this hybrid approach for evaluating GSD project outcome factors has been tested in Indian software organizations. Consequently, the results of this study provide a vivid picture and facilitate the organization to reveal the importance of OB research on GSD teams.</t>
  </si>
  <si>
    <t>10.1007/s00521-014-1771-1</t>
  </si>
  <si>
    <t>Ferrein, A; Meyer, T</t>
  </si>
  <si>
    <t>Ferrein, Alexander; Meyer, Thomas</t>
  </si>
  <si>
    <t>A Brief Overview of Artificial Intelligence in South Africa</t>
  </si>
  <si>
    <t>One of the consequences of the growth in AI research in South Africa in recent years is the establishment of a number of research hubs involved in AI activities ranging from mobile robotics and computational intelligence to knowledge representation and reasoning and human language technologies. In this survey we take the reader through a quick tour of the research being conducted at these hubs and touch on an initiative to maintain and extend the current level of interest in AI research in the country.</t>
  </si>
  <si>
    <t>10.1609/aimag.v33i1.2357</t>
  </si>
  <si>
    <t>Context-based behaviour modelling and classification of marine vessels in an abalone poaching situation</t>
  </si>
  <si>
    <t>Dynamic Bayesian network; Classification; Agent based simulation; Abalone poaching; Behaviour modelling; Generalised pseudo-Bayes</t>
  </si>
  <si>
    <t>BAYESIAN NETWORK; MARITIME PIRACY; SYSTEMS; FRAMEWORK; TRENDS</t>
  </si>
  <si>
    <t>A decision-support system for combating abalone poaching is proposed. A dynamic Bayesian network (DBN) is used to model context-based behaviour of vessels in a maritime abalone poaching situation. The context and behaviour is informed by Expert knowledge. The model is utilised for both data generation and behaviour classification. Data generation is performed by sampling in the DBN. The result is that a set of vessels are simulated in an abalone poaching situation. Several vessel classes including poaching, patrol, fishing, tourist, and recreational vessels are modelled. The generated data is intended to model surveillance data that may have been produced by sensors such as optical, infrared or radar sensors. Classification is performed using the filtering and smoothing inference methods on the DBN. A vessel class is inferred given tracked vessel data and contextual information. The purpose is to identify vessels that exhibit poaching behaviour. The novelty of this work includes a derivation of the generalised pseudo Bayes smoothing algorithm for the classification model. This smoothing algorithm is demonstrated to provide more accurate classification results than the previously proposed filtering method. (C) 2017 Elsevier Ltd. All rights reserved.</t>
  </si>
  <si>
    <t>10.1016/j.engappai.2017.06.005</t>
  </si>
  <si>
    <t>Britz, K; Varzinczak, I</t>
  </si>
  <si>
    <t>Britz, Katarina; Varzinczak, Ivan</t>
  </si>
  <si>
    <t>Contextual rational closure for defeasible ALC</t>
  </si>
  <si>
    <t>ANNALS OF MATHEMATICS AND ARTIFICIAL INTELLIGENCE</t>
  </si>
  <si>
    <t>Description logics; Non-monotonic reasoning; Defeasible subsumption; Preferential semantics; Rational closure; Context</t>
  </si>
  <si>
    <t>NONMONOTONIC DESCRIPTION LOGIC; KNOWLEDGE REPOSITORIES; TYPICALITY; COMPLEXITY</t>
  </si>
  <si>
    <t>Description logics have been extended in a number of ways to support defeasible reasoning in the KLM tradition. Such features include preferential or rational defeasible concept inclusion, and defeasible roles in complex concept descriptions. Semantically, defeasible subsumption is obtained by means of a preference order on objects, while defeasible roles are obtained by adding a preference order to role interpretations. In this paper, we address an important limitation in defeasible extensions of description logics, namely the restriction in the semantics of defeasible concept inclusion to a single preference order on objects. We do this by inducing a modular preference order on objects from each modular preference order on roles, and using these to relativise defeasible subsumption. This yields a notion of contextualised rational defeasible subsumption, with contexts described by roles. We also provide a semantic construction for rational closure and a method for its computation, and present a correspondence result between the two.</t>
  </si>
  <si>
    <t>1012-2443</t>
  </si>
  <si>
    <t>ANN MATH ARTIF INTEL</t>
  </si>
  <si>
    <t>10.1007/s10472-019-09658-2</t>
  </si>
  <si>
    <t>Brouwer, RK; Groenwold, A</t>
  </si>
  <si>
    <t>Brouwer, Roelof K.; Groenwold, Albert</t>
  </si>
  <si>
    <t>Fuzzy relational clustering based on comparing two proximity matrices with utilization of particle swarm optimization</t>
  </si>
  <si>
    <t>Fuzzy relational clustering; Fuzzy clustering; Optimization; Particle swarm algorithm; Membership matrix</t>
  </si>
  <si>
    <t>C-MEANS; ALGORITHMS; VALIDITY</t>
  </si>
  <si>
    <t>The first stage of knowledge acquisition and reduction of complexity concerning a group of entities is to partition or divide the entities into groups or clusters based on their attributes or characteristics. Clustering algorithms normally require both a method of measuring proximity between patterns and prototypes and a method for aggregating patterns. However sometimes feature vectors or patterns may not be available for objects and only the proximities between the objects are known. Even if feature vectors are available some of the features may not be numeric and it may not be possible to find a satisfactory method of aggregating patterns for the purpose of determining prototypes. Clustering of objects however can be performed on the basis of data describing the objects in terms of feature vectors or on the basis of relational data. The relational data is in terms of proximities between objects. Clustering of objects on the basis of relational data rather than individual object data is called relational clustering. The premise of this paper is that the proximities between the membership vectors, which are obtained as the objective of clustering, should be proportional to the proximities between the objects. The values of the components of the membership vector corresponding to an object are the membership degrees of the object in the various clusters. The membership vector is just a type of feature vector. Based on this premise, this paper describes another fuzzy relational clustering method for finding a fuzzy membership matrix. The method involves solving a rather challenging optimization problem, since the objective function has many local minima. This makes the use of a global optimization method such as particle swarm optimization (PSO) attractive for determining the membership matrix for the clustering. To minimize computational effort, a Bayesian stopping criterion is used in combination with a multi-start strategy for the PSO. Other relational clustering methods generally find local optimum of their objective function.</t>
  </si>
  <si>
    <t>10.1007/s00500-008-0334-8</t>
  </si>
  <si>
    <t>Using the ring neighborhood topology with self-adaptive differential evolution</t>
  </si>
  <si>
    <t>ADVANCES IN NATURAL COMPUTATION, PT 1</t>
  </si>
  <si>
    <t>2nd International Conference on Natural Computation (ICNC 2006)</t>
  </si>
  <si>
    <t>SEP 24-28, 2006</t>
  </si>
  <si>
    <t>Xian, PEOPLES R CHINA</t>
  </si>
  <si>
    <t>This paper investigates the performance of Self-adaptive Differential Evolution (SDE) using a ring neighborhood topology, and compares the results with other well-known DE approaches. The experiments conducted show that using the ring topology with SDE generally improves the performance of SDE in the benchmark functions.</t>
  </si>
  <si>
    <t>Olalusi, OB; Durgapershad, A; Awoyera, PO; Kolawole, JT</t>
  </si>
  <si>
    <t>Olalusi, Oladimeji Benedict; Durgapershad, Avishkar; Awoyera, Paul Oluwaseun; Kolawole, John Temitope</t>
  </si>
  <si>
    <t>Modelling the edge breakout shear capacity of single anchors using gene expression programming</t>
  </si>
  <si>
    <t>Fastening to concrete; Gene expression programming; Concrete edge breakout failure; Edge distance; Anchorages; Artificial intelligence; Soft computing</t>
  </si>
  <si>
    <t>ADHESIVE ANCHORS; PREDICTION; STRENGTH</t>
  </si>
  <si>
    <t>The use of soft computing techniques is becoming more common in providing solutions to complex engineering problems such as the concrete breakout strength of anchor. Available techniques include semi-empirical equations that are known to over or underpredict and some soft computing techniques that is incapable of generating predictive equations. This study proposes a gene expression programming (GEP)-based mathematical model to predict the concrete edge breakout capacity of single anchors loaded in shear. In doing so, an experimental database compiled by the American Concrete Institute (ACI) Committee 355, containing 366 samples, was used for the model training and testing. The independent variables considered in the model development are the edge distance, anchor diameter, embedment depth and concrete strength. Moreover, the predictive performance of the developed model was compared to that of the existing models proposed in ACI 318 and the Eurocode 2 (EC2) design standards. The assessment showed that the proposed GEP-based model provided a much more uniform and accurate prediction of the actual strength than the models in the existing design standards. The proposed mathematical model is simple and robust and is expected to be very useful for evaluating the concrete breakout shear capacity of single anchors in pre-planning and pre-design phases; that is, towards inclusions in design standards.</t>
  </si>
  <si>
    <t>10.1007/s00521-022-06954-7</t>
  </si>
  <si>
    <t>Owolabi, KM; Baleanu, D</t>
  </si>
  <si>
    <t>Owolabi, Kolade M.; Baleanu, Dumitru</t>
  </si>
  <si>
    <t>Emergent patterns in diffusive Turing-like systems with fractional-order operator</t>
  </si>
  <si>
    <t>Biological systems; Fractional reaction-diffusion; Linear stability analysis; Chaotic oscillations; Emergent spatial patterns</t>
  </si>
  <si>
    <t>Patterns obtained in abiotically homogeneous habitats are of specific interest due to the fact that they require an explanation based on the individual behavior of chemical or biological species. They are often referred to as `emergent patterns,' which arise due to nonlinear interactions of species in spatial scales that are much more larger than the individuals characteristic scale. In this work, we examine the spatial pattern formation of diffusive fractional predator-prey models with different functional response. In the first model, we investigate the dynamics of the Riesz fractional predation of Holling type-II functional response with the prey Allee effects, while the second model describes prey-dependent functional response of Ivlev-case and fractional reaction-diffusion. In order to give good guidelines on the correct choice of parameters for numerical simulation experiment of full fractional-order reaction-diffusion systems, we discuss the dynamics of each system in the biologically meaningful region u &gt;= 0 and v &gt;= 0 and give conditions for the existence of Hopf bifurcation, and Turing instability with either homogeneous (zero-flux) boundary conditions which imply no external input or Dirichlet boundary conditions. A novel alternating direction implicit based on backward Euler scheme with either the homogeneous Neumann (zero-flux) or Dirichlet boundary is applied for the numerical solution. The performance of this method is compared with that of the shifted Grunwald formula in terms of accuracy and computational time. Numerical experiments which justify our theoretical findings exhibits some fractional-order controlled patterns of stripes, spots and chaotic spirallike structures that are mostly found in animal coats.</t>
  </si>
  <si>
    <t>10.1007/s00521-021-05917-8</t>
  </si>
  <si>
    <t>A fuzzy particle swarm optimization algorithm for computer communication network topology design</t>
  </si>
  <si>
    <t>Particle swarm optimization; Fuzzy logic; Multi-objective optimization; Unified And-Or operator; Network topology design</t>
  </si>
  <si>
    <t>OPTIMALITY</t>
  </si>
  <si>
    <t>Particle swarm optimization (PSO) is a powerful optimization technique that has been applied to solve a number of complex optimization problems. One such optimization problem is topology design of distributed local area networks (DLANs). The problem is defined as a multi-objective optimization problem requiring simultaneous optimization of monetary cost, average network delay, hop count between communicating nodes, and reliability under a set of constraints. This paper presents a multi-objective particle swarm optimization algorithm to efficiently solve the DLAN topology design problem. Fuzzy logic is incorporated in the PSO algorithm to handle the multi-objective nature of the problem. Specifically, a recently proposed fuzzy aggregation operator, namely the unified And-Or operator (Khan and Engelbrecht in Inf. Sci. 177: 2692-2711, 2007), is used to aggregate the objectives. The proposed fuzzy PSO (FPSO) algorithm is empirically evaluated through a preliminary sensitivity analysis of the PSO parameters. FPSO is also compared with fuzzy simulated annealing and fuzzy ant colony optimization algorithms. Results suggest that the fuzzy PSO is a suitable algorithm for solving the DLAN topology design problem.</t>
  </si>
  <si>
    <t>10.1007/s10489-010-0251-2</t>
  </si>
  <si>
    <t>Booth, R; Meyer, T; Varzinczak, I; Wassermann, R</t>
  </si>
  <si>
    <t>Booth, Richard; Meyer, Thomas; Varzinczak, Ivan; Wassermann, Renata</t>
  </si>
  <si>
    <t>On the Link between Partial Meet, Kernel, and Infra Contraction and its Application to Horn Logic</t>
  </si>
  <si>
    <t>KNOWLEDGE-BASE REVISION</t>
  </si>
  <si>
    <t>Standard belief change assumes an underlying logic containing full classical propositional logic. However, there are good reasons for considering belief change in less expressive logics as well. In this paper we build on recent investigations by Delgrande on contraction for Horn logic. We show that the standard basic form of contraction, partial meet, is too strong in the Horn case. This result stands in contrast to Delgrande's conjecture that orderly maxichoice is the appropriate form of contraction for Horn logic. We then define a more appropriate notion of basic contraction for the Horn case, influenced by the convexity property holding for full propositional logic and which we refer to as infra contraction. The main contribution of this work is a result which shows that the construction method for Horn contraction for belief sets based on our infra remainder sets corresponds exactly to Hansson's classical kernel contraction for belief sets, when restricted to Horn logic. This result is obtained via a detour through contraction for belief bases. We prove that kernel contraction for belief bases produces precisely the same results as the belief base version of infra contraction. The use of belief bases to obtain this result provides evidence for the conjecture that Horn belief change is best viewed as a 'hybrid' version of belief set change and belief base change. One of the consequences of the link with base contraction is the provision of a representation result for Horn contraction for belief sets in which a version of the Core-retainment postulate features.</t>
  </si>
  <si>
    <t>Sadr, AV; Bassett, BA; Kunz, M</t>
  </si>
  <si>
    <t>Sadr, Alireza Vafaei; Bassett, Bruce A.; Kunz, M.</t>
  </si>
  <si>
    <t>A flexible framework for anomaly Detection via dimensionality reduction</t>
  </si>
  <si>
    <t>Anomaly detection; Outlier detection; Cluster analysis; Novelty detection</t>
  </si>
  <si>
    <t>ALGORITHMS; SYSTEMS; COMPLEX</t>
  </si>
  <si>
    <t>Anomaly detection is challenging, especially for large datasets in high dimensions. Here, we explore a general anomaly detection framework based on dimensionality reduction and unsupervised clustering. DRAMA is released as a general python package that implements the general framework with a wide range of built-in options. This approach identifies the primary prototypes in the data with anomalies detected by their large distances from the prototypes, either in the latent space or in the original, high-dimensional space. DRAMA is tested on a wide variety of simulated and real datasets, in up to 3000 dimensions, and is found to be robust and highly competitive with commonly used anomaly detection algorithms, especially in high dimensions. The flexibility of the DRAMA framework allows for significant optimization once some examples of anomalies are available, making it ideal for online anomaly detection, active learning, and highly unbalanced datasets. Besides, DRAMA naturally provides clustering of outliers for subsequent analysis.</t>
  </si>
  <si>
    <t>10.1007/s00521-021-05839-5</t>
  </si>
  <si>
    <t>Mahanthesh, B; Gireesha, BJ; Gorla, RSR; Makinde, OD</t>
  </si>
  <si>
    <t>Mahanthesh, B.; Gireesha, B. J.; Gorla, Rama S. R.; Makinde, O. D.</t>
  </si>
  <si>
    <t>Magnetohydrodynamic three-dimensional flow of nanofluids with slip and thermal radiation over a nonlinear stretching sheet: a numerical study</t>
  </si>
  <si>
    <t>Magnetohydrodynamic; Three-dimensional flow; Mixed convection; Nanofluid; Thermal radiation; Slip boundary condition; Shooting method</t>
  </si>
  <si>
    <t>BOUNDARY-LAYER-FLOW; UNSTEADY FREE-CONVECTION; STAGNATION-POINT REGION; CU-WATER NANOFLUID; MIXED CONVECTION; HEAT-TRANSFER; PERISTALTIC TRANSPORT; VELOCITY SLIP; MHD FLOW; FLUID</t>
  </si>
  <si>
    <t>A numerical simulation for mixed convective three-dimensional slip flow of water-based nanofluids with temperature jump boundary condition is presented. The flow is caused by nonlinear stretching surface. Conservation of energy equation involves the radiation heat flux term. Applied transverse magnetic effect of variable kind is also incorporated. Suitable nonlinear similarity transformations are used to reduce the governing equations into a set of self-similar equations. The subsequent equations are solved numerically by using shooting method. The solutions for the velocity and temperature distributions are computed for several values of flow pertinent parameters. Further, the numerical values for skin-friction coefficients and Nusselt number in respect of different nanoparticles are tabulated. A comparison between our numerical and already existing results has also been made. It is found that the velocity and thermal slip boundary condition showed a significant effect on momentum and thermal boundary layer thickness at the wall. The presence of nanoparticles stabilizes the thermal boundary layer growth.</t>
  </si>
  <si>
    <t>10.1007/s00521-016-2742-5</t>
  </si>
  <si>
    <t>Kamari, A; Nikookar, M; Sahranavard, L; Mohammadi, AH</t>
  </si>
  <si>
    <t>Kamari, Arash; Nikookar, Mohammad; Sahranavard, Leili; Mohammadi, Amir H.</t>
  </si>
  <si>
    <t>Efficient screening of enhanced oil recovery methods and predictive economic analysis</t>
  </si>
  <si>
    <t>Artificial neural network; Screening; EOR data; Economical study; Rock; Fluid characteristics</t>
  </si>
  <si>
    <t>EXPERT-SYSTEM; NEURAL-NETWORKS; APPROXIMATION</t>
  </si>
  <si>
    <t>Oil demand for economic development around the world is rapidly increasing. Moreover, oil production rates are getting a peak in mature reservoirs and tending to decline in the near future, which has led to considerable researches on enhanced oil recovery (EOR) methods. Therefore, an efficient technical and economical screening to appropriate selection of EOR methods can make savings in time and cost. The purpose of this communication is to present a method to select an efficient EOR process and investigate its economic parameters. A database of reservoir parameters of rock and fluid properties along with successful EOR techniques has been collected and analyzed. First, an artificial neural network (ANN) was developed to classify the EOR methods technically. Then, an economical EOR screening model was designed, and then, future cash flows on the use of EOR methods were predicted. The results show that the ANN system can select proper EOR methods and classify them. Moreover, the obtained results indicate that the economic analysis performed in this study is efficient and useful to predict future cash flows.</t>
  </si>
  <si>
    <t>10.1007/s00521-014-1553-9</t>
  </si>
  <si>
    <t>Chopra, S; Heidema, J; Meyer, T</t>
  </si>
  <si>
    <t>Some logics of belief and disbelief</t>
  </si>
  <si>
    <t>CONTRACTION</t>
  </si>
  <si>
    <t>The introduction of explicit notions of rejection, or disbelief, in logics for knowledge representation can be justified in a number of ways. Motivations range from the need for versions of negation weaker than classical negation, to the explicit recording of classic belief contraction operations in the area of belief change, and the additional levels of expressivity obtained from an extended version of belief change which includes disbelief contraction. In this paper we present four logics of disbelief which address some or all of these intuitions. Soundness and completeness results are supplied and the logics are compared with respect to applicability and utility.</t>
  </si>
  <si>
    <t>Ameri, MR; Stauffer, M; Riesen, K; Bui, TD; Fischer, A</t>
  </si>
  <si>
    <t>Ameri, Mohammad Reza; Stauffer, Michael; Riesen, Kaspar; Bui, Tien D.; Fischer, Andreas</t>
  </si>
  <si>
    <t>Graph-based keyword spotting in historical manuscripts using Hausdorff edit distance</t>
  </si>
  <si>
    <t>18th Conference of the International-Graphonomics-Society (IGS)</t>
  </si>
  <si>
    <t>JUN 18-21, 2017</t>
  </si>
  <si>
    <t>Gaeta, ITALY</t>
  </si>
  <si>
    <t>Keyword spotting; Handwriting graphs; Graph matching; Hausdorff edit distance</t>
  </si>
  <si>
    <t>RECOGNITION; APPROXIMATION</t>
  </si>
  <si>
    <t>Keyword spotting enables content-based retrieval of scanned historical manuscripts using search terms, which, in turn, facilitates the indexation in digital libraries. Recent approaches include graph-based representations that capture the complex structure of handwriting. However, the high representational power of graphs comes at the cost of high computational complexity for graph matching. In this article, we investigate the potential of Hausdorffedit distance (HED) for keyword spotting. It is an efficient quadratictime approximation of the graph edit distance. In a comprehensive experimental evaluation with four types of handwriting graphs and four benchmark datasets (George Washington, Parzival, Botany, and Alvermann Konzilsprotokolle), we demonstrate a strong performance of the proposed HED-based method when compared with the state of the art, both, in terms of precision and speed. (c) 2018 Elsevier B. V. All rights reserved.</t>
  </si>
  <si>
    <t>10.1016/j.patrec.2018.05.003</t>
  </si>
  <si>
    <t>Safari, H; Gharagheizi, F; Lemraski, AS; Jamialahmadi, M; Mohammadi, AH; Ebrahimi, M</t>
  </si>
  <si>
    <t>Safari, Hossein; Gharagheizi, Farhad; Lemraski, Alireza Samadi; Jamialahmadi, Mohammad; Mohammadi, Amir H.; Ebrahimi, Milad</t>
  </si>
  <si>
    <t>Rigorous modeling of gypsum solubility in Na-Ca-Mg-Fe-Al-H-Cl-H2O system at elevated temperatures</t>
  </si>
  <si>
    <t>Calcium sulfate dihydrate; Gypsum; Solubility; Least-squares support vector machine (LS-SVM); Aqueous solutions; Outlier diagnosis</t>
  </si>
  <si>
    <t>CALCIUM-SULFATE DIHYDRATE; CHEMICAL-EQUILIBRIUM MODEL; SCALE MINERAL SOLUBILITIES; SUPPORT VECTOR MACHINES; NATURAL-WATERS; THERMODYNAMIC PROPERTIES; SALT PRECIPITATION; SODIUM-CHLORIDE; ELECTROLYTE-SOLUTIONS; MAGNESIUM-CHLORIDE</t>
  </si>
  <si>
    <t>Precipitation and scaling of calcium sulfate have been known as major problems facing process industries and oilfield operations. Most scale prediction models are based on aqueous thermodynamics and solubility behavior of salts in aqueous electrolyte solutions. There is yet a huge interest in developing reliable, simple, and accurate solubility prediction models. In this study, a comprehensive model based on least-squares support vector machine (LS-SVM) is presented, which is mainly devoted to calcium sulfate dihydrate (or gypsum) solubility in aqueous solutions of mixed electrolytes covering wide temperature ranges. In this respect, an aggregate of 880 experimental data were gathered from the open literature in order to construct and evaluate the reliability of presented model. Solubility values predicted by LS-SVM model are in well accordance with the observed values yielding a squared correlation coefficient (R (2)) of 0.994. Sensitivity of the model for some important parameters is also checked to ascertain whether the learning process has succeeded. At the end, outlier diagnosis was performed using the method of leverage value statistics to find and eliminate the falsely recorded measurements from assembled dataset. Results obtained from this study indicate that LS-SVM model can successfully be applied in predicting accurate solubility of calcium sulfate dihydrate in Na-Ca-Mg-Fe-Al-H-Cl-H2O system over temperatures ranging from 283.15 to 371.15 K.</t>
  </si>
  <si>
    <t>10.1007/s00521-014-1587-z</t>
  </si>
  <si>
    <t>Khan, SA; Daachi, B; Djouani, K</t>
  </si>
  <si>
    <t>Khan, Safdar Abbas; Daachi, Boubaker; Djouani, Karim</t>
  </si>
  <si>
    <t>Application of fuzzy inference systems to detection of faults in wireless sensor networks</t>
  </si>
  <si>
    <t>Wireless sensor networks; Fault detection; Fuzzy inference systems; Neural networks; Distributed scheme</t>
  </si>
  <si>
    <t>DIAGNOSIS</t>
  </si>
  <si>
    <t>In this paper we present a fault detection strategy for wireless sensor networks. The strategy is based on modeling a sensor node by Takagi-Sugeno-Kang (TSK) fuzzy inference system (FIS), where a sensor measurement of a node is approximated by a function of the sensor measurements of the neighboring nodes. We also model a node by recurrent TSK-FIS (RFIS), where the sensor measurement of the node is approximated as function of real measurements of the neighboring nodes and the previously approximated value of the node itself. Temporary errors in sensor measurements and/or communication are overcome by redundancy of data gathering. A node which has developed a faulty sensor is not completely discarded because it is useful for relaying the information among the other nodes. Each node has its own fuzzy model that is trained with input of neighboring sensors' measurements and an output of its actual measurement. A sensor is declared faulty if the difference between the outcome of the fuzzy model and the actual sensor measurement is greater than the prescribed amount depending on the physical quantity being measured. Simulations are performed using the fuzzy logic toolbox of Matlab. We also give a comparison of obtained results to those from a feed-forward artificial neural network, recurrent neural network and the median [1] of measured values of the neighboring nodes. (C) 2012 Elsevier B.V. All rights reserved.</t>
  </si>
  <si>
    <t>10.1016/j.neucom.2012.04.002</t>
  </si>
  <si>
    <t>Cawse-Nicholson, K; Damelin, SB; Robin, A; Sears, M</t>
  </si>
  <si>
    <t>Cawse-Nicholson, Kerry; Damelin, Steven B.; Robin, Amandine; Sears, Michael</t>
  </si>
  <si>
    <t>Determining the Intrinsic Dimension of a Hyperspectral Image Using Random Matrix Theory</t>
  </si>
  <si>
    <t>Hyperspectral; intrinsic dimension; linear mixture model; random matrix theory; unmixing</t>
  </si>
  <si>
    <t>COVARIANCE MATRICES; SIGNAL SOURCES; NUMBER; EIGENVALUES</t>
  </si>
  <si>
    <t>Determining the intrinsic dimension of a hyperspectral image is an important step in the spectral unmixing process and under- or overestimation of this number may lead to incorrect unmixing in unsupervised methods. In this paper, we discuss a new method for determining the intrinsic dimension using recent advances in random matrix theory. This method is entirely unsupervised, free from any user-determined parameters and allows spectrally correlated noise in the data. Robustness tests are run on synthetic data, to determine how the results were affected by noise levels, noise variability, noise approximation, and spectral characteristics of the endmembers. Success rates are determined for many different synthetic images, and the method is tested on two pairs of real images, namely a Cuprite scene taken from Airborne Visible InfraRed Imaging Spectrometer (AVIRIS) and SpecTIR sensors, and a Lunar Lakes scene taken from AVIRIS and Hyperion, with good results.</t>
  </si>
  <si>
    <t>10.1109/TIP.2012.2227765</t>
  </si>
  <si>
    <t>Kruger, GH; Shih, AJ; Hattingh, DG; van Niekerk, TI</t>
  </si>
  <si>
    <t>Kruger, Grant H.; Shih, Albert J.; Hattingh, Danie G.; van Niekerk, Theo I.</t>
  </si>
  <si>
    <t>Intelligent machine agent architecture for adaptive control optimization of manufacturing processes</t>
  </si>
  <si>
    <t>Intelligent machining; Agent architecture; Intelligent manufacturing; Process optimization</t>
  </si>
  <si>
    <t>MULTIAGENT ARCHITECTURE; INDUSTRIAL APPLICATIONS; GENETIC ALGORITHM; NEURAL-NETWORK; SYSTEMS; PERFORMANCE; MODEL; CLASSIFICATION; INTEGRATION; AUTOMATION</t>
  </si>
  <si>
    <t>Intelligent agents have been earmarked as the key enabling technology to provide the flexibility required by modern, competitive, customer-orientated manufacturing environments. Rational agent behavior is of paramount importance when interacting with these environments to ensure significant losses are not incurred. To achieve rationality, intelligent agents must constantly balance technical (process) and economic (enterprise wide) trade-offs through co-operation, learning and autonomy. The research presented in this manuscript integrates methodological commonalities in intelligent manufacturing research and prognostics to design and evaluate a generic architecture for the core services of self-learning, rational, machining process regulation agents. The proposed architecture incorporates learning, flexibility and rational decision making through the integration of heterogeneous intelligent algorithms (i.e. neural networks and genetic algorithms) from fields such as machine learning, data mining and statistics. The architecture's ability to perceive, learn and optimize is evaluated on a high-volume industrial gun drilling process. (C) 2011 Elsevier Ltd. All rights reserved,</t>
  </si>
  <si>
    <t>10.1016/j.aei.2011.08.003</t>
  </si>
  <si>
    <t>Khowaja, SA; Khuwaja, P; Dev, K; D'Aniello, G</t>
  </si>
  <si>
    <t>Khowaja, Sunder Ali; Khuwaja, Parus; Dev, Kapal; D'Aniello, Giuseppe</t>
  </si>
  <si>
    <t>VIRFIM: an AI and Internet of Medical Things-driven framework for healthcare using smart sensors</t>
  </si>
  <si>
    <t>Deep learning; Data analytics; Internet of Medical Things; Pandemic</t>
  </si>
  <si>
    <t>COVID-19; PEOPLE</t>
  </si>
  <si>
    <t>After affecting the world in unexpected ways, the virus has started mutating which is evident with the insurgence of its new variants. The governments, hospitals, schools, industries, and humans, in general, are looking for a potential solution in the vaccine which will eventually be available, but its timeline for eradicating the virus is yet unknown. Several researchers have encouraged and recommended the use of good practices such as physical healthcare monitoring, immunity boosting, personal hygiene, mental healthcare, and contact tracing for slowing down the spread of the virus. In this article, we propose the use of smart sensors integrated with the Internet of Medical Things to cover the spectrum of good practices in an automated manner. We present hypothetical frameworks for each of the good practice modules and propose the VIrus Resistance Framework using the Internet of Medical Things (VIRFIM) to tie all the individual modules in a unified architecture. Furthermore, we validate the realization of VIRFIM framework with two case studies related to physical activity monitoring and stress detection services. We envision that VIRFIM would be influential in assisting people with the new normal for current and future pandemics as well as instrumental in halting the economic losses, respectively. We also provide potential challenges and their probable solutions in compliance with the proposed VIRFIM.</t>
  </si>
  <si>
    <t>10.1007/s00521-021-06434-4</t>
  </si>
  <si>
    <t>Lombard, F</t>
  </si>
  <si>
    <t>Statistical assessment of on-line analyzers - Response</t>
  </si>
  <si>
    <t>CHEMOMETRICS AND INTELLIGENT LABORATORY SYSTEMS</t>
  </si>
  <si>
    <t>0169-7439</t>
  </si>
  <si>
    <t>CHEMOMETR INTELL LAB</t>
  </si>
  <si>
    <t>10.1016/S0169-7439(97)00040-3</t>
  </si>
  <si>
    <t>Pal, S; Heyns, PS; Freyer, BH; Theron, NJ; Pal, SK</t>
  </si>
  <si>
    <t>Pal, Sukhomay; Heyns, P. Stephan; Freyer, Burkhard H.; Theron, Nico J.; Pal, Surjya K.</t>
  </si>
  <si>
    <t>Tool wear monitoring and selection of optimum cutting conditions with progressive tool wear effect and input uncertainties</t>
  </si>
  <si>
    <t>Tool wear; Monitoring; Neural network; Genetic algorithm; Wavelet packet analysis; Optimization; Turning operations</t>
  </si>
  <si>
    <t>NEURAL-NETWORK MODEL; PREDICTION; SYSTEM</t>
  </si>
  <si>
    <t>One of the big challenges in machining is replacing the cutting tool at the right time. Carrying on the process with a dull tool may degrade the product quality. However, it may be unnecessary to change the cutting tool if it is still capable of continuing the cutting operation. Both of these cases could increase the production cost. Therefore, an effective tool condition monitoring system may reduce production cost and increase productivity. This paper presents a neural network based sensor fusion model for a tool wear monitoring system in turning operations. A wavelet packet tree approach was used for the analysis of the acquired signals, namely cutting strains in tool holder and motor current, and the extraction of wear-sensitive features. Once a list of possible features had been extracted, the dimension of the input feature space was reduced using principal component analysis. Novel strategies, such as the robustness of the developed ANN models against uncertainty in the input data, and the integration of the monitoring information to an optimization system in order to utilize the progressive tool wear information for selecting the optimum cutting conditions, are proposed and validated in manual turning operations. The approach is simple and flexible enough for online implementation.</t>
  </si>
  <si>
    <t>10.1007/s10845-009-0310-x</t>
  </si>
  <si>
    <t>Hashemi, F; Naderi, M; Mashinchi, M</t>
  </si>
  <si>
    <t>Hashemi, Farzane; Naderi, Mehrdad; Mashinchi, Mashallah</t>
  </si>
  <si>
    <t>Clustering right-skewed data stream via Birnbaum-Saunders mixture models: A flexible approach based on fuzzy clustering algorithm</t>
  </si>
  <si>
    <t>Fuzzy clustering; Classification maximum likelihood; EM-type algorithm; Finite mixture of Birnbaum-Saunders distributions</t>
  </si>
  <si>
    <t>MAXIMUM-LIKELIHOOD; DISTRIBUTIONS</t>
  </si>
  <si>
    <t>Despite the widespread use of Gaussian mixture model for clustering datasets, practical applications show that the skewed and leptokurtic mixture models can be considered as promising alternatives. This paper proposes a finite mixture of Birnbaum-Saunders (FM-BS) distributions for analyzing and clustering right-skewed, leptokurtic, and multimodal lifetime datasets. The maximum likelihood (ML) estimates of the proposed model are obtained by developing a computationally analytical expectation-maximization (EM) type algorithm, as well as a fuzzy classification maximum likelihood (FCML) type algorithm, that combines the advantages of fuzzy clustering and robust statistical estimators. Simulation studies demonstrate the accuracy and computational efficiency of the FCML algorithm to estimate parameters of the FM-BS distributions and to cluster samples drawn from the FM-BS distributions. Finally, some real datasets have been analyzed to illustrate how well the proposed FM-BS model estimates the membership values. (C) 2019 Elsevier B.V. All rights reserved.</t>
  </si>
  <si>
    <t>10.1016/j.asoc.2019.105539</t>
  </si>
  <si>
    <t>Haas, TC; Ferreira, SM</t>
  </si>
  <si>
    <t>Haas, Timothy C.; Ferreira, Sam M.</t>
  </si>
  <si>
    <t>Conservation Risks: When Will Rhinos be Extinct?</t>
  </si>
  <si>
    <t>IEEE TRANSACTIONS ON CYBERNETICS</t>
  </si>
  <si>
    <t>Agent-based economic models; ecological modeling; extinction risk; individual-based models (IBMs); wildlife trafficking</t>
  </si>
  <si>
    <t>SUPPLY CHAIN RISK; AGENT-BASED MODEL; LEGAL TRADE; MANAGEMENT; RHINOCEROS; PATTERNS; GROWTH</t>
  </si>
  <si>
    <t>We develop a risk intelligence system for biodiversity enterprises. Such enterprises depend on a supply of endangered species for their revenue. Many of these enterprises, however, cannot purchase a supply of this resource and are largely unable to secure the resource against theft in the form of poaching. Because replacements are not available once a species becomes extinct, insurance products are not available to reduce the risk exposure of these enterprises to an extinction event. For many species, the dynamics of anthropogenic impacts driven by economic as well as noneconomic values of associated wildlife products along with their ecological stressors can help meaningfully predict extinction risks. We develop an agent/individual-based economic-ecological model that captures these effects and apply it to the case of South African rhinos. Our model uses observed rhino dynamics and poaching statistics. It seeks to predict rhino extinction under the present scenario. This scenario has no legal horn trade, but allows live African rhino trade and legal hunting. Present rhino populations are small and threatened by a rising onslaught of poaching. This present scenario and associated dynamics predicts continued decline in rhino population size with accelerated extinction risks of rhinos by 2036. Our model supports the computation of extinction risks at any future time point. This capability can be used to evaluate the effectiveness of proposed conservation strategies at reducing a species' extinction risk. Models used to compute risk predictions, however, need to be statistically estimated. We point out that statistically fitting such models to observations will involve massive numbers of observations on consumer behavior and time-stamped location observations on thousands of animals. Finally, we propose Big Data algorithms to perform such estimates and to interpret the fitted model's output.</t>
  </si>
  <si>
    <t>2168-2267</t>
  </si>
  <si>
    <t>IEEE T CYBERNETICS</t>
  </si>
  <si>
    <t>10.1109/TCYB.2015.2470520</t>
  </si>
  <si>
    <t>Tilahun, SL; Ngnotchouye, JMT; Hamadneh, NN</t>
  </si>
  <si>
    <t>Tilahun, Surafel Luleseged; Ngnotchouye, Jean Medard T.; Hamadneh, Nawaf N.</t>
  </si>
  <si>
    <t>Continuous versions of firefly algorithm: a review</t>
  </si>
  <si>
    <t>Firefly algorithm; Optimization; Bio-inspired algorithm; Swarm intelligence</t>
  </si>
  <si>
    <t>FINITE-ELEMENT-METHOD; OPTIMIZATION PROBLEMS; DESIGN; OPPOSITION; MANAGEMENT; PREFERENCE; PLACEMENT; MODEL</t>
  </si>
  <si>
    <t>Firefly algorithm is a swarm based metaheuristic algorithm designed for continuous optimization problems. It works by following better solutions and also with a random search mechanism. It has been successfully used in different problems arising in different disciplines and also modified for discrete problems. Unlike its easiness to understand and to implement; its effectiveness is highly affected by the parameter values. In addition modifying the search mechanism may give better performance. Hence different modified versions are introduced to overcome its limitations and increase its performance. In this paper, the modifications done on firefly algorithm for continuous optimization problems will be reviewed with a critical analysis. A detailed discussion on the modifications with possible future works will also be presented. In addition a comparative study will be conducted using forty benchmark problems with different dimensions based on ten base functions. The result shows that some of the modified versions produce superior results with a tradeoff of high computational time. Hence, this result will help practitioners to decide which modified version to apply based on the computational resource available and the sensitivity of the problem.</t>
  </si>
  <si>
    <t>10.1007/s10462-017-9568-0</t>
  </si>
  <si>
    <t>Kaushik, M; Gupta, SH; Balyan, V</t>
  </si>
  <si>
    <t>Kaushik, Monica; Gupta, Sindhu Hak; Balyan, Vipin</t>
  </si>
  <si>
    <t>An approach to detect human body movement using different channel models and machine learning techniques</t>
  </si>
  <si>
    <t>Bit error rate (BER); Random Forest; Signal to noise ratio (SNR); Received signal strength indicator (RSSI); Wireless Body Area Network (WBAN)</t>
  </si>
  <si>
    <t>WEARABLE SENSORS; PATIENT</t>
  </si>
  <si>
    <t>Worldwide, 16.7 million people die each year due to cardiovascular disease. These statistics raise demand of devices like sensor-based pacemakers (PM) which are not just doing heart rate augmentation but also capable to transmit information via wireless link to on body sensor and support remote monitoring of such patients. As per the world health organization WHO reports there are more than 3 million functioning PMs and about 600,000 pacemakers are implanted each year in world. On an average, 70-80% of PMs are implanted in aged patients around 65 years or older. In addition to continuous monitoring of cardiovascular parameters, detection of physical movement of such patients may be helpful to assess their well-being. This paper has been formulated with an aim to highlight an approach which may be used to detect the physical movement of the patient using information signal received from implanted PM. The transmitted signal will experience a pathloss offered by wireless human body channel, which will affect the link quality parameters namely Signal to Noise Ratio (SNR) and Bit Error Rate (BER) and received signal strength indicator (RSSI). In the current work mathematical model has been formulated considering in body and on body channel propagation conditions and received power, received energy, pathloss, SNR, BER, bit rate, energy per bit and RSSI have been evaluated using IEEE802.15.6 channel models CM2 and CM3. Data set has been created and human body movement has been detected using Machine Learning (ML) techniques. Prediction accuracy of Multilayer Perceptron (MLP), k-Nearest Neighbours (kNN) and Random Forest have been compared. The analysis performed depicts that human body movement can be detected using different channel models and ML techniques such as MLP, kNN and Random Forest with an accuracy of 65.3%, 72.8% and 93.4% respectively. The critical comparison of the result indicates that the performance of Random Forest is better than MLP and kNN. This approach will be helpful in remote detection of human body movement of patients.</t>
  </si>
  <si>
    <t>10.1007/s12652-021-03237-2</t>
  </si>
  <si>
    <t>Ferrer, L; McLaren, M; Brummer, N</t>
  </si>
  <si>
    <t>Ferrer, Luciana; McLaren, Mitchell; Brummer, Niko</t>
  </si>
  <si>
    <t>A speaker verification backend with robust performance across conditions</t>
  </si>
  <si>
    <t>Speaker verification; Probabilistic linear discriminant analysis; Robust calibration</t>
  </si>
  <si>
    <t>In this paper, we address the problem of speaker verification in conditions unseen or unknown during development. A standard method for speaker verification consists of extracting speaker embeddings with a deep neural network and processing them through a backend composed of probabilistic linear discriminant analysis (PLDA) and global logistic regression score calibration. This method is known to result in systems that work poorly on conditions different from those used to train the calibration model. We propose to modify the standard backend, introducing an adaptive calibrator that uses duration and other automatically extracted side-information to adapt to the conditions of the inputs. The backend is trained discriminatively to optimize binary cross-entropy. When trained on a number of diverse datasets that are labeled only with respect to speaker, the proposed backend consistently and, in some cases, dramatically improves calibration, compared to the standard PLDA approach, on a number of held-out datasets, some of which are markedly different from the training data. Discrimination performance is also consistently improved. We show that joint training of the PLDA and the adaptive calibrator is essential - the same benefits cannot be achieved when freezing PLDA and fine-tuning the calibrator. To our knowledge, the results in this paper are the first evidence in the literature that it is possible to develop a speaker verification system with robust out-of-the-box performance on a large variety of conditions.</t>
  </si>
  <si>
    <t>10.1016/j.csl.2021.101258</t>
  </si>
  <si>
    <t>Mokoena, T; Celik, T; Marivate, V</t>
  </si>
  <si>
    <t>Mokoena, Tshepiso; Celik, Turgay; Marivate, Vukosi</t>
  </si>
  <si>
    <t>Why is this an anomaly? Explaining anomalies using sequential explanations</t>
  </si>
  <si>
    <t>Outlier explanation; Sequential feature explanation; Sequential explanation; Anomaly validation; Explainable AI</t>
  </si>
  <si>
    <t>OUTLIER DETECTION; SUPPORT; INFORMATION; SELECTION; FEATURES</t>
  </si>
  <si>
    <t>In most applications, anomaly detection operates in an unsupervised mode by looking for outliers hoping that they are anomalies. Unfortunately, most anomaly detectors do not come with explanations about which features make a detected outlier point anomalous. Therefore, it requires human analysts to manually browse through each detected outlier point's feature space to obtain the subset of features that will help them determine whether they are genuinely anomalous or not. This paper introduces sequential explanation (SE) methods that sequentially explain to the analyst which features make the detected outlier anomalous. We present two methods for computing SEs called the outlier and sample-based SE that will work alongside any anomaly detector. The outlier-based SE methods use an anomaly detector's outlier scoring measure guided by a search algorithm to compute the SEs. Meanwhile, the sample-based SE methods employ sampling to turn the problem into a classical feature selection problem. In our experiments, we compare the performances of the different outlier-and sample-based SEs. Our results show that both the outlier and sample-based methods compute SEs that perform well and outperform sequential feature explanations. (c) 2021 Elsevier Ltd. All rights reserved.</t>
  </si>
  <si>
    <t>10.1016/j.patcog.2021.108227</t>
  </si>
  <si>
    <t>Ong, HC; Tilahun, SL; Lee, WS; Ngnotchouye, JMT</t>
  </si>
  <si>
    <t>Ong, Hong Choon; Tilahun, Surafel Luleseged; Lee, Wai Soon; Ngnotchouye, Jean Meadard T.</t>
  </si>
  <si>
    <t>Comparative Study of Prey Predator Algorithm and Firefly Algorithm</t>
  </si>
  <si>
    <t>INTELLIGENT AUTOMATION AND SOFT COMPUTING</t>
  </si>
  <si>
    <t>Prey predator algorithm; firefly algorithm; comparative study; metaheuristics; swarm intelligence</t>
  </si>
  <si>
    <t>GENETIC ALGORITHM; OPTIMIZATION ALGORITHM</t>
  </si>
  <si>
    <t>Metaheuristic algorithms are found to be promising for difficult and high dimensional problems. Most of these algorithms are inspired by different natural phenomena. Currently, there are hundreds of these metaheuristic algorithms introduced and used.The introduction of new algorithm has been one of the issues researchers focused in the past fifteen years. However, there is a critic that some of the new algorithms are not in fact new in terms of their search behavior. Hence, a comparative study in between existing algorithms to highlight their differences and similarity needs to be studied. Apart from knowing the similarity and difference in search mechanisms of these algorithms it will also help to set criteria on when to use these algorithms. In this paper a comparative study of prey predator algorithm and firefly algorithm will be discussed. The discussion will also be supported by simulation results on selected twenty benchmark problems with different properties. A statistical analysis called Mann-Whitney U 2 test is used to compare the algorithms. The theoretical as well as simulation results support that prey predator algorithm is a more generalized search algorithm, whereas firefly algorithm falls as a special case of prey predator algorithm by fixing some of the parameters of prey predator algorithm to certain values.</t>
  </si>
  <si>
    <t>1079-8587</t>
  </si>
  <si>
    <t>INTELL AUTOM SOFT CO</t>
  </si>
  <si>
    <t>10.1080/10798587.2017.1294811</t>
  </si>
  <si>
    <t>Celik, T</t>
  </si>
  <si>
    <t>Celik, Turgay</t>
  </si>
  <si>
    <t>Spatial Entropy-Based Global and Local Image Contrast Enhancement</t>
  </si>
  <si>
    <t>Contrast enhancement; spatial entropy; image quality enhancement; discrete cosine transform</t>
  </si>
  <si>
    <t>HISTOGRAM EQUALIZATION; COLOR IMAGES; REPRESENTATION; ILLUMINATION</t>
  </si>
  <si>
    <t>This paper proposes a novel algorithm, which enhances the contrast of an input image using spatial information of pixels. The algorithm introduces a new method to compute the spatial entropy of pixels using spatial distribution of pixel gray levels. Different than the conventional methods, this algorithm considers the distribution of spatial locations of gray levels of an image instead of gray-level distribution or joint statistics computed from the gray levels of an image. For each gray level, the corresponding spatial distribution is computed using a histogram of spatial locations of all pixels with the same gray level. Entropy measures are calculated from the spatial distributions of gray levels of an image to create a distribution function, which is further mapped to a uniform distribution function to achieve the final contrast enhancement. The method achieves contrast improvement in the case of low-contrast images; however, it does not alter the image if the image's contrast is high enough. Thus, it always produces visually pleasing results without distortions. Furthermore, this method is combined with transform domain coefficient weighting to achieve both local and global contrast enhancement at the same time. The level of the local contrast enhancement can be controlled. Several experiments on effects of contrast enhancement are performed. Experimental results show that the proposed algorithms produce better or comparable enhanced images than several state-of-the-art algorithms.</t>
  </si>
  <si>
    <t>10.1109/TIP.2014.2364537</t>
  </si>
  <si>
    <t>STOTHERT, A; MACLEOD, IM</t>
  </si>
  <si>
    <t>FEATURE-EXTRACTION FOR REAL-TIME EXPERT-SYSTEMS</t>
  </si>
  <si>
    <t>FEATURE EXTRACTION; HIGHLY DISCRETE SIGNALS; EXPERT SYSTEMS; NONLINEAR FILTERS; REAL-TIME</t>
  </si>
  <si>
    <t>EDGE DETECTORS; FILTERS; IMAGE</t>
  </si>
  <si>
    <t>Feature extraction is a widely used technique in the field of image processing. This paper shows that 2D nonlinear feature extraction is also useful in controllers that are based on artificial intelligence techniques. It can, for example, be used to limit the knowledge explosion problem encountered when online sensors interact with expert systems. The feature extraction scheme suggested uses nonlinear hybrid median filters, is noise tolerant, non-model-dependent, preserves discontinuities, and is capable of a 90% reduction in information representation with negligible signal feature loss.</t>
  </si>
  <si>
    <t>10.1016/0952-1976(94)90002-7</t>
  </si>
  <si>
    <t>Buyle, R; Vanlishout, Z; Coetzee, S; De Paepe, D; Van Compernolle, M; Thijs, G; Van Nuffelen, B; De Vocht, L; Mechant, P; De Vidts, B; Mannens, E</t>
  </si>
  <si>
    <t>Buyle, Raf; Vanlishout, Ziggy; Coetzee, Serena; De Paepe, Dieter; Van Compernolle, Mathias; Thijs, Geert; Van Nuffelen, Bert; De Vocht, Laurens; Mechant, Peter; De Vidts, Bjorn; Mannens, Erik</t>
  </si>
  <si>
    <t>Raising interoperability among base registries: The evolution of the Linked Base Registry for addresses in Flanders</t>
  </si>
  <si>
    <t>JOURNAL OF WEB SEMANTICS</t>
  </si>
  <si>
    <t>Semantic web; Ontology; e-government; Address registry; Linked Open Data; Semantic interoperability</t>
  </si>
  <si>
    <t>The transformation of society towards a digital economy and government austerity creates a new context leading to changing roles for both government and private sector. Boundaries between public and private services are blurring, enabling government and private sector to collaborate and share responsibilities. In Belgium, the regional Government of Flanders embedded the re-use of public sector information in its legislation and published a data portal containing well over 4000 Open Datasets. Due to a lack of interoperability, interconnecting and interpreting these sources of information remain challenges for public administrations, businesses and citizens. To dissolve the boundaries between the data silos, the Flemish government applied Linked Data design principles in an operational public sector context. This paper discusses the trends we have identified while 'rewiring' the Authentic Source for addresses to a Linked Base Registry. We observed the impact on multiple interoperability levels; namely on the legal, organisational, semantic and technical level. In conclusion Linked Data can increase semantic and technical interoperability and lead to a better adoption of government information in the public and private sector. We strongly believe that the insights from the past thirteen years in the region of Flanders could speed up processes in other countries that are facing the complexity of raising technical and semantic interoperability. (C) 2018 Elsevier B.V. All rights reserved.</t>
  </si>
  <si>
    <t>1570-8268</t>
  </si>
  <si>
    <t>J WEB SEMANT</t>
  </si>
  <si>
    <t>10.1016/j.websem.2018.10.003</t>
  </si>
  <si>
    <t>Wisniewski, D; Potoniec, J; Lawrynowicz, A; Keet, CM</t>
  </si>
  <si>
    <t>Wisniewski, Dawid; Potoniec, Jedrzej; Lawrynowicz, Agnieszka; Keet, C. Maria</t>
  </si>
  <si>
    <t>Analysis of Ontology Competency Questions and their formalizations in SPARQL-OWL</t>
  </si>
  <si>
    <t>Ontology Authoring; Competency Questions; SPARQL-OWL</t>
  </si>
  <si>
    <t>Competency Questions (CQs) are natural language questions outlining and constraining the scope of knowledge represented in an ontology. Despite that CQs are a part of several ontology engineering methodologies, the actual publication of CQs for the available ontologies is very limited and even scarcer is the publication of their respective formalizations in terms of, e.g., SPARQL queries. This paper aims to contribute to addressing the myriad of engineering hurdles to using CQs in ontology development. A prerequisite to this is to understand the relation between CQs and the queries over the ontology. We use a new dataset of 234 competency questions and their SPARQL-OWL queries for several ontologies in different domains developed by different groups, and analysed the CQs in two principal ways. The first stage focused on a linguistic analysis of the natural language text itself, i.e., a lexico-syntactic analysis without any presuppositions of ontology elements, and a subsequent step of semantic analysis in order to find patterns. This increased diversity of CQ sources resulted in a 4-5-fold increase of hitherto published patterns, to 106 distinct CQ patterns, which have a limited subset of few patterns shared across the CQ sets from the different ontologies. Next, we analysed the relation between the found CQ patterns and their respective SPARQL-OWL patterns, which revealed that one CQ pattern may be realized by more than one SPARQL-OWL query pattern, and vice versa. These insights may contribute to establishing common practices, templates, automation, and user tools that will support CQ formulation, formalization, execution, and general management. (C) 2019 Elsevier B.V. All rights reserved.</t>
  </si>
  <si>
    <t>10.1016/j.websem.2019.100534</t>
  </si>
  <si>
    <t>Inertia weight control strategies for particle swarm optimization</t>
  </si>
  <si>
    <t>Particle swarm optimization; Inertia weight strategies; Convergence</t>
  </si>
  <si>
    <t>ALGORITHM; ADAPTATION</t>
  </si>
  <si>
    <t>Particle swarm optimization (PSO) is a population-based, stochastic optimization technique inspired by the social dynamics of birds. The PSO algorithm is rather sensitive to the control parameters, and thus, there has been a significant amount of research effort devoted to the dynamic adaptation of these parameters. The focus of the adaptive approaches has largely revolved around adapting the inertia weight as it exhibits the clearest relationship with the exploration/exploitation balance of the PSO algorithm. However, despite the significant amount of research efforts, many inertia weight control strategies have not been thoroughly examined analytically nor empirically. Thus, there are a plethora of choices when selecting an inertia weight control strategy, but no study has been comprehensive enough to definitively guide the selection. This paper addresses these issues by first providing an overview of 18 inertia weight control strategies. Secondly, conditions required for the strategies to exhibit convergent behaviour are derived. Finally, the inertia weight control strategies are empirically examined on a suite of 60 benchmark problems. Results of the empirical investigation show that none of the examined strategies, with the exception of a randomly selected inertia weight, even perform on par with a constant inertia weight.</t>
  </si>
  <si>
    <t>10.1007/s11721-016-0128-z</t>
  </si>
  <si>
    <t>Wohlberg, B; de Jager, G</t>
  </si>
  <si>
    <t>A review of the fractal image coding literature</t>
  </si>
  <si>
    <t>fractals; image coding</t>
  </si>
  <si>
    <t>ITERATED FUNCTION SYSTEMS; WAVELET-BASED THEORY; DELAUNAY TRIANGULATION; VECTOR QUANTIZATION; DECODING ALGORITHM; COMPRESSION; PERFORMANCE; TRANSFORMS; SUBTREES; SEARCH</t>
  </si>
  <si>
    <t>Fractal image compression is a relatively recent technique based on the representation of an image by a contractive transform, on the space of images, for which the fixed point Is close to the original image. This broad principle encompasses a very wide variety of coding schemes, many of which have been explored in the rapidly growing body of published research. While certain theoretical aspects of this representation are well established, relatively little attention has been given to the construction of a coherent underlying image model that would justify its use. Most purely fractal-based schemes are not competitive with the current state of the art, but hybrid schemes incorporating fractal compression and alternative techniques have achieved considerably greater success. This review represents a survey of the most significant advances, both practical and theoretical, since the publication in 1990 of Jacquin's original fractal coding scheme.</t>
  </si>
  <si>
    <t>10.1109/83.806618</t>
  </si>
  <si>
    <t>Iqbal, N; Mahmood, A; Hussain, S; Ghafoor, A</t>
  </si>
  <si>
    <t>Iqbal, Nadia; Mahmood, Asad; Hussain, Sajjad; Ghafoor, Abdul</t>
  </si>
  <si>
    <t>Bayesian compressive sensing framework for spectrum reconstruction in Rayleigh fading channels</t>
  </si>
  <si>
    <t>Rayleigh fading; Bayesian compressive sensing; belief propagation; mean square error performance</t>
  </si>
  <si>
    <t>Compressive sensing (CS) is a novel digital signal processing technique that has found great interest in many applications including communication theory and wireless communications. In wireless communications, CS is particularly suitable for its application in the area of spectrum sensing for cognitive radios, where the complete spectrum under observation, with many spectral holes, can be modeled as a sparse wide -band signal in the frequency domain. Considering the initial works performed to exploit the benefits of Bayesian CS in spectrum sensing, the fading characteristic of wireless communications has not been considered yet to a great extent, although it is an inherent feature for all sorts of wireless communications and it must be considered for the design of any practically viable wireless system. In this paper, we extend the Bayesian CS framework for the recovery of a sparse signal, whose nonzero coefficients follow a Rayleigh distribution. It is then demonstrated via simulations that mean square error significantly improves when appropriate prior distribution is used for the faded signal coefficients and thus, in turns, the spectrum reconstruction improves. Different parameters of the system model, e.g., sparsity level and number of measurements, are then varied to show the consistency of the results for different cases.</t>
  </si>
  <si>
    <t>10.3906/elk-1405-198</t>
  </si>
  <si>
    <t>Jocko, P; Ombuki-Berman, BM; Engelbrecht, AP</t>
  </si>
  <si>
    <t>Jocko, Pawel; Ombuki-Berman, Beatrice M.; Engelbrecht, Andries P.</t>
  </si>
  <si>
    <t>Multi-guide particle swarm optimisation archive management strategies for dynamic optimisation problems</t>
  </si>
  <si>
    <t>Dynamic multi-objective optimisation; Multi-guide particle swarm optimisation; Archive management</t>
  </si>
  <si>
    <t>MULTIOBJECTIVE OPTIMIZATION; GENETIC ALGORITHM</t>
  </si>
  <si>
    <t>This study presents archive management approaches for dynamic multi-objective optimisation problems (DMOPs) using the multi-guide particle swarm optimisation (MGPSO) algorithm by Scheepers et al. (Swarm Intell, 13(3-4):245-276, 2019, ). The MGPSO is a multi-swarm approach developed for static multi-objective optimisation problems, where each subswarm optimises one of the objectives. It uses a bounded archive that is based on a crowding distance archive implementation. This paper adapts the MGPSO algorithm to solve DMOPs by proposing alternative archive update strategies to allow efficient tracking of the changing Pareto-optimal front. To evaluate the adapted MGPSO for DMOPs, a total of twenty-nine benchmark functions and six performance measures were implemented. The problem set consists of problems with only two or three objectives, and the exact time of the changes is assumed to be known beforehand. The experiments were run against five different environment types, where both the frequency of changes and the severity of changes parameters control how often and how severe the changes are during the optimisation of a DMOP. The best archive management approach was compared to the other state-of-the-art dynamic multi-objective optimisation algorithms (DMOAs). An extensive empirical analysis shows that MGPSO with a local search approach to the archive management achieves very competitive and oftentimes better performance when compared with the other DMOAs.</t>
  </si>
  <si>
    <t>10.1007/s11721-022-00210-3</t>
  </si>
  <si>
    <t>De Masellis, R; Goranko, V</t>
  </si>
  <si>
    <t>De Masellis, Riccardo; Goranko, Valentin</t>
  </si>
  <si>
    <t>Logic-based specification and verification of homogeneous dynamic multi-agent systems</t>
  </si>
  <si>
    <t>Dynamic multi-agent systems; Logics for multi-agent systems; Logics for strategic reasoning; Model-checking</t>
  </si>
  <si>
    <t>We develop a logic-based framework for formal specification and algorithmic verification of homogeneous and dynamic concurrent multi-agent transition systems. Homogeneity means that all agents have the same available actions at any given state and the actions have the same effects regardless of which agents perform them. The state transitions are therefore determined only by the vector of numbers of agents performing each action and are specified symbolically, by means of conditions on these numbers definable in Presburger arithmetic. The agents are divided into controllable (by the system supervisor/controller) and uncontrollable, representing the environment or adversary. Dynamicity means that the numbers of controllable and uncontrollable agents may vary throughout the system evolution, possibly at every transition. As a language for formal specification we use a suitably extended version of Alternating-time Temporal Logic, where one can specify properties of the type a coalition of (at least) n controllable agents can ensure against (at most) m uncontrollable agents that any possible evolution of the system satisfies a given objective ., where is specified again as a formula of that language and each of n and m is either a fixed number or a variable that can be quantified over. We provide formal semantics to our logic L HDMAS and define normal form of its formulae. We then prove that every formula in L HDMAS is equivalent in the finite to one in a normal form and develop an algorithm for global model checking of formulae in normal form in finite HDMAS models, which invokes model checking truth of Presburger formulae. We establish worst case complexity estimates for the model checking algorithm and illustrate it on a running example.</t>
  </si>
  <si>
    <t>10.1007/s10458-020-09457-8</t>
  </si>
  <si>
    <t>Stauffer, M; Fischer, A; Riesen, K</t>
  </si>
  <si>
    <t>Stauffer, Michael; Fischer, Andreas; Riesen, Kaspar</t>
  </si>
  <si>
    <t>Keyword spotting in historical handwritten documents based on graph matching</t>
  </si>
  <si>
    <t>Handwritten keyword spotting; Graph representation; Bipartite graph matching; Ensemble methods</t>
  </si>
  <si>
    <t>WORD; RECOGNITION; ALGORITHM; MODELS</t>
  </si>
  <si>
    <t>In the last decades historical handwritten documents have become increasingly available in digital form. Yet, the accessibility to these documents with respect to browsing and searching remained limited as full automatic transcription is often not possible or not sufficiently accurate. This paper proposes a novel reliable approach for template-based keyword spotting in historical handwritten documents. In particular, our framework makes use of different graph representations for segmented word images and a sophisticated matching procedure. Moreover, we extend our method to a spotting ensemble. In an exhaustive experimental evaluation on four widely used benchmark datasets we show that the proposed approach is able to keep up or even outperform several state-of-the-art methods for template- and learning-based keyword spotting. (C) 2018 Elsevier Ltd. All rights reserved.</t>
  </si>
  <si>
    <t>10.1016/j.patcog.2018.04.001</t>
  </si>
  <si>
    <t>Cloete, I; van Zyl, J</t>
  </si>
  <si>
    <t>Fuzzy mule induction in a set covering framework</t>
  </si>
  <si>
    <t>IEEE TRANSACTIONS ON FUZZY SYSTEMS</t>
  </si>
  <si>
    <t>alpha complement; concept learning; exclusion; fuzzy rule induction; fuzzy set covering; lattice; most general conjunction; partial order; separate-and-conquer general-to-specific search; specialization method</t>
  </si>
  <si>
    <t>DECISION TREE; ALGORITHM; KNOWLEDGE</t>
  </si>
  <si>
    <t>Classes of algorithms and their corresponding knowledge representations for the induction of fuzzy logic classification rules include, for example, clustering and fuzzy decision trees. This paper introduces a new class of induction algorithms based on fuzzy set covering principles. We present a set covering framework for concept learning using fuzzy sets, and develop an algorithm, FUZZYBEXA, based on this approach to induce fuzzy classification rules from data. Unlike the induction of fuzzy decision trees that follow a divide-and-conquer strategy, this algorithm performs a separate-and-conquer general-to-specific search of the instance space. We show that the description language allows a partial ordering of candidate hypotheses leading to a lattice of conjunctions to be searched. Properties of the lattice allow the develoment of new heuristics to guide the search for good concept descriptions and to terminate the search early enough in the induction process. The operation of the algorithm is illustrated and then compared with other well-known crisp and fuzzy machine learning algorithms. The results show that highly accurate and comprehensible rules are induced, and that this methodology is an important new tool in the arsenal of fuzzy machine learning algorithms.</t>
  </si>
  <si>
    <t>1063-6706</t>
  </si>
  <si>
    <t>IEEE T FUZZY SYST</t>
  </si>
  <si>
    <t>10.1109/TFUZZ.2005.861616</t>
  </si>
  <si>
    <t>Ross, D</t>
  </si>
  <si>
    <t>Ross, Don</t>
  </si>
  <si>
    <t>The economic and evolutionary basis of selves</t>
  </si>
  <si>
    <t>4th Conference on Collective Intentionality</t>
  </si>
  <si>
    <t>OCT-FEB -, 2004-2006</t>
  </si>
  <si>
    <t>Siena, ITALY</t>
  </si>
  <si>
    <t>agency; behavioral economics; evolutionary game theory; modeling; selves; social dynamics</t>
  </si>
  <si>
    <t>This paper aims to reconcile radical anti-individualism about people, according to which people are dynamic products of social dynamics, with neoclassical economic formalism and standard evolutionary game theory. The point of doing so is to face empirical facts coming from the cognitive and behavioral sciences, without throwing away any more of our well established modeling technology than we have to. The paper develops a high-level framework for modeling game determination, the process by which people strategically interact (play games) to determine which ranges of subsequent games will be played by their future selves that will have been sculpted from the preference refinements resulting from the earlier games. (c) 2006 Elsevier B.V. All rights reserved.</t>
  </si>
  <si>
    <t>10.1016/j.cogsys.2005.11.003</t>
  </si>
  <si>
    <t>Oldewage, ET; Engelbrecht, AP; Cleghorn, CW</t>
  </si>
  <si>
    <t>Oldewage, E. T.; Engelbrecht, A. P.; Cleghorn, C. W.</t>
  </si>
  <si>
    <t>Degrees of stochasticity in particle swarm optimization</t>
  </si>
  <si>
    <t>Particle swarm optimization; Stochastic scaling; Component-wise scaling; Dimensional coupling</t>
  </si>
  <si>
    <t>ALGORITHM; CONVERGENCE; STABILITY</t>
  </si>
  <si>
    <t>This paper illustrates the importance of independent, component-wise stochastic scaling values, from both a theoretical and empirical perspective. It is shown that a swarm employing scalar stochasticity in the particle update equation is unable to express every point in the search space if the problem dimensionality is sufficiently large in comparison with the swarm size. The theoretical result is emphasized by an empirical experiment which shows that a swarm using scalar stochasticity performs significantly worse when the optimum is not in the span of its initial positions. It is also demonstrated that even when the problem dimensionality allows a scalar swarm to reach the optimum, a swarm with component-wise stochasticity significantly outperforms the scalar swarm. This result is extended by considering different degrees of stochasticity, in which groups of components share the same stochastic scalar. It is demonstrated on a large range of benchmark functions that swarms with dimensional coupling (including scalar swarms in the most extreme case) perform significantly worse than a swarm with component-wise stochasticity. The paper also shows that, contrary to previous results in the field, a swarm with component-wise stochasticity is not biased towards the subspace within which it is initialized. The misconception is shown to have arisen in the previous literature due to overzealous normalization when measuring swarm movement, which is corrected in this paper.</t>
  </si>
  <si>
    <t>10.1007/s11721-019-00168-9</t>
  </si>
  <si>
    <t>Quadratic gabor filters for object detection</t>
  </si>
  <si>
    <t>distortion-invariance; Gabor wavelet filters; non-linear classifiers; nonlinear correlation filters; object detection; pattern recognition; quadratic forms</t>
  </si>
  <si>
    <t>WAVELET FILTERS; NEURAL-NET; FUSION; CLUTTER; DESIGN</t>
  </si>
  <si>
    <t>We present a new class of quadratic filters that are capable of creating spherical, elliptical, hyperbolic and linear decision surfaces which result in better detection and classification capabilities than the linear decision surfaces obtained from correlation filters, Each filter comprises of a number of separately designed linear basis filters. These filters are linearly combined into several macro filters; the output from these macro filters are passed through a magnitude square operation and are then linearly combined using real weights to achieve the quadratic decision surface. For detection, the creation of macro biters (linear combinations of multiple single filters) allows for a substantial computational saving by reducing the number of correlation operations required, In this work, we consider the use of Gabor basis filters; the Gabor filter parameters are separately optimized. The fusion parameters to combine the Gabor biter outputs are optimized using an extended piecewise quadratic neural network (E-PQNN), We demonstrate methods for selecting the number of macro Gabor filters, the filter parameters and the linear and nonlinear combination coefficients. We present preliminary results obtained for an infrared (IR) vehicle detection problem.</t>
  </si>
  <si>
    <t>10.1109/83.902287</t>
  </si>
  <si>
    <t>Fendji, JLKE; Tala, DCM; Yenke, BO; Atemkeng, M</t>
  </si>
  <si>
    <t>Fendji, Jean Louis K. E.; Tala, Diane C. M.; Yenke, Blaise O.; Atemkeng, Marcellin</t>
  </si>
  <si>
    <t>Automatic Speech Recognition Using Limited Vocabulary: A Survey</t>
  </si>
  <si>
    <t>NEURAL-NETWORKS; SYSTEM; ALGORITHM; MODELS</t>
  </si>
  <si>
    <t>Automatic Speech Recognition (ASR) is an active field of research due to its large number of applications and the proliferation of interfaces or computing devices that can support speech processing. However, the bulk of applications are based on well-resourced languages that overshadow under-resourced ones. Yet, ASR represents an undeniable means to promote such languages, especially when designing human-to-human or human-to-machine systems involving illiterate people. An approach to design an ASR system targeting under-resourced languages is to start with a limited vocabulary. ASR using a limited vocabulary is a subset of the speech recognition problem that focuses on the recognition of a small number of words or sentences. This paper aims to provide a comprehensive view of mechanisms behind ASR systems as well as techniques, tools, projects, recent contributions, and possible future directions in ASR using a limited vocabulary. This work consequently provides a way forward when designing an ASR system using limited vocabulary. Although an emphasis is put on limited vocabulary, most of the tools and techniques reported in this survey can be applied to ASR systems in general.</t>
  </si>
  <si>
    <t>10.1080/08839514.2022.2095039</t>
  </si>
  <si>
    <t>Self-adaptive particle swarm optimization: a review and analysis of convergence</t>
  </si>
  <si>
    <t>Particle swarm optimization; Self-adaptive; Parameter control; Convergence</t>
  </si>
  <si>
    <t>STABILITY ANALYSIS</t>
  </si>
  <si>
    <t>Particle swarm optimization (PSO) is a population-based, stochastic search algorithm inspired by the flocking behaviour of birds. The PSO algorithm has been shown to be rather sensitive to its control parameters, and thus, performance may be greatly improved by employing appropriately tuned parameters. However, parameter tuning is typically a time-intensive empirical process. Furthermore, a priori parameter tuning makes the implicit assumption that the optimal parameters of the PSO algorithm are not time-dependent. To address these issues, self-adaptive particle swarm optimization (SAPSO) algorithms adapt their control parameters throughout execution. While there is a wide variety of such SAPSO algorithms in the literature, their behaviours are not well understood. Specifically, it is unknown whether these SAPSO algorithms will even exhibit convergent behaviour. This paper addresses this lack of understanding by investigating the convergence behaviours of 18 SAPSO algorithms both analytically and empirically. This paper also empirically examines whether the adapted parameters reach a stable point and whether the final parameter values adhere to a well-known convergence criterion. The results depict a grim state for SAPSO algorithms; over half of the SAPSO algorithms exhibit divergent behaviour while many others prematurely converge.</t>
  </si>
  <si>
    <t>10.1007/s11721-017-0150-9</t>
  </si>
  <si>
    <t>Sha, DH; Bajic, VB</t>
  </si>
  <si>
    <t>Sha, Daohang; Bajic, Vladimir B.</t>
  </si>
  <si>
    <t>AN OPTIMIZED RECURSIVE LEARNING ALGORITHM FOR THREE-LAYER FEEDFORWARD NEURAL NETWORKS FOR MIMO NONLINEAR SYSTEM IDENTIFICATIONS</t>
  </si>
  <si>
    <t>Neural Networks; Learning Algorithms; Back Propagation; Gradient Descent Method</t>
  </si>
  <si>
    <t>BACK-PROPAGATION; GRADIENT-METHOD; CONVERGENCE; RATES; BACKPROPAGATION; PERCEPTRON; MOMENTUM</t>
  </si>
  <si>
    <t>Back-propagation with gradient method is the most popular learning algorithm for feed-forward neural networks. However, it is critical to determine a proper fixed learning rate for the algorithm. In this paper, an optimized recursive algorithm is presented for online learning based on matrix operation and optimization methods analytically, which can avoid the trouble to select a proper learning rate for the gradient method. The proof of weak convergence of the proposed algorithm also is given. Although this approach is proposed for three-layer, feed-forward neural networks, it could be extended to multiple layer feed-forward neural networks. The effectiveness of the proposed algorithms applied to the identification of behavior of a two-input and two-output non-linear dynamic system is demonstrated by simulation experiments.</t>
  </si>
  <si>
    <t>10.1080/10798587.2011.10643137</t>
  </si>
  <si>
    <t>Meyer, T; Orgun, MA</t>
  </si>
  <si>
    <t>Meyer, Thomas; Orgun, Mehmet A.</t>
  </si>
  <si>
    <t>INTRODUCTION: SPECIAL ISSUE ON KNOWLEDGE REPRESENTATION AND ONTOLOGY RESEARCH</t>
  </si>
  <si>
    <t>10.1080/08839510903448593</t>
  </si>
  <si>
    <t>Mohagheghi, S; Venayagamoorthy, GK; Harley, RG</t>
  </si>
  <si>
    <t>Mohagheghi, Salman; Venayagamoorthy, Ganesh K.; Harley, Ronald G.</t>
  </si>
  <si>
    <t>Fully Evolvable Optimal Neurofuzzy Controller Using Adaptive Critic Designs</t>
  </si>
  <si>
    <t>Adaptive critic designs; connectionist systems theory; evolving fuzzy systems; neurofuzzy systems; optimal control</t>
  </si>
  <si>
    <t>FUZZY-LOGIC; SYSTEMS; STATCOM</t>
  </si>
  <si>
    <t>A near-optimal neurofuzzy external controller is designed in this paper for a static compensator (STATCOM) in a multimachine power system. The controller provides an auxiliary reference signal for the STATCOM in such a way that it improves the damping of the rotor speed deviations of its neighboring generators. A zero-order Takagi-Sugeno fuzzy rule base constitutes the core of the controller. A heuristic dynamic programming (HDP) based approach is used to further train the controller and enable it to provide nonlinear near-optimal control at different operating conditions of the power system. Based on the connectionist systems theory, the parameters of the neurofuzzy controller, including the membership functions, undergo training. Simulation results are provided that compare the performance of the neurofuzzy controller with and without updating the fuzzy set parameters. Simulation results indicate that updating the membership functions can noticeably improve the performance of the controller and reduce the size of the STATCOM, which leads to lower capital investment.</t>
  </si>
  <si>
    <t>10.1109/TFUZZ.2008.925910</t>
  </si>
  <si>
    <t>Williams, D; Gardner-Lubbe, S</t>
  </si>
  <si>
    <t>Williams, Darryn; Gardner-Lubbe, Sugnet</t>
  </si>
  <si>
    <t>Visualising grouped three-way data: A common canonical variate analysis biplot</t>
  </si>
  <si>
    <t>Simultaneous diagonalisation; Canonical variate analysis biplots; Three-way data</t>
  </si>
  <si>
    <t>Methods that explicitly incorporate the grouped structure of the data into the construction of graphical displays are not well-developed for three-way data arrays. Moreover, simply matricising the data, to create a wide combination matrix from which an ordinary CVA biplot can be constructed, is problematic in that this can overstate separation between groups. This paper seeks to alleviate these problems by introducing a methodology, based on combining simultaneous diagonalisation and the methods of the two-way CVA biplot methodology, that produces a visual display of three-way data which explicitly incorporates the grouped structure of the data into the construction. This graphical display can be interpreted in the spirit of the two-way CVA biplot. The proposed plot is then applied to simulated data as well as blue crabs dataset studied by Gemperline et al. [13].</t>
  </si>
  <si>
    <t>10.1016/j.chemolab.2017.06.003</t>
  </si>
  <si>
    <t>Paul, SO</t>
  </si>
  <si>
    <t>Paul, S. O.</t>
  </si>
  <si>
    <t>Chemometrics in South Africa and the development of the South African Chemometrics Society</t>
  </si>
  <si>
    <t>6th Winter Symposium on Chemometrics</t>
  </si>
  <si>
    <t>FEB 16-22, 2008</t>
  </si>
  <si>
    <t>Kazan, RUSSIA</t>
  </si>
  <si>
    <t>Chemometrics in South Africa; The South African Chemometrics Society; Near infrared spectroscopy; Chemometrics in food science; Chemometrics for wine analysis; Environmental chemistry</t>
  </si>
  <si>
    <t>NEAR-INFRARED SPECTROSCOPY; PRINCIPAL COMPONENT ANALYSIS; ROOIBOS ASPALATHUS-LINEARIS; SOLUBLE SOLIDS CONTENT; FT-RAMAN SPECTROSCOPY; HARPAGOPHYTUM-PROCUMBENS; NIR SPECTROSCOPY; HEAVY-METALS; QUALITY; QUANTIFICATION</t>
  </si>
  <si>
    <t>In the south-western (Cape) region of South Africa, extensive use is made of chemometric techniques to characterize and quantify food, herbal, and agricultural products. A large proportion of the analyses involve processes of wine production and storage. Several groups make use of various analytical techniques and chemometric evaluations to support vineyard management, and to determine different properties of wine and the conditions under which to produce quality wine. For institutions located in the central part of South Africa (Gauteng province), the emphasis of research involves mainly industrial processes, the optimization of these processes, and the monitoring of their effects on the environment. The initiative to establish the South African Chemometrics Society in 2006 originated in the Institute for Wine Biotechnology at Stellenbosch University. At present there are enthusiastic members of the society from the entire country who contribute to the recognition of Chemometrics in South Africa. (C) 2008 Elsevier B.V. All rights reserved.</t>
  </si>
  <si>
    <t>10.1016/j.chemolab.2008.07.005</t>
  </si>
  <si>
    <t>Statistical assessment of on-line analyzers</t>
  </si>
  <si>
    <t>statistical assessment; on-line analyzers</t>
  </si>
  <si>
    <t>The use of on-line analyzers which are capable of producing a quality index for raw material in real time provides an economically viable alternative to traditional laboratory assays. Such analyzers are, in principle, capable of making quality determinations to a substantially higher order of precision. In this paper some statistical methods useful in assessing precision and bias of an analyzer relative to one or two reference instruments are considered. In particular, the roles of preparation variance and of scale bias between reference instruments are highlighted. A large preparation variance and/or substantial scale bias between reference instruments effectively precludes proper evaluation of an analyzer. Precision estimates proposed by Grubbs [F.E. Grubbs, J. Am. Stat. Assoc; 43 (1948) 243-264] and by Hahn and Nelson [G.J. Hahn, W. Nelson, Technometrics 12 (1970) 95-102] in an analogous context are shown to be numerically identical. A test for scale bias between analyzer and reference instruments is also proposed. (C) 1997 Elsevier Science B.V.</t>
  </si>
  <si>
    <t>10.1016/S0169-7439(97)00039-7</t>
  </si>
  <si>
    <t>Aleixandre-Tudo, JL; du Toit, W</t>
  </si>
  <si>
    <t>Aleixandre-Tudo, Jose Luis; du Toit, Wessel</t>
  </si>
  <si>
    <t>A chemometric approach to the evaluation of the ageing ability of red wines</t>
  </si>
  <si>
    <t>Ageing ability; Ageing potential; Phenolic compounds; Tannins; Anthocyanins; Chemometrics</t>
  </si>
  <si>
    <t>PHENOLIC-COMPOUNDS; METHYL CELLULOSE; OXYGEN EXPOSURE; COLOR; GRAPE; COPIGMENTATION; ANTHOCYANINS; ASTRINGENCY; TANNINS; MULTIBLOCK</t>
  </si>
  <si>
    <t>One of the most important quality attributes of red wines is its ability to withstand and ageing process. The multidimensionality of the ageing ability concept, which includes a combination of colour, taste, mouthfeel, and aroma was reported in previous studies. Phenolic compounds are largely or partially involved in most of these wine attributes and have been proposed as potential candidates to evaluate the ageing ability of red wines. The phenolic and colour properties of a large number of wines were measured during a barrel and bottle ageing process of 24 months. To our understanding, a wine that needs the longest time to reach optimal phenolic quality is considered a wine with higher ability to age (concentration assumption). Moreover, a wine that is able to maintain its optimal phenolic quality for longer will also be a wine with high ageing ability (stability assumption). Based on the formulated assumptions a scoring system was used to identify those wines with theoretically high ability to age. As expected, these wines contained initial high levels of tannins, total phenols and anthocyanins, including high polymeric pigment presence and enhanced colour properties. Interestingly, high ageing ability wines showed a smaller change in the colour properties over time which might be indicating slower pigment formation rates. In addition, a chemometric attempt was undertaken to explore an ageing index based on initial phenolic content. The evolution of the index over time using a multi-block approach showed stability for the index values, in line with the short term stability of tannin and total phenol levels. Finally, promising results were obtained as two thirds of the wines were correctly classified when a validation task between the ageing index and the score values was attempted.</t>
  </si>
  <si>
    <t>10.1016/j.chemolab.2020.104067</t>
  </si>
  <si>
    <t>Self-adaptive differential evolution</t>
  </si>
  <si>
    <t>Differential Evolution (DE) is generally considered as a reliable, accurate, robust and fast optimization technique. DE has been successfully applied to solve a wide range of numerical optimization problems. However, the user is required to set the values of the control parameters of DE for each problem. Such parameter tuning is a time consuming task. In this paper, a self-adaptive DE (SDE) is proposed where parameter tuning is not required. The performance of SDE is investigated and compared with other versions of DE. The experiments conducted show that SDE outperformed the other DE versions in all the benchmark functions.</t>
  </si>
  <si>
    <t>Rakitianskaia, AS; Engelbrecht, AP</t>
  </si>
  <si>
    <t>Rakitianskaia, A. S.; Engelbrecht, A. P.</t>
  </si>
  <si>
    <t>Training feedforward neural networks with dynamic particle swarm optimisation</t>
  </si>
  <si>
    <t>Swarm intelligence; Particle swarm optimisation; Neural networks; Dynamic environments; Classification; Concept drift</t>
  </si>
  <si>
    <t>CONCEPT DRIFT; CONVERGENCE; CLASSIFIERS; PSO</t>
  </si>
  <si>
    <t>Particle swarm optimisation has been successfully applied to train feedforward neural networks in static environments. Many real-world problems to which neural networks are applied are dynamic in the sense that the underlying data distribution changes over time. In the context of classification problems, this leads to concept drift where decision boundaries may change over time. This article investigates the applicability of dynamic particle swarm optimisation algorithms as neural network training algorithms under the presence of concept drift.</t>
  </si>
  <si>
    <t>10.1007/s11721-012-0071-6</t>
  </si>
  <si>
    <t>Rens, G; Meyer, T; Lakemeyer, G</t>
  </si>
  <si>
    <t>Rens, Gavin; Meyer, Thomas; Lakemeyer, Gerhard</t>
  </si>
  <si>
    <t>SLAP: Specification logic of actions with probability</t>
  </si>
  <si>
    <t>JOURNAL OF APPLIED LOGIC</t>
  </si>
  <si>
    <t>Probabilistic actions; Modal logic; Tableau method; Systems of linear inequalities</t>
  </si>
  <si>
    <t>A logic for specifying probabilistic transition systems is presented. Our perspective is that of agents performing actions. A procedure for deciding whether sentences in this logic are valid is provided. One of the main contributions of the paper is the formulation of the decision procedure: a tableau system which appeals to solving systems of linear equations. The tableau rules eliminate propositional connectives, then, for all open branches of the tableau tree, systems of linear equations are generated and checked for feasibility. Proofs of soundness, completeness and termination of the decision procedure are provided. (C) 2013 Elsevier B.V. All rights reserved.</t>
  </si>
  <si>
    <t>1570-8683</t>
  </si>
  <si>
    <t>J APPL LOGIC</t>
  </si>
  <si>
    <t>10.1016/j.jal.2013.09.001</t>
  </si>
  <si>
    <t>Nnachi, AF; Munda, J; Nicolae, DV; Mpanda, AM</t>
  </si>
  <si>
    <t>Nnachi, Agha Francis; Munda, Josiah; Nicolae, Dan Valentine; Mpanda, Augustin Mabwe</t>
  </si>
  <si>
    <t>Transient stability analysis of VSC HVDC transmission with power injection on the DC-link</t>
  </si>
  <si>
    <t>Transient stability; voltage source converter; DC power injection</t>
  </si>
  <si>
    <t>PROTECTION</t>
  </si>
  <si>
    <t>The utilization of a DC-link transmission corridor of embedded VSC HVDC for a DC power injection from renewable energy sources to increase the power flow capability and AC network stability support is a promising technology. However, DC faults on the DC transmission line are likely to threaten the system's operation and stability, especially when the DC power injection exceeds certain limits. A DC single line-to-earth fault is the most likely fault scenario and its effect on the VSC HVDC operation will depend on the earth-loop impedance. Adding an injection point on the DC-link will reduce the earth-loop impedance, hence imposing a danger of increasing the earth fault current. Therefore, in this paper, a VSC HVDC with a DC power injection on the DC-link is studied, the DC-line-to-earth fault is analyzed in the time domain, and its effects on the DC and AC sides of the system are presented. The analysis is based on a developed state-space representation of the system under a single-line-to earth fault. The zero-input zero-state (ZIZS) response is used to find the solution of the state-space representation. In order to correlate the state-space solution with a simulation, the system is modeled in MATLAB/Simulink. Interestingly, it was observed that a quick recharging of the DC-link capacitor due to a power injection created an additional damping of the postfault oscillations</t>
  </si>
  <si>
    <t>10.3906/elk-1404-214</t>
  </si>
  <si>
    <t>Economics, cognitive science and social cognition</t>
  </si>
  <si>
    <t>economic theory; behavioral economics; sociality; atomism; aggregation</t>
  </si>
  <si>
    <t>EXCESS DEMAND-FUNCTIONS</t>
  </si>
  <si>
    <t>I discuss the role of economics in the study of social cognition. A currently popular view is that microeconomics should collapse into psychology partly because cognitive science has shown that valuation is constitutively social, whereas non-psychological economics insists that it is not. In the paper I resist this view, partly by reference to the relevant history of economic theory, and partly by reference to an alternative model of the way in which that theory complements, without reducing to, psychological accounts of social cognition. (C) 2007 Elsevier B.V. All rights reserved.</t>
  </si>
  <si>
    <t>10.1016/j.cogsys.2007.06.010</t>
  </si>
  <si>
    <t>Willis, AJ; Myers, L</t>
  </si>
  <si>
    <t>A cost-effective fingerprint recognition system for use with low-quality prints and damaged fingertips</t>
  </si>
  <si>
    <t>fingerprint; recognition; enhancement; classification</t>
  </si>
  <si>
    <t>The development of a robust algorithm allowing good recognition of low-quality fingerprints with inexpensive hardware is investigated. A threshold FFT approach is developed to simultaneously smooth and enhance poor quality images derived from a database of imperfect prints. Features are extracted from the enhanced images using a number of approaches including a novel wedge ring overlay minutia detector that is particularly robust to imperfections. Finally, a number of neural net and statistically based classifiers are evaluated for the recognition task. Results for various combinations of the process are presented and discussed with regard to their utility in such a system. (C) 2000 Pattern Recognition Society. Published by Elsevier Science Ltd. All rights reserved.</t>
  </si>
  <si>
    <t>10.1016/S0031-3203(00)00003-0</t>
  </si>
  <si>
    <t>Boulkaibet, I; Mthembu, L; Neto, FD; Marwala, T</t>
  </si>
  <si>
    <t>Boulkaibet, I.; Mthembu, L.; De Lima Neto, F.; Marwala, T.</t>
  </si>
  <si>
    <t>Finite element model updating using fish school search and volitive particle swarm optimization</t>
  </si>
  <si>
    <t>Finite element model (FEM); fish school search (FSS); genetic algorithm (GA); particle swarm optimization (PSO); volitive PSO</t>
  </si>
  <si>
    <t>STRUCTURAL DYNAMIC-MODELS; GENETIC ALGORITHM; IDENTIFICATION; ASSIGNMENT</t>
  </si>
  <si>
    <t>A customized version of Fish School Search (FSS) algorithm and the innovative volitive operator of FSS (which is incorporated into the regular particle swarm optimization (PSO) algorithm) are applied to the finite element model (FEM) updating problem. These algorithms are tested on the updating of two real structures namely; an unsymmetrical H-shaped beam and a GARTEUR SM-AG19 structure. The results thereof are compared with results of two other metaheuristic algorithms: Genetic Algorithm (GA) and Particle Swarm Optimization (PSO) on the same structures. The GA and PSO algorithms being the most popular metaheuristic algorithms used in the model updating area. It is observed that on average, the FSS and PSO algorithms produce more accurate results than the GA. In this paper we confirm that the FSSb (i.e. a customised version of the FSS algorithm, with minor modifications) and the hybrid algorithm - the Volitive PSO (i.e. the volitive operator of FSS into PSO) - are also more effective in this optimization task, producing superior results when updating the underlining Finite Element Model of both structures.</t>
  </si>
  <si>
    <t>10.3233/ICA-150495</t>
  </si>
  <si>
    <t>A new approach to determining the precision and bias of on-line gauges</t>
  </si>
  <si>
    <t>precision; bias; on-line gauges</t>
  </si>
  <si>
    <t>On-line gauges are used in many industries to measure characteristics of raw material destined for a production process. In the coal industry, which is the focus of interest in this paper, the traditional method for determining coal characteristics has been the assay of coal samples. This method requires a great deal of work on a day-to-day basis. It has the further drawback that there is generally a time lag of at least 1 day between sampling of the coal and obtaining numerical measures of its quality characteristics. An interesting recent development is that nuclear gauges, which are capable of producing estimates of coal quality in real time, are now available commercially. The present paper demonstrates how bootstrap methods can be used to obtain a confidence interval for gauge precision using gauge output data alone. No specially constructed reference values from a sampling and assay operation are required. As such, the method is potentially an attractive alternative to the methodology set out in ISO 15239. It is also shown how gauge calibration can be checked using gauge output and one set of reference samples obtained under normal operating conditions. The method, which again uses the bootstrap, involves the construction of a simultaneous confidence band for a calibration function that relates gauge values to reference values. (C) 2003 Elsevier B.V. All rights reserved.</t>
  </si>
  <si>
    <t>10.1016/S0169-7439(03)00114-X</t>
  </si>
  <si>
    <t>Rossouw, RF; Coetzer, RLJ; Le Roux, NJ</t>
  </si>
  <si>
    <t>Rossouw, R. F.; Coetzer, R. L. J.; Le Roux, N. J.</t>
  </si>
  <si>
    <t>Variable contribution identification and visualization in multivariate statistical process monitoring</t>
  </si>
  <si>
    <t>Biplots; Process monitoring; Variable contribution</t>
  </si>
  <si>
    <t>PRINCIPAL COMPONENT</t>
  </si>
  <si>
    <t>Multivariate statistical process monitoring (MSPM) has received book-length treatments and wide spread application in industry. In MSPM, multivariate data analysis techniques such as principal component analysis (PCA) are commonly employed to project the (possibly many) process variables onto a lower dimensional space where they are jointly monitored given a historical or specified reference set that is within statistical control. In this paper, PCA and biplots are employed together in an innovative way to develop an efficient multivariate process monitoring methodology for variable contribution identification and visualization. The methodology is applied to a commercial coal gasification production facility with multiple parallel production processes. More specifically, it is shown how the methodology is used to specify the optimal principal component combinations and biplot axes for visualization and interpretation of process performance, and for the identification of the critical variables responsible for performance deviations, which yielded direct benefits for the commercial production facility.</t>
  </si>
  <si>
    <t>10.1016/j.chemolab.2019.103894</t>
  </si>
  <si>
    <t>Visualising three-way arrays</t>
  </si>
  <si>
    <t>Triplot; Tensor Singular Value decomposition; Principal Component Analysis biplot</t>
  </si>
  <si>
    <t>PRINCIPAL COMPONENT ANALYSIS; APPROXIMATION; RANK; TRIPLOT</t>
  </si>
  <si>
    <t>This paper considers the use of the Tensor Singular Value decomposition approximation as a basis for visualising three-way data, particularly in the spirit of the PCA biplot, and proposes a plot based on the orthogonal rank decomposition of a three-way array. It is shown how the decomposition can be used to partition terms as a product of one mode and a combination of the remaining two modes. This allows for a two dimensional representation with triplot axes, similar to PCA biplots. (C) 2016 Elsevier B.V. All rights reserved.</t>
  </si>
  <si>
    <t>10.1016/j.chemolab.2016.08.003</t>
  </si>
  <si>
    <t>Coetzer, R; Haines, LM</t>
  </si>
  <si>
    <t>Coetzer, Roelof; Haines, Linda M.</t>
  </si>
  <si>
    <t>The construction of D- and I-optimal designs for mixture experiments with linear constraints on the components</t>
  </si>
  <si>
    <t>Scheffe model; D-optimality; Moment matrix; I-optimality; Barycentric coordinates</t>
  </si>
  <si>
    <t>ALGORITHM; GENERATION; REGIONS; MODELS</t>
  </si>
  <si>
    <t>Mixture experiments in which linear constraints are imposed on the components of the mixture are used extensively in practice. The problem of constructing designs which are in some sense optimal for this experimental setting is not straightforward. More specifically, the design space is a polytope embedded in a regular simplex. In the present paper, a new approach to the problem, which builds on the fact that points in the polytope can be represented as convex combinations of the vertices of that polytope, is introduced. Some theory underpinning this idea and rooted in the notion of barycentric coordinates is developed and algorithms for the construction of exact and approximate D- and I-optimal designs for the Scheffe model are delineated. The methodology is illustrated by means of examples involving three- and four-component mixtures.</t>
  </si>
  <si>
    <t>10.1016/j.chemolab.2017.10.007</t>
  </si>
  <si>
    <t>Coetzer, RLJ; Rossouw, RF; Le Roux, NJ</t>
  </si>
  <si>
    <t>Coetzer, R. L. J.; Rossouw, R. F.; Le Roux, N. J.</t>
  </si>
  <si>
    <t>Reference set selection with generalized orthogonal Procrustes analysis for multivariate statistical process monitoring of multiple production processes</t>
  </si>
  <si>
    <t>Biplots; Multiple processes; Process monitoring; Procrustes analysis</t>
  </si>
  <si>
    <t>Multivariate process monitoring is important in industry to ensure that production processes perform as close as possible to optimal operation. However, the selection of a reference set of optimal or expected performance is required for efficient process monitoring in real time. In this paper we present the method of generalized orthogonal Procrustes analysis to select a reference set for the multivariate monitoring of multiple production processes simultaneously. We combine generalized orthogonal Procrustes analysis with principal component analysis (PCA) and biplots to illustrate the implementation of the method and the interpretation of the results which provide important information on the relationships between many process variables and differences between the production processes. The work is motivated by an industrial problem involving the multivariate monitoring of a coal gasification production facility considering many process variables monitored across multiple reactors. (c) 2014 Elsevier B.V. All rights reserved.</t>
  </si>
  <si>
    <t>10.1016/j.chemolab.2014.01.006</t>
  </si>
  <si>
    <t>GREENACRE, MJ</t>
  </si>
  <si>
    <t>CORRESPONDENCE-ANALYSIS ON A PERSONAL-COMPUTER</t>
  </si>
  <si>
    <t>10.1016/0169-7439(87)80100-4</t>
  </si>
  <si>
    <t>Robin, A; Moisan, L; Le Hegarat-Mascle, S</t>
  </si>
  <si>
    <t>Robin, Amandine; Moisan, Lionel; Le Hegarat-Mascle, Sylvie</t>
  </si>
  <si>
    <t>An A-Contrario Approach for Subpixel Change Detection in Satellite Imagery</t>
  </si>
  <si>
    <t>Change detection; a-contrario modeling; significance test; subpixel; mixture model; image series</t>
  </si>
  <si>
    <t>UNSUPERVISED CHANGE DETECTION; MULTIPLE-SCLEROSIS; NEURAL-NETWORKS; TIME-SERIES; RESOLUTION; ALGORITHMS; EVOLUTION; MODEL</t>
  </si>
  <si>
    <t>This paper presents a new method for unsupervised subpixel change detection using image series. The method is based on the definition of a probabilistic criterion capable of assessing the level of coherence of an image series relative to a reference classification with a finer resolution. In opposition to approaches based on an a priori model of the data, the model developed here is based on the rejection of a nonstructured model-called a-contrario model-by the observation of structured data. This coherence measure is the core of a stochastic algorithm which automatically selects the image subdomain representing the most likely changes. A theoretical analysis of this model is led to predict its performances, in particular regarding the contrast level of the image as well as the number of change pixels in the image. Numerical simulations are also presented that confirm the high robustness of the method and its capacity to detect changes impacting more than 25 percent of a considered pixel under average conditions. An application to land-cover change detection is then provided using time series of satellite images.</t>
  </si>
  <si>
    <t>10.1109/TPAMI.2010.37</t>
  </si>
  <si>
    <t>Lehmann, J; Varzinczak, IJ; Bundy, A</t>
  </si>
  <si>
    <t>Lehmann, Jos; Varzinczak, Ivan Jose; Bundy, Alan</t>
  </si>
  <si>
    <t>Reasoning with Context in the Semantic Web</t>
  </si>
  <si>
    <t>10.1016/j.websem.2011.12.004</t>
  </si>
  <si>
    <t>ISMAIL, MA; SELIM, SZ</t>
  </si>
  <si>
    <t>FUZZY C-MEANS - OPTIMALITY OF SOLUTIONS AND EFFECTIVE TERMINATION OF THE ALGORITHM</t>
  </si>
  <si>
    <t>10.1016/0031-3203(86)90048-8</t>
  </si>
  <si>
    <t>A CONVEX-HULL ALGORITHM FOR PLANAR SIMPLE POLYGONS</t>
  </si>
  <si>
    <t>10.1016/0031-3203(85)90027-5</t>
  </si>
  <si>
    <t>Barjis, J; Kolfschoten, G; Maritz, J</t>
  </si>
  <si>
    <t>Barjis, Joseph; Kolfschoten, Gwendolyn; Maritz, Johan</t>
  </si>
  <si>
    <t>A sustainable and affordable support system for rural healthcare delivery</t>
  </si>
  <si>
    <t>Healthcare model; Rural healthcare; e-Health; Tele-monitoring; Healthcare information system; Home-based healthcare</t>
  </si>
  <si>
    <t>DESIGN SCIENCE RESEARCH; INFORMATION-SYSTEMS; DEVELOPING-COUNTRIES</t>
  </si>
  <si>
    <t>In developing countries, especially where a large proportion of the population still resides in rural areas, healthcare access and delivery are often poor, and can potentially benefit from innovative service models and supporting technologies. In these rural areas, the challenges of healthcare quality are many, ranging from poor infrastructure, low literacy, poverty, to inadequate monitoring of patients with chronic or serious diseases. The myriad of challenges requires innovative solutions that are affordable, robust and sustainable overtime. Furthermore, due to special characteristics of such rural areas and their inhabitants, any healthcare solution should embed a decision support mechanism to prevent basic medical errors and negligence. In this article, we first discuss a healthcare delivery model (home-based healthcare) in displaced rural areas of South Africa, and then we propose a patient monitoring system for supporting the model using Unstructured Supplementary Service Data (USSD) technology. The proposed system is decision support driven in that it supports medical staff (nurses, doctors) to decide on the course of intervention or further treatment based on the vital signs of the patients that are tele-monitored on a regular basis. This patient monitoring system facilitates patient information flow from home-based care workers to a local clinic or hospital, where the information is presented on a desktop computer used by clinic nurses and doctors for monitoring the patients' health and ultimately speeding up decision making. The proposed system is tested through a prototype, which is applied in practice and generates data for evaluation. (C) 2013 Elsevier B.V. All rights reserved.</t>
  </si>
  <si>
    <t>10.1016/j.dss.2013.06.005</t>
  </si>
  <si>
    <t>Touboul, J; Romagnoni, A; Schwartz, R</t>
  </si>
  <si>
    <t>Touboul, Jonathan; Romagnoni, Alberto; Schwartz, Robert</t>
  </si>
  <si>
    <t>On the Dynamical Interplay of Positive and Negative Affects</t>
  </si>
  <si>
    <t>FUNCTIONAL-DIFFERENTIAL EQUATIONS; SPECTRAL-ANALYSIS; COMPLEX DYNAMICS; MARKOV-PROCESSES; CONSTRUING SELF; LIMIT-THEOREMS; NORMAL FORMS; STATES; MODEL; PSYCHOTHERAPY</t>
  </si>
  <si>
    <t>Emotional disorders and psychological flourishing are the result of complex interactions between positive and negative affects that depend on external events and the subject's internal representations. Based on psychological data, we mathematically model the dynamical balance between positive and negative affects as a function of the response to external positive and negative events. This modeling allows the investigation of the relative impact of two leading forms of therapy on affect balance. The model uses a delay differential equation to analytically study the bifurcation diagram of the system. We compare the results of the model to psychological data on a single, recurrently depressed patient who was administered the two types of therapies considered (coping focused versus affect focused). The model leads to the prediction that stabilization at a normal state may rely on evaluating one's emotional state through a historical ongoing emotional state rather than in a narrow present window. The simple mathematical model proposed here offers a theoretical framework for investigating the temporal process of change and parameters of resilience to relapse.</t>
  </si>
  <si>
    <t>10.1162/NECO_a_00942</t>
  </si>
  <si>
    <t>Bush, PC; Douglas, RJ</t>
  </si>
  <si>
    <t>Bush, Paul C.; Douglas, Rodney J.</t>
  </si>
  <si>
    <t>Synchronization of Bursting Action Potential Discharge in a Model Network of Neocortical Neurons</t>
  </si>
  <si>
    <t>We have used the morphology derived from single horseradish peroxidase-labeled neurons, known membrane conductance properties and microanatomy to construct a model neocortical network that exhibits synchronized bursting. The network was composed of interconnected pyramidal (excitatory) neurons with different intrinsic burst frequencies, and smooth (inhibitory) neurons that provided global feedback inhibition to all of the pyramids. When the network was activated by geniculocortical afferents the burst discharges of the pyramids quickly became synchronized with zero average phase-shift. The synchronization was strongly dependent on global feedback inhibition, which acted to group the coactivated bursts generated by intracortical reexcitation. Our results suggest that the synchronized bursting observed between cortical neurons responding to coherent visual stimuli is a simple consequence of the principles of intracortical connectivity.</t>
  </si>
  <si>
    <t>10.1162/neco.1991.3.1.19</t>
  </si>
  <si>
    <t>MOORE, GL; BOHMER, RG</t>
  </si>
  <si>
    <t>GENOPT, SOFTWARE FOR THE MODIFIED SIMPLEX OPTIMIZATION OF INDUCTIVELY COUPLED PLASMA ATOMIC EMISSION-SPECTROMETRY AND OTHER MULTIVARIATE PROCESSES</t>
  </si>
  <si>
    <t>Software Review</t>
  </si>
  <si>
    <t>10.1016/0169-7439(91)80009-F</t>
  </si>
  <si>
    <t>Venayagamoorthy, GK; Harley, RG; Wunsch, DC</t>
  </si>
  <si>
    <t>Comparison of heuristic dynamic programming and dual heuristic programming adaptive critics for neurocontrol of a turbogenerator</t>
  </si>
  <si>
    <t>adaptive critics; artificial neural networks (ANNs); neurocontrol; optimal control; turbogenerator control</t>
  </si>
  <si>
    <t>NEURAL-NETWORKS; SYSTEMS</t>
  </si>
  <si>
    <t>This paper presents the design of an optimal neurocontroller that replaces the conventional automatic voltage regulator (AVR) and the turbine governor for a turbogenerator connected to the power grid. The neurocontroller design uses a novel technique based on the adaptive critic designs (ACDs), specifically on heuristic dynamic programming (HDP) and dual heuristic programming (DHP). Results show that both neurocontrollers are robust, but that DHP outperforms HDP or conventional controllers, especially when the system conditions and configuration change. This paper also shows how to design optimal neurocontrollers for nonlinear systems, such as turbogenerators, without having to do continually online training of the neural networks, thus avoiding risks of instability.</t>
  </si>
  <si>
    <t>10.1109/TNN.2002.1000146</t>
  </si>
  <si>
    <t>Zhang, JH; Sun, JT</t>
  </si>
  <si>
    <t>Zhang, Junhui; Sun, Jitao</t>
  </si>
  <si>
    <t>Exponential synchronization of complex networks with continuous dynamics and Boolean mechanism</t>
  </si>
  <si>
    <t>Synchronization; Boolean; Logic; Semi-tensor product; Impulse</t>
  </si>
  <si>
    <t>SET STABILIZATION; IMPULSIVE CONTROL; NEURAL-NETWORKS; PINNING CONTROL; SYSTEMS; OSCILLATORS; STABILITY</t>
  </si>
  <si>
    <t>In this paper, we investigate a new model of complex networks with continuous dynamics and Boolean mechanism. Firstly, we give the expression of this new class of complex networks. Next, based on semi-tensor product technique and Lyapunov function, a criterion of globally exponential synchronization for the complex networks is given. Further, we take impulsive effects into consideration and establish corresponding conditions of globally exponential synchronization. Finally, examples are simulated to illustrate the effectiveness of the main obtained results. (C) 2018 Elsevier B.V. All rights reserved.</t>
  </si>
  <si>
    <t>10.1016/j.neucom.2018.03.061</t>
  </si>
  <si>
    <t>Liu, QX; van Wyk, BJ; Du, SZ; Sun, YX</t>
  </si>
  <si>
    <t>Liu, Qingxue; van Wyk, Barend Jacobus; Du, Shengzhi; Sun, Yanxia</t>
  </si>
  <si>
    <t>Dynamic Small World Network Topology for Particle Swarm Optimization</t>
  </si>
  <si>
    <t>11th International Conference on Natural Computation (ICNC) / 12th International Conference on Fuzzy Systems and Knowledge Discovery (FSKD)</t>
  </si>
  <si>
    <t>AUG 15-17, 2015</t>
  </si>
  <si>
    <t>Zhangjiajie, PEOPLES R CHINA</t>
  </si>
  <si>
    <t>Particle swarm optimization; small world network; dynamic neighborhood topology; local model</t>
  </si>
  <si>
    <t>DESIGN</t>
  </si>
  <si>
    <t>A new particle optimization algorithm with dynamic topology is proposed based on small world network. The technique imitates the dissemination of information in a small world network by dynamically updating the neighborhood topology of the Particle Swarm Optimization (PSO). In comparison with other four classic topologies and two PSO algorithms based on small world network, the proposed dynamic neighborhood strategy is more effective in coordinating the exploration and exploitation ability of PSO. Simulations demonstrated that the convergence of the swarms is faster than its competitors. Meanwhile, the proposed method maintains population diversity and enhances the global search ability for a series of benchmark problems.</t>
  </si>
  <si>
    <t>10.1142/S0218001416600090</t>
  </si>
  <si>
    <t>Boukthir, K; Qahtani, AM; Almutiry, O; Dhahri, H; Alimi, AM</t>
  </si>
  <si>
    <t>Boukthir, Khalil; Qahtani, Abdulrahman M.; Almutiry, Omar; Dhahri, Habib; Alimi, Adel M.</t>
  </si>
  <si>
    <t>Re duce d annotation based on deep active learning for arabic text detection in natural scene images</t>
  </si>
  <si>
    <t>Active learning; Deep learning; Annotation; Natural scene images; Text detection</t>
  </si>
  <si>
    <t>Providing labeled Arabic text images dataset for scene text detection is inherently difficult and costly at the same time. Consequently, only few small datasets are available for this task. Previous work has only focused on the data augmentation technique of small datasets; however, the images generated with these techniques cannot reproduce the complexity and variability of natural images. In this paper, we propose a new Arabic text images dataset using the Google Street View service named Tunisia Street View Dataset (TSVD). The dataset contains 7k images collected from different Tunisian cities. It is much more diverse and complex than current image datasets. Taking advantage of this dataset to train Convolutional Neural Network (CNN) models, annotation is required for building high performance models. The annotation task consumes a lot of time and effort for researchers due to its repetitiveness. The development time of text detection systems in natural images is valuable with an effective use. We believe that we have developed a Deep Active Learning algorithm for the annotation phase. A Deep Active Learning algorithm for the annotation phase has been developed by approaching the annotation suggestion task using a deep learning text detector. CNN are used to perform the text detection in natural scene images. Our deep active learning framework combines CNN and active learning approach. This reduces annotation effort by making pertinent suggestions on the most effective annotation areas. We utilize uncertainty provided by CNN models to determine the maximum uncertain areas for annotation. Deep active learning is shown in order to reduce significantly the number of training samples required and also to minimize the annotation work of our dataset up to 1/5. Our dataset is publicly available in IEEE DataPort https: //dx.doi.org/10.21227/extw-0k60 . (c) 2022 Elsevier B.V. All rights reserved.</t>
  </si>
  <si>
    <t>10.1016/j.patrec.2022.03.016</t>
  </si>
  <si>
    <t>Winberg, SL; Schach, SR</t>
  </si>
  <si>
    <t>Winberg, Simon L.; Schach, Stephen R.</t>
  </si>
  <si>
    <t>A pilot study of productive versus nonproductive knowledge acquisition in embedded software development</t>
  </si>
  <si>
    <t>11th Annual Conference on Distributed Multimedia Systems (DMS 2005)</t>
  </si>
  <si>
    <t>SEP 05-07, 2005</t>
  </si>
  <si>
    <t>Banff, CANADA</t>
  </si>
  <si>
    <t>embedded software development; knowledge acquisition; knowledge management; knowledge taxonomy</t>
  </si>
  <si>
    <t>Embedded software development involves many knowledge acquisition (KA) tasks that collectively account for a significant proportion of development costs. This paper presents a pilot study that used case studies to investigate the extent to which knowledge acquired in learning tasks was used in developing a final product. Data obtained from the case studies were used to construct event chains, which trace the amount of time spent on KA tasks and the types of knowledge acquired in individual learning tasks. Knowledge acquired was separated into three categories: knowledge of data, knowledge of process, and knowledge of innovation. Each top-level category was further partitioned into productive and nonproductive knowledge depending on whether the knowledge was, or was not used, in the construction of the final product. The event chains were processed to visualize the chronological progression of how knowledge acquired in the separate categories moved between subcategories of productive and nonproductive knowledge as development progressed. Results of this analysis show trends in KA for the case studies investigated, which we plan to use in the design of future work on this topic.</t>
  </si>
  <si>
    <t>10.1142/S0218194007003380</t>
  </si>
  <si>
    <t>Cetin, AE; Wang, QG</t>
  </si>
  <si>
    <t>Cetin, Ahmet Enis; Wang, Qing-Guo</t>
  </si>
  <si>
    <t>Guest Editorial Special Issue on Adaptive Learning and Control for Autonomous Vehicles</t>
  </si>
  <si>
    <t>10.1109/TNNLS.2021.3123833</t>
  </si>
  <si>
    <t>Booth, R; Casini, G; Meyer, T; Varzinczak, I</t>
  </si>
  <si>
    <t>Booth, Richard; Casini, Giovanni; Meyer, Thomas; Varzinczak, Ivan</t>
  </si>
  <si>
    <t>On rational entailment for Propositional Typicality Logic</t>
  </si>
  <si>
    <t>Knowledge representation and reasoning; Non-monotonic reasoning; Preferential semantics; Typicality; Rationality</t>
  </si>
  <si>
    <t>CLOSURE</t>
  </si>
  <si>
    <t>Propositional Typicality Logic (PTL) is a recently proposed logic, obtained by enriching classical propositional logic with a typicality operator capturing the most typical (alias normal or conventional) situations in which a given sentence holds. The semantics of PTL is in terms of ranked models as studied in the well-known KLM approach to preferential reasoning and therefore KLM-style rational consequence relations can be embedded in PTL. In spite of the non-monotonic features introduced by the semantics adopted for the typicality operator, the obvious Tarskian definition of entailment for PTL remains monotonic and is therefore not appropriate in many contexts. Our first important result is an impossibility theorem showing that a set of proposed postulates that at first all seem appropriate for a notion of entailment with regard to typicality cannot be satisfied simultaneously. Closer inspection reveals that this result is best interpreted as an argument for advocating the development of more than one type of PTL entailment. In the spirit of this interpretation, we investigate three different (semantic) versions of entailment for PTL, each one based on the definition of rational closure as introduced by Lehmann and Magidor for KLM-style conditionals, and constructed using different notions of minimality. (C) 2019 Elsevier B.V. All rights reserved.</t>
  </si>
  <si>
    <t>10.1016/j.artint.2019.103178</t>
  </si>
  <si>
    <t>Petkov, D; Petkova, O; Andrew, T; Nepal, T</t>
  </si>
  <si>
    <t>Petkov, D.; Petkova, O.; Andrew, T.; Nepal, T.</t>
  </si>
  <si>
    <t>Mixing Multiple Criteria Decision Making with soft systems thinking techniques for decision support in complex situations</t>
  </si>
  <si>
    <t>15th Mini-EURO Conference on Managing Uncertainty in Decision Support Models</t>
  </si>
  <si>
    <t>SEP 22-24, 2004</t>
  </si>
  <si>
    <t>Univ Coimbra, Coimbra, PORTUGAL</t>
  </si>
  <si>
    <t>MCDM; soft systems thinking; multi-methodology; multiple perspectives</t>
  </si>
  <si>
    <t>SCIENCE RESEARCH</t>
  </si>
  <si>
    <t>This paper shares experiences of the authors with combining Multiple Criteria Decision Making (MCDM) and techniques from soft systems approaches for decision support at particular stages of complex problem solving. These are based on their involvement in three projects within the Information and Communications Technology sector. The justification for the combined use of MCDM and separate techniques from systems thinking is discussed. The contribution of this paper is in the demonstration of how combinations of methods that are parts of soft systems methodologies and MCDM may support multiple perspective representations of complex managerial problems, and in the lessons learned from the three cases. Published by Elsevier B.V.</t>
  </si>
  <si>
    <t>10.1016/j.dss.2006.03.006</t>
  </si>
  <si>
    <t>Liu, DF; Stewart, TJ</t>
  </si>
  <si>
    <t>Integrated object-oriented framework for MCDM and DSS modelling</t>
  </si>
  <si>
    <t>object orientation; MCDM; DSS modelling; group Decision Support Systems</t>
  </si>
  <si>
    <t>DECISION-ANALYSIS; SYSTEMS</t>
  </si>
  <si>
    <t>The undertaking of Multicriteria Decision Making (MCDM) and the development of Decision Support Systems (DSSs) tend to be complex and inefficient, leading to low productivity in decision analysis and DSSs. Towards this end, this study has developed a framework based on object orientation for MCDM and DSS modelling. The framework can create models to represent decision problems and decision making procedures in a simple and transparent way, reuse existing knowledge, and thus handle the complexity and inefficiency in both decision analysis and DSS development. The practical application of the object-oriented approach in the development of DSSs and in the facilitation of decision analysis for MCDM problems has shown that the object-oriented approach can provide a solid methodological and philosophical basis for both decision making and the development of DSSs. (C) 2003 Elsevier B.V. All rights reserved.</t>
  </si>
  <si>
    <t>10.1016/j.dss.2003.09.001</t>
  </si>
  <si>
    <t>Tapson, J; Jin, C; van Schaik, A; Etienne-Cummings, R</t>
  </si>
  <si>
    <t>Tapson, Jonathan; Jin, Craig; van Schaik, Andre; Etienne-Cummings, Ralph</t>
  </si>
  <si>
    <t>A First-Order Nonhomogeneous Markov Model for the Response of Spiking Neurons Stimulated by Small Phase-Continuous Signals</t>
  </si>
  <si>
    <t>STOCHASTIC RESONANCE; SYNAPTIC INPUT; VARIABILITY; FREQUENCY; TRAINS; NOISE</t>
  </si>
  <si>
    <t>We present a first-order nonhomogeneous Markov model for the interspike-interval density of a continuously stimulated spiking neuron. The model allows the conditional interspike-interval density and the stationary interspike-interval density to be expressed as products of two separate functions, one of which describes only the neuron characteristics and the other of which describes only the signal characteristics. The approximation shows particularly clearly that signal autocorrelations and cross-correlations arise as natural features of the interspike-interval density and are particularly clear for small signals and moderate noise. We show that this model simplifies the design of spiking neuron cross-correlation systems and describe a four-neuron mutual inhibition network that generates a cross-correlation output for two input signals.</t>
  </si>
  <si>
    <t>10.1162/neco.2009.06-07-548</t>
  </si>
  <si>
    <t>Olofintoye, O; Otieno, F; Adeyemo, J</t>
  </si>
  <si>
    <t>Olofintoye, Oluwatosin; Otieno, Fred; Adeyemo, Josiah</t>
  </si>
  <si>
    <t>Real-time optimal water allocation for daily hydropower generation from the Vanderkloof dam, South Africa</t>
  </si>
  <si>
    <t>Real-time; Hydropower; ANN; CPMDE; Optimization; Reservoir operation</t>
  </si>
  <si>
    <t>ARTIFICIAL NEURAL-NETWORKS; OPTIMIZATION; MODELS</t>
  </si>
  <si>
    <t>The adverse effects of power shortages resulting from escalating energy demands, due to rapid global urbanization and industrial developments, have driven efforts worldwide in search for improved techniques for sustainable reservoir operations and optimization for hydropower generation. Recent studies have shown that, combining accurate reservoir inflow forecasting procedures with efficient optimization techniques can produce more efficient and balanced solutions, for operation of multipurpose reservoir systems to improve on the economy of hydropower production. This study presents the coupling of a data driven artificial neural network (ANN) model and a novel combined Pareto multi-objective differential evolution (CPMDE), for hydrological simulation and multi-objective numerical optimization of hydropower production, from the Vanderkloof dam in real-time. Results from the application of the real-time strategy, indicate a significant improvement in performance over the current practice. Therefore, the hybrid ANN-CPMDE real-time reservoir operation model suggested herein provides a low cost solution methodology, suitable for sustainable operation of the Vanderkloof reservoir in South Africa. (C) 2016 Elsevier B.V. All rights reserved.</t>
  </si>
  <si>
    <t>10.1016/j.asoc.2016.05.018</t>
  </si>
  <si>
    <t>Frowd, C; Bruce, V; Pitchford, M; Gannon, C; Robinson, M; Tredoux, C; Park, J; Mcintyre, A; Hancock, PJB</t>
  </si>
  <si>
    <t>Frowd, Charlie; Bruce, Vicki; Pitchford, Melanie; Gannon, Carol; Robinson, Mark; Tredoux, Colin; Park, Jo; Mcintyre, Alex; Hancock, Peter J. B.</t>
  </si>
  <si>
    <t>Evolving the memory of a criminal's face: methods to search a face space more effectively</t>
  </si>
  <si>
    <t>Face generation; Evolution; Face perception; PCA; Genetic algorithms</t>
  </si>
  <si>
    <t>COMPOSITE PRODUCTION; FEATURES; REPRESENTATIONS; RECOGNITION</t>
  </si>
  <si>
    <t>Witnesses and victims of serious crime are often required to construct a facial composite from their memory, a visual likeness of a suspect's face. The traditional method is for them to select individual facial features to build a face, but often these images are of poor quality. We have developed a new method whereby witnesses repeatedly select instances from an array of complete faces and a composite is evolved over time by searching a face model built using Principal Components Analysis. While past research suggests that the new approach is superior, performance is far from ideal. In the current research, face models are built which match a witness's description of a target. It is found that such 'tailored' models promote better quality composites, presumably due to a more effective search, and also that smaller models may be even better. The work has implications for researchers who are using statistical modelling techniques for recognising faces.</t>
  </si>
  <si>
    <t>10.1007/s00500-008-0391-z</t>
  </si>
  <si>
    <t>Yang, XT; Yu, JP; Wang, QG; Zhao, L; Yu, HS; Lin, C</t>
  </si>
  <si>
    <t>Yang, Xueting; Yu, Jinpeng; Wang, Qing-Guo; Zhao, Lin; Yu, Haisheng; Lin, Chong</t>
  </si>
  <si>
    <t>Adaptive fuzzy finite-time command filtered tracking control for permanent magnet synchronous motors</t>
  </si>
  <si>
    <t>Adaptive fuzzy control; Command filter; Finite-time; Permanent magnet synchronous motors</t>
  </si>
  <si>
    <t>DYNAMIC SURFACE CONTROL; OUTPUT-FEEDBACK CONTROL; NONLINEAR-SYSTEMS; NEURAL-NETWORKS; OBSERVER; STABILIZATION; STABILITY</t>
  </si>
  <si>
    <t>This paper studies the position tracking control problem for permanent magnet synchronous motors (PMSMs) with parameter uncertainties. Firstly, the command filtered method is employed to overcome the explosion of complexity in traditional backstepping method. Then, in order to reduce the errors produced by command filters, error compensation mechanism is adopted. In addition, the finite-time control method makes the tracking error converge to the smaller neighborhood in the finite time. The adaptive fuzzy control is used to approximate the nonlinear functions. Finally, the simulation results proved the designed control method can overcome the influence of parameter uncertainties and achieve the satisfactory position tracking control. (c) 2019 Elsevier B.V. All rights reserved.</t>
  </si>
  <si>
    <t>10.1016/j.neucom.2019.01.057</t>
  </si>
  <si>
    <t>Lin, C; Chen, B; Wang, QG</t>
  </si>
  <si>
    <t>Lin, Chong; Chen, Bing; Wang, Qing-Guo</t>
  </si>
  <si>
    <t>Static output feedback stabilization for fractional-order systems in T-S fuzzy models</t>
  </si>
  <si>
    <t>T-S fuzzy systems; Fractional-order systems; Static output feedback; Stabilization</t>
  </si>
  <si>
    <t>H-INFINITY CONTROL; DESIGN; CONTROLLER</t>
  </si>
  <si>
    <t>This paper investigates the stabilization problem of fractional-order Takagi-Sugeno (T-S) fuzzy systems via static output feedback control. It provides a direct linear matrix inequality method for the control design, which overcomes the drawback of two-step design approaches and avoids requiring special structures in design matrices. The present method serves as an important alternative for both fractional order and integer-order systems, and illustrative examples show the merits of the delivered results. (C) 2016 Elsevier B.V. All rights reserved.</t>
  </si>
  <si>
    <t>10.1016/j.neucom.2016.08.085</t>
  </si>
  <si>
    <t>de Waal, D; Coetzer, R; van der Merwe, S</t>
  </si>
  <si>
    <t>de Waal, Daan; Coetzer, Roelof; van der Merwe, Sean</t>
  </si>
  <si>
    <t>Classification of multiple Dirichlet observations under a Multinomial Model</t>
  </si>
  <si>
    <t>Coal gasification; Compositional data; Dirichlet distribution; Multinomial Model</t>
  </si>
  <si>
    <t>The amount of gas produced from a coal gasification facility depends crucially on the properties and the size distribution of the coal being used in the process. The particle size distribution and the composition of the coal are measured as compositional data. In this paper we apply the Dirichlet distribution for the inputs and present a new classification scheme for yielding low, medium and high gas production. The approach presented is a linear partitioning of the Dirichlet simplexes that can also be extended to high dimensional cases. An alternative clustering approach based on a distance measure is also presented. (C) 2015 Elsevier B.V. All rights reserved.</t>
  </si>
  <si>
    <t>10.1016/j.chemolab.2015.10.012</t>
  </si>
  <si>
    <t>Auret, L; Aldrich, C</t>
  </si>
  <si>
    <t>Auret, Lidia; Aldrich, Chris</t>
  </si>
  <si>
    <t>Empirical comparison of tree ensemble variable importance measures</t>
  </si>
  <si>
    <t>Decision trees; Ensemble learning; Random forests; Conditional inference forests; Boosted trees; Variable importance; Fault identification</t>
  </si>
  <si>
    <t>RANDOM FORESTS; COMPOUND CLASSIFICATION; TOOL; REGRESSION; SELECTION</t>
  </si>
  <si>
    <t>Tree ensembles are becoming well-established as popular and powerful data modelling techniques. Tree ensemble models are essentially black box models, although their individual members may not be, and with their growing popularity, interest in the interpretation of tree ensemble models has also grown. This study presents variable importance measures associated with random forests, conditional inference forests and boosted trees, and employs a number of simulated data sets to compare these methods. Overall, variable importance indicators based on bagged conditional inference forests appear to strike a good balance between identification of significant variables and avoiding unnecessary flagging of correlated variables. Data preprocessing and interpretation by experts knowledgeable with a specific data set remain vital. (C) 2010 Elsevier B.V. All rights reserved.</t>
  </si>
  <si>
    <t>10.1016/j.chemolab.2010.12.004</t>
  </si>
  <si>
    <t>Coetzer, RLJ; Focke, WW</t>
  </si>
  <si>
    <t>Coetzer, R. L. J.; Focke, W. W.</t>
  </si>
  <si>
    <t>Optimal designs for estimating the parameters in weighted power-mean-mixture models</t>
  </si>
  <si>
    <t>JOURNAL OF CHEMOMETRICS</t>
  </si>
  <si>
    <t>design efficiency; mixture variables; optimal designs; power-mean-mixture models</t>
  </si>
  <si>
    <t>CONSTRUCTION; KINETICS; SYSTEMS</t>
  </si>
  <si>
    <t>In the mixing of fluids, a mixture may be viewed conceptually as a hypothetical collection of fluid clusters. In this context, a mixture model is defined by prescriptions for (a) estimating fluid cluster properties and (b) combining them to yield an overall mixture property. A particular flexible form is obtained from using generalized weighted-power-means with the weighting based on global mole fractions x(i), 0 &lt;= x(i) &lt;= 1, Sigma(i) x(i) = 1, i = 1, 2,..., q. Optimal designs for estimating the parameters in Scheffe S- and K-polynomials are well known. in this paper, we present optimal designs for estimating the parameters in the generalized weighted-power-mean mixture models, which may be nonlinear in the pure and binary interaction parameters. We illustrate the practical value of applying optimal designs for mixture variables through design efficiencies. The designs are derived for modeling viscosity from three-component mixtures. Copyright (C) 2009 John Wiley &amp; Sons, Ltd.</t>
  </si>
  <si>
    <t>0886-9383</t>
  </si>
  <si>
    <t>J CHEMOMETR</t>
  </si>
  <si>
    <t>10.1002/cem.1271</t>
  </si>
  <si>
    <t>Saadeh, E; Kourie, DG</t>
  </si>
  <si>
    <t>Saadeh, Emmad; Kourie, Derrick G.</t>
  </si>
  <si>
    <t>REFACTORING WITH ORDERED COLLECTIONS OF FINE-GRAIN TRANSFORMATIONS</t>
  </si>
  <si>
    <t>Refactoring; FGT-based refactoring; fine-grain transformations; refactoring-level precondition; FGT-enabling precondition; directed acyclic graph</t>
  </si>
  <si>
    <t>The objective of this paper is to explain the notion of fine-grain transformations (FGTs), showing how they can be used as prototypical building blocks for constructing refactorings of a design-level system description. FGT semantics are specified in terms of pre- and postconditions which, in turn, also determines the sequential dependency relationships between them. An algorithm is provided which uses sequential dependency relationships to convert an FGT-list to a set of so-called FGT-DAGs. It is shown how to compute the precondition of such ordered collections of FGTs. The paper introduces a new approach to deal with refactoring pre-and postconditions by defining them at two different levels. To give these concepts syntactical form, we rely on the Prolog formats used by an FGT-based refactoring prototype tool. An example is provided to illustrate the various concepts and to demonstrate that, because of their simplicity, well-defined pre-post semantics and their intuitive nature, FGTs provide a pragmatic basis for building refactorings.</t>
  </si>
  <si>
    <t>10.1142/S0218194013500095</t>
  </si>
  <si>
    <t>BARNARD, E; BOTHA, EC</t>
  </si>
  <si>
    <t>BACKPROPAGATION USES PRIOR INFORMATION EFFICIENTLY</t>
  </si>
  <si>
    <t>CRITERION</t>
  </si>
  <si>
    <t>The ability of neural net classifiers to deal with a priori information is investigated. For this purpose, back-propagation classifiers are trained with data from known distributions with variable a priori probabilities, and their performance on separate test sets is evaluated. It is found that back-propagation employs a priori information in a slightly suboptimal fashion, but that this does not have serious consequences on the performance of this classifier. Furthermore, it is found that the inferior generalization that results when an excessive number of network parameters are used can (partially) be ascribed to this suboptimality.</t>
  </si>
  <si>
    <t>10.1109/72.248457</t>
  </si>
  <si>
    <t>Schmid, M; Wright, MN; Ziegler, A</t>
  </si>
  <si>
    <t>Schmid, Matthias; Wright, Marvin N.; Ziegler, Andreas</t>
  </si>
  <si>
    <t>On the use of Harrell's C for clinical risk prediction via random survival forests</t>
  </si>
  <si>
    <t>Concordance index; Event history analysis; Log-rank statistic; Random survival forests; Risk prediction; Split rules</t>
  </si>
  <si>
    <t>CONFIDENCE-INTERVALS; PERFORMANCE</t>
  </si>
  <si>
    <t>Random survival forests (RSF) are a powerful method for risk prediction of right-censored outcomes in biomedical research. RSF use the log-rank split criterion to form an ensemble of survival trees. The most common approach to evaluate the prediction accuracy of a RSF model is Harrell's concordance index for survival data ('C index'). Conceptually, this strategy implies that the split criterion in RSF is different from the evaluation criterion of interest. This discrepancy can be overcome by using Harrell's C for both node splitting and evaluation. We compare the difference between the two split criteria analytically and in simulation studies with respect to the preference of more unbalanced splits, termed end-cut preference (ECP). Specifically, we show that the log-rank statistic has a stronger ECP compared to the C index. In simulation studies and with the help of two medical data sets we demonstrate that the accuracy of RSF predictions, as measured by Harrell's C, can be improved if the log-rank statistic is replaced by the C index for node splitting. This is especially true in situations where the censoring rate or the fraction of informative continuous predictor variables is high. Conversely, log-rank splitting is preferable in noisy scenarios. Both C-based and log-rank splitting are implemented in the R package ranger. We recommend Harrell's C as split criterion for use in smaller scale clinical studies and the log-rank split criterion for use in large-scale 'omics' studies. (C) 2016 Published by Elsevier Ltd.</t>
  </si>
  <si>
    <t>10.1016/j.eswa.2016.07.018</t>
  </si>
  <si>
    <t>Gao, B; Balyan, V</t>
  </si>
  <si>
    <t>Gao, Bo; Balyan, Vipin</t>
  </si>
  <si>
    <t>Construction of a financial default risk prediction model based on the LightGBM algorithm</t>
  </si>
  <si>
    <t>peer-to-peer industry; LightGBM algorithm; default prediction model; P2P network lending; logistic regression; support vector machine</t>
  </si>
  <si>
    <t>CREDIT SCORING MODEL; INFORMATION; DECISION</t>
  </si>
  <si>
    <t>The construction of a financial risk prediction model has become the need of the hour due to long-term and short-term violations in the financial market. To reduce the default risk of peer-to-peer (P2P) companies and promote the healthy and sustainable development of the P2P industry, this article uses a model based on the LightGBM (Light Gradient Boosting Machine) algorithm to analyze a large number of sample data from Renrendai, which is a representative platform of the P2P industry. This article explores the base LightGBM model along with the integration of linear blending to build an optimal default risk identification model. The proposed approach is applicable for a large number of multi-dimensional data samples. The results show that the prediction accuracy rate of the LightGBM algorithm model on the test set reaches 80.25%, which can accurately identify more than 80% of users, and the model has the best prediction performance in terms of different performance evaluation indicators. The integration of LightGBM and the linear blending approach yield a precision value of 91.36%, a recall of 75.90%, and an accuracy of 84.36%. The established LightGBM algorithm can efficiently identify the default of the loan business on the P2P platform compared to the traditional machine learning models, such as logistic regression and support vector machine. For a large number of multi-dimensional data samples, the LightGBM algorithm can effectively judge the default risk of users on P2P platforms.</t>
  </si>
  <si>
    <t>10.1515/jisys-2022-0036</t>
  </si>
  <si>
    <t>Sengupta, S; Basak, S; Saikia, P; Paul, S; Tsalavoutis, V; Atiah, F; Ravi, V; Peters, A</t>
  </si>
  <si>
    <t>Sengupta, Saptarshi; Basak, Sanchita; Saikia, Pallabi; Paul, Sayak; Tsalavoutis, Vasilios; Atiah, Frederick; Ravi, Vadlamani; Peters, Alan</t>
  </si>
  <si>
    <t>A review of deep learning with special emphasis on architectures, applications and recent trends</t>
  </si>
  <si>
    <t>Deep neural network architectures; Supervised learning; Unsupervised learning; Testing neural networks; Applications of deep learning; Evolutionary computation</t>
  </si>
  <si>
    <t>ARTIFICIAL NEURAL-NETWORKS; PARTICLE SWARM OPTIMIZATION; TERM-MEMORY NETWORKS; CARD FRAUD DETECTION; OF-THE-ART; BELIEF NETWORK; MYOCARDIAL-INFARCTION; IMAGE CLASSIFICATION; ADVERSARIAL ATTACKS; ENSEMBLE APPROACH</t>
  </si>
  <si>
    <t>Deep learning (DL) has solved a problem that a few years ago was thought to be intractable - the automatic recognition of patterns in spatial and temporal data with an accuracy superior to that of humans. It has solved problems beyond the realm of traditional, hand-crafted machine learning algorithms and captured the imagination of practitioners who are inundated with all types of data. As public awareness of the efficacy of DL increases so does the desire to make use of it. But even for highly trained professionals it can be daunting to approach the rapidly increasing body of knowledge in the field. Where does one start? How does one determine if a particular DL model is applicable to their problem? How does one train and deploy them? With these questions in mind, we present an overview of some of the key DL architectures. We also discuss some new automatic architecture optimization protocols that use multi-agent approaches. Further, since guaranteeing system uptime is critical to many applications, a section dwells on using DL for fault detection and mitigation. This is followed by an exploratory survey of several areas where DL emerged as a game-changer: fraud detection in financial applications, financial time-series forecasting, predictive and prescriptive analytics, medical image processing, power systems research and recommender systems. The thrust of this review is to outline emerging applications of DL and provide a reference to researchers seeking to use DL in their work for pattern recognition with unparalleled learning capacity and the ability to scale with data. (C) 2020 Elsevier B.V. All rights reserved.</t>
  </si>
  <si>
    <t>10.1016/j.knosys.2020.105596</t>
  </si>
  <si>
    <t>Tu, ZZ; Yu, H; Xia, XH</t>
  </si>
  <si>
    <t>Tu, Zhizhong; Yu, Hui; Xia, Xiaohua</t>
  </si>
  <si>
    <t>Decentralized finite-time adaptive consensus of multiagent systems with fixed and switching network topologies</t>
  </si>
  <si>
    <t>Multiagent system; Unknown nonlinear dynamics; Finite-time consensus; Finite-time parameter convergence</t>
  </si>
  <si>
    <t>NONLINEAR MECHANICAL SYSTEMS; CONTAINMENT CONTROL; AGENTS; COORDINATION; STABILITY; DYNAMICS; TRACKING; VELOCITY; OBSERVER; FEEDBACK</t>
  </si>
  <si>
    <t>In this paper, finite-time adaptive consensus problem is investigated for first-order multiagent systems with unknown nonlinear dynamics. Linearly parameterized method is introduced to model unknown nonlinear dynamics of the systems. By only utilizing the local relative position state information between each agent and its neighbors, decentralized finite-time adaptive consensus algorithms are presented with directed fixed and switching network topologies which satisfy detailed balance condition. Based on classical Lyapunov analysis techniques, both finite-time stability and finite-time parameter convergence are guaranteed by making use of the proposed control algorithms. Finally, the results in Simulations part are presented to validate our main results. (C) 2016 Elsevier B.V. All rights reserved.</t>
  </si>
  <si>
    <t>10.1016/j.neucom.2016.09.013</t>
  </si>
  <si>
    <t>Xiao, ZH; Dong, EZ; Tong, JG; Zhu, L; Wang, ZH</t>
  </si>
  <si>
    <t>Xiao, Zehao; Dong, Enzeng; Tong, Jigang; Zhu, Lin; Wang, Zenghui</t>
  </si>
  <si>
    <t>Light weight object detector based on composite attention residual network and boundary location loss</t>
  </si>
  <si>
    <t>Object detector; Convolutional neural networks; Bounding box regression; Composite attention residual network; Path aggregation</t>
  </si>
  <si>
    <t>The object detector based on deep learning has received extensive attention, but the high computational cost has become an obstacle to its large-scale application. It is a great challenge for object detection to further reduce the hardware requirements on the premise of ensuring high detection accuracy. We propose a one-stage lightweight object detector and a new regression loss. In this method, ResNet is improved and combined with attention mechanism to ensure the maximum integrity of feature information with fewer parameters; The multi-scale feature fusion network is improved to reduce the reasoning complexity of the structure. In addition, the bounding box regression loss is improved, and the specific position of the bounding box is adjusted by considering the balance of multiple factors in the regression process. The experimental results show that: 1) the combination of most detectors and improved loss can further improve the performance of detectors; 2) As a whole, our improved network and loss can give consideration to both speed and accuracy on Pascal VOC and COCO; 3) in the addition of other new training tricks such as DropBlock and Mosaic, we can achieve better overall performance on the coco test development set, 38.42 AP (average accuracy) at 40.3 FPS. (C) 2022 Elsevier B.V. All rights reserved.</t>
  </si>
  <si>
    <t>10.1016/j.neucom.2022.04.090</t>
  </si>
  <si>
    <t>Frittella, S; Manoorkar, K; Palmigiano, A; Tzimoulis, A; Wijnberg, N</t>
  </si>
  <si>
    <t>Frittella, Sabine; Manoorkar, Krishna; Palmigiano, Alessandra; Tzimoulis, Apostolos; Wijnberg, Nachoem</t>
  </si>
  <si>
    <t>Toward a Dempster-Shafer theory of concepts</t>
  </si>
  <si>
    <t>Formal concept analysis; Dempster-Shafer theory; Epistemic logic</t>
  </si>
  <si>
    <t>BELIEF FUNCTIONS; ROUGH</t>
  </si>
  <si>
    <t>In this paper, we generalize the basic notions and results of Dempster-Shafer theory from predicates to formal concepts. Results include the representation of conceptual belief functions as inner measures of suitable probability functions, and a Dempster-Shafer rule of combination on belief functions on formal concepts. (C) 2020 The Author(s). Published by Elsevier Inc.</t>
  </si>
  <si>
    <t>10.1016/j.ijar.2020.05.004</t>
  </si>
  <si>
    <t>Zhu, JW; Sun, JT</t>
  </si>
  <si>
    <t>Zhu, Jingwen; Sun, Jitao</t>
  </si>
  <si>
    <t>Stability of quaternion-valued impulsive delay difference systems and its application to neural networks</t>
  </si>
  <si>
    <t>Stability; Difference systems; Quaternion-valued; Impulse; Neural networks</t>
  </si>
  <si>
    <t>LINEAR DISCRETE-SYSTEMS; CONSTANT-COEFFICIENTS; EXPONENTIAL STABILITY</t>
  </si>
  <si>
    <t>In this paper, we make first attempt to investigate exponential stability for quaternion-valued impulsive delay difference systems. By employing Lyapunov methods and quaternion-modulus inequality technique, sufficient conditions for the exponential stability are presented. In addition, as a subsequent result, the obtained theory is successfully applied to study a class of discrete-time quaternion-valued impulsive neural networks with delay. Finally, a numerical example is given to illustrate the effectiveness of theoretical results. (C) 2018 Elsevier B.V. All rights reserved.</t>
  </si>
  <si>
    <t>10.1016/j.neucom.2018.01.018</t>
  </si>
  <si>
    <t>Yang, YK; Yu, ZX; Li, SG; Sun, JT</t>
  </si>
  <si>
    <t>Yang, Yekai; Yu, Zhaoxu; Li, Shugang; Sun, Jitao</t>
  </si>
  <si>
    <t>Adaptive neural output feedback control for stochastic nonlinear time-delay systems with input and output quantization</t>
  </si>
  <si>
    <t>Stochastic nonlinear systems; Quantization; Output feedback; Time delay; Neural network</t>
  </si>
  <si>
    <t>ASYMPTOTIC TRACKING CONTROL; H-INFINITY CONTROL; CONTROL SCHEME; STABILIZATION</t>
  </si>
  <si>
    <t>The problem of output feedback adaptive tracking control is studied for a class of stochastic nonlinear time-delay systems in which the measured output and input signals are quantized by two sector-bounded quantizers respectively. An observer including the quantized input and output signals is designed to estimate the unknown system states, and the unknown system functions with less restrictions are dealt with by using the neural network's (NN) approximation. By combining the backstepping technique and the Lyapunov-Krasovskii method, an observer-based adaptive neural quantized tracking control scheme is presented for this class of systems. The stability analysis indicates that the tracking error can converge to a small neighborhood of the origin while all closed-loop signals are 4-moment (or 2-moment) semi-globally uniformly ultimately bounded (SGUUB). Finally, two illustrative examples are provided to demonstrate the feasibility and effectiveness of the proposed design methodology. (C) 2017 Elsevier B.V. All rights reserved.</t>
  </si>
  <si>
    <t>10.1016/j.neucom.2017.12.023</t>
  </si>
  <si>
    <t>Jiang, MH; Mei, J; Hu, JH</t>
  </si>
  <si>
    <t>Jiang, Minghui; Mei, Jun; Hu, Junhao</t>
  </si>
  <si>
    <t>New results on exponential synchronization of memristor-based chaotic neural networks</t>
  </si>
  <si>
    <t>Memristor-based neural networks; Exponential synchronization; Linear matrix inequality; Memoryless controller</t>
  </si>
  <si>
    <t>TIME-VARYING DELAYS; GLOBAL ROBUST STABILITY; LMI APPROACH; SYSTEMS; CRITERIA; CIRCUIT; STABILIZATION; DYNAMICS; INPUT</t>
  </si>
  <si>
    <t>This paper investigates the exponential synchronization of a general class of memristor-based recurrent neural networks with variable delay. Then, by using stability theory of Lyapunov functionals and linear matrix inequalities, the simple feedback controller is designed to achieve synchronization between the master neural network and slave neural network and the exponential convergence rate is given by the algebraic equation. The new sufficient condition for the synchronization controller is given in term of linear matrix inequalities (LMI). Two examples are given to verify our results. (C) 2015 Elsevier B.V. All rights reserved.</t>
  </si>
  <si>
    <t>10.1016/j.neucom.2014.12.085</t>
  </si>
  <si>
    <t>Ebid, AM; Nwobia, LI; Onyelowe, KC; Aneke, FI</t>
  </si>
  <si>
    <t>Ebid, Ahmed M.; Nwobia, Light, I; Onyelowe, Kennedy C.; Aneke, Frank, I</t>
  </si>
  <si>
    <t>Predicting Nanobinder-Improved Unsaturated Soil Consistency Limits Using Genetic Programming and Artificial Neural Networks</t>
  </si>
  <si>
    <t>HIGH-STRENGTH CONCRETE; ELASTIC-MODULUS; PRECIPITATION</t>
  </si>
  <si>
    <t>Unsaturated soils used as compacted subgrade, backfill, or foundation materials react unfavorably under hydraulically bound environments due to swell and shrink cycles in response to seasonal changes. To overcome these undesirable conditions, additive stabilization processes are used to improve the volume change phenomenon in soils. However, the use of supplementary binders made from solid waste base powder materials has become necessary to deal with the hazards of greenhouse due to ordinary cement use. Meanwhile, several studies are being carried out to design infrastructures even with the limitations of insufficient or lack of equipment needed for efficient design performance. Intelligent prediction techniques have been used to overcome this shortcoming as the primary purpose of this research work. Therefore, in this work, genetic programming (GP) and artificial neural network (ANN) have been used to predict the consistency limits, i.e., liquid limits, plastic limit, and plasticity index of unsaturated soil treated with a composite binder known as hybrid cement (HC) made from blending nanostructured quarry fines (NQF) and hydrated-lime-activated nanostructured rice husk ash (HANRHA). The database needed for the prediction operation was generated from several experiments corresponding with treatment dosages of HANRHA between 0 and 12% at a rate of 0.1%. The results of the stabilization exercise showed substantial development on the soil properties examined, while the prediction exercise showed that ANN outclassed GP in terms of performance evaluation, which was conducted using sum of squared error (SSE) and coefficient of determination (R-2) indices. Generally, nanostructuring of the component binder material has contributed to the success achieved in both soil improvement and efficiency of the models predicted.</t>
  </si>
  <si>
    <t>10.1155/2021/5992628</t>
  </si>
  <si>
    <t>Yan, JX; Yu, H; Xia, XH</t>
  </si>
  <si>
    <t>Yan, Junxiu; Yu, Hui; Xia, Xiaohua</t>
  </si>
  <si>
    <t>Distributed optimization of multi-agent systems with delayed sampled-data</t>
  </si>
  <si>
    <t>Distributed optimization; Consensus; Sampled-data; Multi-agent system</t>
  </si>
  <si>
    <t>FINITE-TIME CONSENSUS; CONVEX-OPTIMIZATION; CONSTRAINED OPTIMIZATION; NETWORKS; AGENTS; COORDINATION; ALGORITHMS; LEADER</t>
  </si>
  <si>
    <t>In this paper, we study the distributed optimization problem of multi-agent systems with delayed sampled-data, where the interconnected topology is directed, weighted-balanced and strongly connected, and also local cost functions are strongly convex with globally Lipschitz gradients. Based on synchronous and asynchronous sampled-data, we construct two respective algorithms. Our main results, sufficient conditions for the convergence to an optimal solution, are obtained under assumption that all design parameters are chosen properly. We also present one example to validate our theoretical results. (C) 2018 Elsevier B.V. All rights reserved.</t>
  </si>
  <si>
    <t>10.1016/j.neucom.2018.03.036</t>
  </si>
  <si>
    <t>Miao, P; Shen, YJ; Xia, XH</t>
  </si>
  <si>
    <t>Miao, Peng; Shen, Yanjun; Xia, Xiaohua</t>
  </si>
  <si>
    <t>Finite time dual neural networks with a tunable activation function for solving quadratic programming problems and its application</t>
  </si>
  <si>
    <t>Recurrent neural networks; Finite-time stability; Tunable activation function; Quadratic programming problem</t>
  </si>
  <si>
    <t>CONVEX-OPTIMIZATION PROBLEMS; SUBJECT; CONVERGENCE; STABILITY; EQUALITY</t>
  </si>
  <si>
    <t>In this paper, finite time dual neural networks with a new activation function are presented to solve quadratic programming problems. The activation function has two tunable parameters, which give more flexibility to design the neural networks. By Lyapunov theorem, finite-time stability can be derived for the proposed neural networks, and the actual optimal solutions of the quadratic programming problems can be obtained in finite time interval. Different from the existing recurrent neural networks for solving the quadratic programming problems, the neural networks of this paper have a faster convergent speed, at the same time, they can reduce oscillation when delay appears, and have less sensitivity to additive noise with careful selection of the parameters. Simulations are presented to evaluate the performance of the neural networks with the tunable activation function. In addition, the proposed neural networks are applied to estimate parameters for an energy model of belt conveyors. The effectiveness of our methods are validated by theoretical analysis and numerical simulations. (C) 2014 Elsevier B.V. All rights reserved.</t>
  </si>
  <si>
    <t>10.1016/j.neucom.2014.06.018</t>
  </si>
  <si>
    <t>Brewka, G; Eiter, T; Truszczynski, M</t>
  </si>
  <si>
    <t>Brewka, Gerhard; Eiter, Thomas; Truszczynski, Miroslaw</t>
  </si>
  <si>
    <t>Answer Set Programming: An Introduction to the Special Issue</t>
  </si>
  <si>
    <t>10.1609/aimag.v37i3.2669</t>
  </si>
  <si>
    <t>Preferential Accessibility and Preferred Worlds</t>
  </si>
  <si>
    <t>Modal logic; Non-monotonic reasoning; Preferential semantics</t>
  </si>
  <si>
    <t>DESCRIPTION LOGICS; RATIONAL CLOSURE; SEMANTICS</t>
  </si>
  <si>
    <t>Modal accounts of normality in non-monotonic reasoning traditionally have an underlying semantics based on a notion of preference amongst worlds. In this paper, we motivate and investigate an alternative semantics, based on ordered accessibility relations in Kripke frames. The underlying intuition is that some world tuples may be seen as more normal, while others may be seen as more exceptional. We show that this delivers an elegant and intuitive semantic construction, which gives a new perspective on defeasible necessity. Technically, the revisited logic does not change the expressive power of our previously defined preferential modalities. This conclusion follows from an analysis of both semantic constructions via a generalisation of bisimulations to the preferential case. Reasoners based on the previous semantics therefore also suffice for reasoning over the new semantics. We complete the picture by investigating different notions of defeasible conditionals in modal logic that can also be captured within our framework.</t>
  </si>
  <si>
    <t>10.1007/s10849-017-9264-0</t>
  </si>
  <si>
    <t>Sun, KL; Yu, H; Xia, XH</t>
  </si>
  <si>
    <t>Sun, Kailu; Yu, Hui; Xia, Xiaohua</t>
  </si>
  <si>
    <t>Distributed control of nonlinear stochastic multi-agent systems with external disturbance and time-delay via event-triggered strategy</t>
  </si>
  <si>
    <t>Event-triggered control; External disturbance; Multi-agent system; Stochastic system; Consensus</t>
  </si>
  <si>
    <t>LEADER-FOLLOWING CONSENSUS; MEAN-SQUARE CONSENSUS; TRACKING CONTROL; STABILITY</t>
  </si>
  <si>
    <t>In this paper, the distributed event-triggered control (ETC) problems for nonlinear stochastic multi-agent systems (MASs) with external disturbance and time-delay are discussed. The leader-following input-to -state actual exponential mean-square consensus (EMSC) criteria are established in networks containing a directed spanning tree. By devising appropriate Lyapunov-Krasovskii function, sufficient conditions for the model to achieve leader-following input-to-state actual EMSC are obtained. The control gain matrix is designed to realize the controller. The lower bounds of interexecution times are given to show that the Zeno-behavior will not appear. Besides, the validity of theoretical analyses is verified by simulation. (c) 2021 Elsevier B.V. All rights reserved.</t>
  </si>
  <si>
    <t>10.1016/j.neucom.2021.04.100</t>
  </si>
  <si>
    <t>Ezugwu, AE; Shukla, AK; Nath, R; Akinyelu, AA; Agushaka, JO; Chiroma, H; Muhuri, PK</t>
  </si>
  <si>
    <t>Ezugwu, Absalom E.; Shukla, Amit K.; Nath, Rahul; Akinyelu, Andronicus A.; Agushaka, Jeffery O.; Chiroma, Haruna; Muhuri, Pranab K.</t>
  </si>
  <si>
    <t>Metaheuristics: a comprehensive overview and classification along with bibliometric analysis</t>
  </si>
  <si>
    <t>Metaheuristics; Bibliometric; Inspirational source; Classification; Taxonomy; Application areas</t>
  </si>
  <si>
    <t>HEURISTIC OPTIMIZATION ALGORITHM; NUMERICAL FUNCTION OPTIMIZATION; SYMBIOTIC ORGANISMS SEARCH; NATURE-INSPIRED ALGORITHM; GLOBAL OPTIMIZATION; SWARM OPTIMIZATION; EVOLUTIONARY ALGORITHM; EFFICIENT ALGORITHM; BEHAVIOR; INTELLIGENCE</t>
  </si>
  <si>
    <t>Research in metaheuristics for global optimization problems are currently experiencing an overload of wide range of available metaheuristic-based solution approaches. Since the commencement of the first set of classical metaheuristic algorithms namely genetic, particle swarm optimization, ant colony optimization, simulated annealing and tabu search in the early 70s to late 90s, several new advancements have been recorded with an exponential growth in the novel proposals of new generation metaheuristic algorithms. Because these algorithms are neither entirely judged based on their performance values nor according to the useful insight they may provide, but rather the attention is given to the novelty of the processes they purportedly models, these area of study will continue to periodically see the arrival of several new similar techniques in the future. However, there is an obvious reason to keep track of the progressions of these algorithms by collating their general algorithmic profiles in terms of design inspirational source, classification based on swarm or evolutionary search concept, existing variation from the original design, and application areas. In this paper, we present a relatively new taxonomic classification list of both classical and new generation sets of metaheuristic algorithms available in the literature, with the aim of providing an easily accessible collection of popular optimization tools for the global optimization research community who are at the forefront in utilizing these tools for solving complex and difficult real-world problems. Furthermore, we also examined the bibliometric analysis of this field of metaheuristic for the last 30 years.</t>
  </si>
  <si>
    <t>10.1007/s10462-020-09952-0</t>
  </si>
  <si>
    <t>Stability of Quaternion-Valued Neural Networks with Mixed Delays</t>
  </si>
  <si>
    <t>Stability; Quaternion-valued; Neural networks; Time delays</t>
  </si>
  <si>
    <t>EXPONENTIAL STABILITY; GLOBAL STABILITY</t>
  </si>
  <si>
    <t>In this paper, we investigate the dynamic behaviors of quaternion-valued recurrent neural networks with mixed time delays. On the basis of Brouwer's fixed point theorem, quaternion-valued variation parameter and quaternion-modulus inequality technique, some sufficient conditions are derived for assuring existence and stability of the equilibrium point of quaternion-valued recurrent neural networks with time-varying delays and distributed delays. Finally, an example is used to illustrate the effectiveness of the obtained results.</t>
  </si>
  <si>
    <t>10.1007/s11063-018-9849-x</t>
  </si>
  <si>
    <t>Zhang, DY; Shen, YJ; Mei, J</t>
  </si>
  <si>
    <t>Zhang, Daoyuan; Shen, Yanjun; Mei, Jun</t>
  </si>
  <si>
    <t>Finite-time synchronization of multi-layer nonlinear coupled complex networks via intermittent feedback control</t>
  </si>
  <si>
    <t>Complex networks; Finite-time synchronization; Multi-layer; Intermittent feedback control</t>
  </si>
  <si>
    <t>CLUSTER SYNCHRONIZATION; DYNAMICAL NETWORK; NEURAL-NETWORKS; IDENTIFICATION; STABILITY; SYSTEMS</t>
  </si>
  <si>
    <t>This paper addresses the problem of finite-time synchronization for a class of multi-layer nonlinear coupled complex networks via intermittent feedback control. Firstly, based on finite-time stability theory, some novel criteria are given to guarantee that the error system of drive-response systems is still finite-time stable under an inherently discontinuous controller. Then, by proposing two kinds of intermittent feedback control laws, sufficient conditions of finite-time synchronization of two kinds of multi-layer complex networks are derived, respectively. The time delay between different layers is also taken into consideration. Finally, a numerical example is provided to verify the effectiveness of the proposed methods.</t>
  </si>
  <si>
    <t>10.1016/j.neucom.2016.11.005</t>
  </si>
  <si>
    <t>Metze, F; Anguera, X; Barnard, E; Davel, M; Gravier, G</t>
  </si>
  <si>
    <t>Metze, Florian; Anguera, Xavier; Barnard, Etienne; Davel, Marelie; Gravier, Guillaume</t>
  </si>
  <si>
    <t>Language independent search in MediaEval's Spoken Web Search task</t>
  </si>
  <si>
    <t>Low-resource speech technology; Evaluation; Spoken web; Spoken term detection</t>
  </si>
  <si>
    <t>In this paper, we describe several approaches to language-independent spoken term detection and compare their performance on a common task, namely Spoken Web Search. The goal of this part of the MediaEval initiative is to perform low-resource language-independent audio search using audio as input. The data was taken from spoken web material collected over mobile phone connections by IBM India as well as from the LWAZI corpus of African languages. As part of the 2011 and 2012 MediaEval benchmark campaigns, a number of diverse systems were implemented by independent teams, and submitted to the Spoken Web Search task. This paper presents the 2011 and 2012 results, and compares the relative merits and weaknesses of approaches developed by participants, providing analysis and directions for future research, in order to improve voice access to spoken information in low resource settings. (C) 2014 Elsevier Ltd. All rights reserved.</t>
  </si>
  <si>
    <t>10.1016/j.csl.2013.12.004</t>
  </si>
  <si>
    <t>Neji, H; Ben Halima, M; Hamdani, TM; Nogueras-Iso, J; Alimi, AM</t>
  </si>
  <si>
    <t>Neji, Hala; Ben Halima, Mohamed; Hamdani, Tarek. M.; Nogueras-Iso, Javier; Alimi, Adel M.</t>
  </si>
  <si>
    <t>Blur2Sharp: A GAN-Based Model for Document Image Deblurring</t>
  </si>
  <si>
    <t>Generative adversarial network (GAN); Cycle-consistent generative adversarial network (CycleGAN); Document deblurring; Blind deconvolution; Motion blur; Out-of-focus blur</t>
  </si>
  <si>
    <t>The advances in mobile technology and portable cameras have facilitated enormously the acquisition of text images. However, the blur caused by camera shake or out-of-focus problems may affect the quality of acquired images and their use as input for optical character recognition (OCR) or other types of document processing. This work proposes an end-to-end model for document deblurring using cycle-consistent adversarial networks. The main novelty of this work is to achieve blind document deblurring, i.e., deblurring without knowledge of the blur kernel. Our method, named Blur2Sharp CycleGAN, generates a sharp image from a blurry one and shows how cycle-consistent generative adversarial networks (CycleGAN) can be used in document deblurring. Using only a blurred image as input, we try to generate the sharp image. Thus, no information about the blur kernel is required. In the evaluation part, we use peak signal to noise ratio (PSNR) and structural similarity index (SSIM) to compare the deblurring images. The experiments demonstrate a clear improvement in visual quality with respect to the state-of-the-art using a dataset of text images. (C) 2021 The Authors. Published by Atlantis Press B.V.</t>
  </si>
  <si>
    <t>10.2991/ijcis.d.210407.001</t>
  </si>
  <si>
    <t>Boulkaibet, I; Belarbi, K; Bououden, S; Chadli, M; Marwala, T</t>
  </si>
  <si>
    <t>Boulkaibet, I; Belarbi, K.; Bououden, S.; Chadli, M.; Marwala, T.</t>
  </si>
  <si>
    <t>An adaptive fuzzy predictive control of nonlinear processes based on Multi-Kernel least squares support vector regression</t>
  </si>
  <si>
    <t>Generalized predictive control; Takagi-Sugeno fuzzy system; Least square support vector regression; Fuzzy c-means clustering; Fixed-budget kernel recursive least-squares</t>
  </si>
  <si>
    <t>NEURAL-NETWORK; MODEL; SYSTEMS; DESIGN; OPTIMIZATION; APPROXIMATION; TEMPERATURE</t>
  </si>
  <si>
    <t>In this paper, an adaptive fuzzy Generalized Predictive Control (GPC) is proposed for discrete-time nonlinear systems via Takagi-Sugeno system based Multi-Kernel Least Squares Support Vector Regression (TS-LSSVR). The proposed adaptive TS-LSSVR strategy is constructed using a multi-kernel least squares support vector regression where the learning procedure of the proposed TS-LSSVR is achieved in three steps: In the first step, which is an offline step, the antecedent parameters of the TS-LSSVR are initialized using a fuzzy c-means clustering algorithm. The second step, which is an online step, deals with the adaptation of the antecedent parameters which can be implemented using a back-propagation algorithm. Finally, the last online step is to use the Fixed-Budget Kernel Recursive Least Squares algorithm to obtain the consequent parameters. Furthermore, an adaptive generalized predictive control for nonlinear systems is introduced by integrating the proposed adaptive TS-LSSVR into the generalized predictive controller (GPC). The reliability of the proposed adaptive TS-LSSVR GPC controller is investigated by controlling two nonlinear systems: A surge tank and continuous stirred tank reactor (CSTR) systems. The proposed TS-LSSVR GPC controller has demonstrated good results and efficiently controlled the nonlinear plants. Furthermore, the adaptive TS-LSSVR GPC has the ability to deal with disturbances and variations in the nonlinear systems. (C) 2018 Elsevier B.V. All rights reserved.</t>
  </si>
  <si>
    <t>10.1016/j.asoc.2018.08.044</t>
  </si>
  <si>
    <t>Owolabi, KM; Karaagac, B; Baleanu, D</t>
  </si>
  <si>
    <t>Owolabi, Kolade M.; Karaagac, Berat; Baleanu, Dumitru</t>
  </si>
  <si>
    <t>Dynamics of pattern formation process in fractional-order super-diffusive processes: a computational approach</t>
  </si>
  <si>
    <t>Fractional reaction-diffusion; Pattern formation; Stability analysis; Numerical simulation</t>
  </si>
  <si>
    <t>SPATIOTEMPORAL DYNAMICS; DIFFERENTIAL-EQUATIONS; TURING INSTABILITIES; NUMERICAL-SIMULATION; GROWING DOMAINS; SYSTEM; ROBUST; MODEL; CHAOS</t>
  </si>
  <si>
    <t>This paper explores the suitability of space fractional-order reaction-diffusion scenarios to model some emergent pattern formation in predator-prey models. Such fractional reaction-diffusion equations are obtained on the basis of a continuous-time random walk approach with spatial memory and local kinetic reaction. The classical space second-order derivative is changed by the fractional Laplacian case. We employ the Fourier spectral method to numerically approximate the fractional Laplacian and advance in time with the novel ETDRK4 method. In other to obtain guidelines on the correct choice of parameters when numerically simulating the full reaction-diffusion models, the local dynamics of the systems are considered. The biological wave scenarios of solutions are verified by presenting some numerical results in two dimensions to mimic some spatiotemporal dynamics such as spots, stripes and spiral patterns which has a lot of ecological implications.</t>
  </si>
  <si>
    <t>10.1007/s00500-021-05885-0</t>
  </si>
  <si>
    <t>De Pauw, G; de Schryver, GM; Wagacha, PW</t>
  </si>
  <si>
    <t>De Pauw, Guy; de Schryver, Gilles-Maurice; Wagacha, Peter W.</t>
  </si>
  <si>
    <t>Data-driven part-of-speech tagging of Kiswahili</t>
  </si>
  <si>
    <t>TEXT, SPEECH AND DIALOGUE, PROCEEDINGS</t>
  </si>
  <si>
    <t>9th International Conference on Text, Speech and Dialogue</t>
  </si>
  <si>
    <t>SEP 11-15, 2006</t>
  </si>
  <si>
    <t>Brno, CZECH REPUBLIC</t>
  </si>
  <si>
    <t>In this paper we present experiments with data-driven part-of-speech taggers trained and evaluated on the annotated Helsinki Corpus of Swahili. Using four of the current state-of-the-art data-driven taggers, TnT, MBT, SVMTool and MXPOST, we observe the latter as being the most accurate tagger for the Kiswahili dataset.We further improve on the performance of the individual taggers by combining them into a committee of taggers. We observe that the more naive combination methods, like the novel plural voting approach, outperform more elaborate schemes like cascaded classifiers and weighted voting. This paper is the first publication to present experiments on data-driven part-of-speech tagging for Kiswahili and Bantu languages in general.</t>
  </si>
  <si>
    <t>Russell, A; Orchard, G; Dong, Y; Mihalas, S; Niebur, E; Tapson, J; Etienne-Cummings, R</t>
  </si>
  <si>
    <t>Russell, Alexander; Orchard, Garrick; Dong, Yi; Mihalas, Stefan; Niebur, Ernst; Tapson, Jonathan; Etienne-Cummings, Ralph</t>
  </si>
  <si>
    <t>Optimization Methods for Spiking Neurons and Networks</t>
  </si>
  <si>
    <t>Genetic algorithm; maximum likelihood; optimization; spiking neuron</t>
  </si>
  <si>
    <t>CENTRAL PATTERN GENERATOR; MODEL; EVOLUTION; CIRCUITS; WALKING</t>
  </si>
  <si>
    <t>Spiking neurons and spiking neural circuits are finding uses in a multitude of tasks such as robotic locomotion control, neuroprosthetics, visual sensory processing, and audition. The desired neural output is achieved through the use of complex neuron models, or by combining multiple simple neurons into a network. In either case, a means for configuring the neuron or neural circuit is required. Manual manipulation of parameters is both time consuming and non-intuitive due to the nonlinear relationship between parameters and the neuron's output. The complexity rises even further as the neurons are networked and the systems often become mathematically intractable. In large circuits, the desired behavior and timing of action potential trains may be known but the timing of the individual action potentials is unknown and unimportant, whereas in single neuron systems the timing of individual action potentials is critical. In this paper, we automate the process of finding parameters. To configure a single neuron we derive a maximum likelihood method for configuring a neuron model, specifically the Mihalas-Niebur Neuron. Similarly, to configure neural circuits, we show how we use genetic algorithms (GAs) to configure parameters for a network of simple integrate and fire with adaptation neurons. The GA approach is demonstrated both in software simulation and hardware implementation on a reconfigurable custom very large scale integration chip.</t>
  </si>
  <si>
    <t>10.1109/TNN.2010.2083685</t>
  </si>
  <si>
    <t>Venayagamoorthy, GK; Sharma, RK; Gautam, PK; Ahmadi, A</t>
  </si>
  <si>
    <t>Venayagamoorthy, Ganesh Kumar; Sharma, Ratnesh K.; Gautam, Prajwal K.; Ahmadi, Afshin</t>
  </si>
  <si>
    <t>Dynamic Energy Management System for a Smart Microgrid</t>
  </si>
  <si>
    <t>Adaptive dynamic programming; dynamic energy management system (DEMS); evolutionary computing; microgrid; neural networks; reinforcement learning; renewable energy</t>
  </si>
  <si>
    <t>OPERATION; STORAGE</t>
  </si>
  <si>
    <t>This paper presents the development of an intelligent dynamic energy management system (I-DEMS) for a smart microgrid. An evolutionary adaptive dynamic programming and reinforcement learning framework is introduced for evolving the I-DEMS online. The I-DEMS is an optimal or near-optimal DEMS capable of performing grid-connected and islanded microgrid operations. The primary sources of energy are sustainable, green, and environmentally friendly renewable energy systems (RESs), e.g., wind and solar; however, these forms of energy are uncertain and nondispatchable. Backup battery energy storage and thermal generation were used to overcome these challenges. Using the I-DEMS to schedule dispatches allowed the RESs and energy storage devices to be utilized to their maximum in order to supply the critical load at all times. Based on the microgrid's system states, the I-DEMS generates energy dispatch control signals, while a forward-looking network evaluates the dispatched control signals over time. Typical results are presented for varying generation and load profiles, and the performance of I-DEMS is compared with that of a decision tree approach-based DEMS (D-DEMS). The robust performance of the I-DEMS was illustrated by examining microgrid operations under different battery energy storage conditions.</t>
  </si>
  <si>
    <t>10.1109/TNNLS.2016.2514358</t>
  </si>
  <si>
    <t>Miao, ZQ; Liu, ZW; Gaynor, KM; Palmer, MS; Yu, SX; Getz, WM</t>
  </si>
  <si>
    <t>Miao, Zhongqi; Liu, Ziwei; Gaynor, Kaitlyn M.; Palmer, Meredith S.; Yu, Stella X.; Getz, Wayne M.</t>
  </si>
  <si>
    <t>Iterative human and automated identification of wildlife images</t>
  </si>
  <si>
    <t>NATURE MACHINE INTELLIGENCE</t>
  </si>
  <si>
    <t>BIODIVERSITY</t>
  </si>
  <si>
    <t>Camera trapping is increasingly being used to monitor wildlife, but this technology typically requires extensive data annotation. Recently, deep learning has substantially advanced automatic wildlife recognition. However, current methods are hampered by a dependence on large static datasets, whereas wildlife data are intrinsically dynamic and involve long-tailed distributions. These drawbacks can be overcome through a hybrid combination of machine learning and humans in the loop. Our proposed iterative human and automated identification approach is capable of learning from wildlife imagery data with a long-tailed distribution. Additionally, it includes self-updating learning, which facilitates capturing the community dynamics of rapidly changing natural systems. Extensive experiments show that our approach can achieve an similar to 90% accuracy employing only similar to 20% of the human annotations of existing approaches. Our synergistic collaboration of humans and machines transforms deep learning from a relatively inefficient post-annotation tool to a collaborative ongoing annotation tool that vastly reduces the burden of human annotation and enables efficient and constant model updates. Camera trapping is a widely adopted method for monitoring terrestrial mammals. However, a drawback is the amount of human annotation needed to keep pace with continuous data collection. The authors developed a hybrid system of machine learning and humans in the loop, which minimizes annotation load and improves efficiency.</t>
  </si>
  <si>
    <t>NAT MACH INTELL</t>
  </si>
  <si>
    <t>10.1038/s42256-021-00393-0</t>
  </si>
  <si>
    <t>Implementation of adaptive critic-based neurocontrollers for turbogenerators in a multimachine power system</t>
  </si>
  <si>
    <t>adaptive critics; hardware implementations; multimachine power system; neural networks; neurocontrol; optimal turbogenerator control</t>
  </si>
  <si>
    <t>SYNCHRONOUS GENERATOR; NEURAL-NETWORKS; STABILIZERS; EXCITATION; ENHANCEMENT</t>
  </si>
  <si>
    <t>This paper presents the design and practical hardware implementation of optimal neurocontrollers that replace the conventional automatic voltage regulator (AVR) and the turbine governor of turbogenerators on multimachine power systems. The neurocontroller design uses a powerful technique of the adaptive critic design (ACD) family called dual heuristic programming (DHP). The DHP neurocontrollers' training and testing are implemented on the Innovative Integration M67 card consisting of the TMS320C6701 processor. The measured results show that the DHP neurocontrollers are robust and their performance does not degrade unlike the conventional controllers even when a power system stabilizer (PSS) is included, for changes in system operating conditions and configurations. This paper also shows that it is possible to design and implement optimal neurocontrollers for multiple turbogenerators in real time, without having to do continually online training of the neural networks, thus avoiding risks of instability.</t>
  </si>
  <si>
    <t>10.1109/TNN.2003.816054</t>
  </si>
  <si>
    <t>Olwal, TO; Djouani, K; Kogeda, OP; van Wyk, BJ</t>
  </si>
  <si>
    <t>Olwal, Thomas Otieno; Djouani, Karim; Kogeda, Okuthe P.; van Wyk, Barend Jacobus</t>
  </si>
  <si>
    <t>JOINT QUEUE-PERTURBED AND WEAKLY COUPLED POWER CONTROL FOR WIRELESS BACKBONE NETWORKS</t>
  </si>
  <si>
    <t>decentralized power control; singular perturbation theory; weak coupling theory; wireless backbone networks; optimal control theory</t>
  </si>
  <si>
    <t>TOPOLOGY CONTROL; MESH NETWORKS; LINK</t>
  </si>
  <si>
    <t>Wireless Backbone Networks (WBNs) equipped with Multi-Radio Multi-Channel (MRMC) configurations do experience power control problems such as the inter-channel and co-channel interference, high energy consumption at multiple queues and unscalable network connectivity. Such network problems can be conveniently modelled using the theory of queue perturbation in the multiple queue systems and also as a weak coupling in a multiple channel wireless network. Consequently, this paper proposes a queue perturbation and weakly coupled based power control approach for WBNs. The ultimate objectives are to increase energy efficiency and the overall network capacity. In order to achieve this objective, a Markov chain model is first presented to describe the behaviour of the steady state probability distribution of the queue energy and buffer states. The singular perturbation parameter is approximated from the coefficients of the Taylor series expansion of the probability distribution. The impact of such queue perturbations on the transmission probability, given some transmission power values, is also analysed. Secondly, the inter-channel interference is modelled as a weakly coupled wireless system. Thirdly, Nash differential games are applied to derive optimal power control signals for each user subject to power constraints at each node. Finally, analytical models and numerical examples show the efficacy of the proposed model in solving power control problems in WBNs.</t>
  </si>
  <si>
    <t>10.2478/v10006-012-0056-z</t>
  </si>
  <si>
    <t>Yu, H; Xia, XH</t>
  </si>
  <si>
    <t>Yu, Hui; Xia, Xiaohua</t>
  </si>
  <si>
    <t>Adaptive leaderless consensus of agents in jointly connected networks</t>
  </si>
  <si>
    <t>Adaptive consensus; Decentralized control; Parameter convergence; Jointly connected topology; Multi-agent system</t>
  </si>
  <si>
    <t>FINITE-TIME CONSENSUS; MULTIAGENT SYSTEMS; MOTION COORDINATION; NONLINEAR DYNAMICS; SWITCHING TOPOLOGY; REFERENCE VELOCITY; AVERAGE CONSENSUS; FEEDBACK; DELAYS</t>
  </si>
  <si>
    <t>In this paper, the leaderless consensus problem of multi-agent systems with jointly connected topologies and nonlinear dynamics is considered, in which the nonlinear dynamics are assumed to be non-identical and unknown. The unknown nonlinear dynamics existing in the systems are assumed to be linearly parameterized, and an adaptive design method for leaderless multi-agent systems is presented. By just using the relative position information between each agent and its neighbors, a distributed adaptive consensus control algorithm for the considered systems is proposed, in which the network graphs are jointly connected. Both the global uniform asymptotical stability and the global uniform asymptotical parameter convergence analysis of the adaptive control algorithm are carried out by using adaptive control theory, Lyapunov theory and algebraic graph theory. Finally, an example is given to illustrate the validity of our theoretical results. (C) 2017 Elsevier B.V. All rights reserved.</t>
  </si>
  <si>
    <t>10.1016/j.neucom.2017.02.031</t>
  </si>
  <si>
    <t>Ezugwu, AE; Shukla, AK; Agbaje, MB; Oyelade, ON; Jose-Garcia, A; Agushaka, JO</t>
  </si>
  <si>
    <t>Ezugwu, Absalom E.; Shukla, Amit K.; Agbaje, Moyinoluwa B.; Oyelade, Olaide N.; Jose-Garcia, Adan; Agushaka, Jeffery O.</t>
  </si>
  <si>
    <t>Automatic clustering algorithms: a systematic review and bibliometric analysis of relevant literature</t>
  </si>
  <si>
    <t>Clustering algorithm; Automatic clustering; Taxonomy; Metaheuristic; Bibliometric analysis</t>
  </si>
  <si>
    <t>PARTICLE SWARM OPTIMIZATION; ORGANISMS SEARCH ALGORITHM; MODIFIED DIFFERENTIAL EVOLUTION; BEE COLONY OPTIMIZATION; TEXT FEATURE-SELECTION; GENETIC ALGORITHM; VALIDATION; INDEX; SETS; PSO</t>
  </si>
  <si>
    <t>Cluster analysis is an essential tool in data mining. Several clustering algorithms have been proposed and implemented, most of which are able to find good quality clustering results. However, the majority of the traditional clustering algorithms, such as the K-means, K-medoids, and Chameleon, still depend on being provided a priori with the number of clusters and may struggle to deal with problems where the number of clusters is unknown. This lack of vital information may impose some additional computational burdens or requirements on the relevant clustering algorithms. In real-world data clustering analysis problems, the number of clusters in data objects cannot easily be preidentified and so determining the optimal amount of clusters for a dataset of high density and dimensionality is quite a difficult task. Therefore, sophisticated automatic clustering techniques are indispensable because of their flexibility and effectiveness. This paper presents a systematic taxonomical overview and bibliometric analysis of the trends and progress in nature-inspired metaheuristic clustering approaches from the early attempts in the 1990s until today's novel solutions. Finally, key issues with the formulation of metaheuristic algorithms as a clustering problem and major application areas are also covered in this paper.</t>
  </si>
  <si>
    <t>10.1007/s00521-020-05395-4</t>
  </si>
  <si>
    <t>Olaleye, T; Abayomi-Alli, A; Adesemowo, K; Arogundade, OT; Misra, S; Kose, U</t>
  </si>
  <si>
    <t>Olaleye, Taiwo; Abayomi-Alli, Adebayo; Adesemowo, Kayode; Arogundade, Oluwasefunmi Tale; Misra, Sanjay; Kose, Utku</t>
  </si>
  <si>
    <t>SCLAVOEM: hyper parameter optimization approach to predictive modelling of COVID-19 infodemic tweets using smote and classifier vote ensemble</t>
  </si>
  <si>
    <t>Fake news; COVID-19; Infodemic; Twitter; Tweet; Ensemble machine learning; Bag-of-words; Parameter optimization</t>
  </si>
  <si>
    <t>DETECTING FAKE NEWS; SOCIAL MEDIA; SENTIMENT ANALYSIS; FUTURE; REPUTATION; LEVEL</t>
  </si>
  <si>
    <t>Fake COVID-19 tweets are dangerous since they are misinformative, completely inaccurate, as threatening the efforts for flattening the pandemic curve. Thus, aside the COVID-19 pandemic, dealing with fake news and myths about the virus constitute an infodemic issue, which must be tackled by ensuring only valid information. In this context, this study proposed the Synthetic Minority Over-Sampling Technique (SMOTE) and the classifier vote ensemble (SCLAVOEM) method as a fake news classifier and a hyper parameter optimization approach for predictive modelling of COVID-19 infodemic tweets. Hyper parameter optimization variables were deployed across specific points of the proposed model and a minority oversampling of training sets was applied within imbalanced class representations. Experimental applications by the SCLAVOEM for COVID-19 infodemic prediction returned 0.999 and 1.000 weighted averages for F-measure and area under curve (AUC), respectively. Thanks to the SMOTE, the performance increases of 3.74 and 1.11%; 5.05 and 0.29%; 4.59 and 8.05% was seen in three different data sets. Eventually, the SCLAVOEM provided a framework for predictive detecting 'fake tweets' and three classifiers: 'positive', 'negative' and 'click-trap' (piege a clics). It is thought that the model will automatically flag fake information on Twitter, hence protecting the public from inaccurate and information overload.</t>
  </si>
  <si>
    <t>10.1007/s00500-022-06940-0</t>
  </si>
  <si>
    <t>Soares, F; Burken, J; Marwala, T</t>
  </si>
  <si>
    <t>Soares, Fola; Burken, John; Marwala, Tshilidzi</t>
  </si>
  <si>
    <t>Neural network applications in advanced aircraft flight control system, a hybrid system, a flight test demonstration</t>
  </si>
  <si>
    <t>Modern exploration missions require modern control systems that can handle catastrophic changes in behavior, compensate for slow deterioration in sustained operations, and support fast system identification. The dynamics and control of new vehicles remains a significant technical challenge. Neural network based adaptive controllers have these capabilities, but they can only be used safely if proper Verification and Validation can be done. Due to the nonlinear and dynamic nature of an adaptive control system, traditional Verification and Validation (V&amp;V) and certification techniques are not sufficient for adaptive controllers, which is a big barrier in their deployment in the safety-critical applications. Moreover, traditional methods of V&amp;V involve testing under various conditions which is costly to run and requires scheduling a long time in advance. We have developed specific techniques, tools, and processes to perform design time analysis, verification and validation, and dynamic monitoring of such controllers. Combined with advanced modelling tools, an integrated development or deployment methodology for addressing complex control needs in a safety- and reliability-critical mission environment can be provided.</t>
  </si>
  <si>
    <t>Ezugwu, AE; Prayogo, D</t>
  </si>
  <si>
    <t>Ezugwu, Absalom E.; Prayogo, Doddy</t>
  </si>
  <si>
    <t>Symbiotic organisms search algorithm: Theory, recent advances and applications</t>
  </si>
  <si>
    <t>Symbiotic organisms search algorithm; Swarm intelligence; Metaheuristic algorithms; Optimization</t>
  </si>
  <si>
    <t>OPTIMIZATION ALGORITHM; TRUSS OPTIMIZATION; ECONOMIC-DISPATCH; OPTIMAL OPERATION; PID CONTROLLER; LOCAL SEARCH; POWER; DESIGN; SYSTEM; LAYOUT</t>
  </si>
  <si>
    <t>The symbiotic organisms search algorithm is a very promising recent metaheuristic algorithm. It has received a plethora of attention from all areas of numerical optimization research, as well as engineering design practices. it has since undergone several modifications, either in the form of hybridization or as some other improved variants of the original algorithm. However, despite all the remarkable achievements and rapidly expanding body of literature regarding the symbiotic organisms search algorithm within its short appearance in the field of swarm intelligence optimization techniques, there has been no collective and comprehensive study on the success of the various implementations of this algorithm. As a way forward, this paper provides an overview of the research conducted on symbiotic organisms search algorithms from inception to the time of writing, in the form of details of various application scenarios with variants and hybrid implementations, and suggestions for future research directions. (C) 2018 Elsevier Ltd. All rights reserved.</t>
  </si>
  <si>
    <t>10.1016/j.eswa.2018.10.045</t>
  </si>
  <si>
    <t>Popoola, JJ; van Olst, R</t>
  </si>
  <si>
    <t>Popoola, Jide Julius; van Olst, Rex</t>
  </si>
  <si>
    <t>The performance evaluation of a spectrum sensing implementation using an automatic modulation classification detection method with a Universal Software Radio Peripheral</t>
  </si>
  <si>
    <t>Spectrum holes; Cognitive radio; Hierarchical access model; Spectrum sensing techniques; Performance evaluation metrics</t>
  </si>
  <si>
    <t>COGNITIVE RADIO</t>
  </si>
  <si>
    <t>Based on the inherent capability of automatic modulation classification (AMC), a new spectrum sensing method is proposed in this paper that can detect all forms of primary users' signals in a cognitive radio environment. The study presented in this paper focuses on the sensing of some combined analog and digitally primary modulated signals. In achieving this objective, a combined analog and digital automatic modulation classifier was developed using an artificial neural network (ANN). The ANN classifier was combined with a GNU Radio and Universal Software Radio Peripheral version 2 (USRP2) to develop the Cognitive Radio Engine (CRE) for detecting primary users' signals in a cognitive radio environment. The detailed information on the development and performance of the CRE are presented in this paper. The performance evaluation of the developed CRE shows that the engine can reliably detect all the primary modulated signals considered. Comparative performance evaluation carried out on the detection method presented in this paper shows that the proposed detection method performs favorably against the energy detection method currently acclaimed the best detection method. The study results reveal that a single detection method that can reliably detect all forms of primary radio signals in a cognitive radio environment, can only be developed if a feature common to all radio signals is used in its development rather than using features that are peculiar to certain signal types only. (C) 2012 Elsevier Ltd. All rights reserved.</t>
  </si>
  <si>
    <t>10.1016/j.eswa.2012.10.047</t>
  </si>
  <si>
    <t>Chevallier, E; Kalunga, E; Angulo, J</t>
  </si>
  <si>
    <t>Chevallier, Emmanuel; Kalunga, Emmanuel; Angulo, Jesus</t>
  </si>
  <si>
    <t>Kernel Density Estimation on Spaces of Gaussian Distributions and Symmetric Positive Definite Matrices</t>
  </si>
  <si>
    <t>SIAM JOURNAL ON IMAGING SCIENCES</t>
  </si>
  <si>
    <t>kernel density estimation; Riemannian geometry; Fisher distance; Wasserstein distance</t>
  </si>
  <si>
    <t>RIEMANNIAN-MANIFOLDS; PROBABILITY DENSITY; GEOMETRY</t>
  </si>
  <si>
    <t>This paper analyzes the kernel density estimation on spaces of Gaussian distributions endowed with different metrics. Expressions of kernels are provided for the 2-Wasserstein metric on the space of multivariate Gaussians. For the Fisher metric the kernels are provided only for univariate Gaussians and multivariate centered Gaussians. The density estimation is successfully applied to a classification problem of electro-encephalographic signals.</t>
  </si>
  <si>
    <t>1936-4954</t>
  </si>
  <si>
    <t>SIAM J IMAGING SCI</t>
  </si>
  <si>
    <t>10.1137/15M1053566</t>
  </si>
  <si>
    <t>He, ZH; Sun, JT</t>
  </si>
  <si>
    <t>He, Zhenhua; Sun, Jitao</t>
  </si>
  <si>
    <t>Ultimate boundedness of discrete stochastic time-delay systems with logic impulses</t>
  </si>
  <si>
    <t>Discrete stochastic system; Logic; Lyapunov function; Ultimate boundedness</t>
  </si>
  <si>
    <t>STABILITY ANALYSIS; NEURAL-NETWORKS; DIFFERENTIAL-EQUATIONS; DYNAMICS; STABILIZATION</t>
  </si>
  <si>
    <t>In this paper, we introduce a discrete stochastic time-delay system with impulses suffered by logic choice and a pth moment (mu,rho)-ultimate boundedness concept for this new system. Based on the pth moment ultimate boundedness concept, we give some pth moment (mu,rho)-ultimate boundedness criteria for this new system. In the end, we illustrate the effectiveness of the criterion by an example.</t>
  </si>
  <si>
    <t>10.1007/s00521-019-04054-7</t>
  </si>
  <si>
    <t>Ochoa, G; Malan, KM; Blum, C</t>
  </si>
  <si>
    <t>Ochoa, Gabriela; Malan, Katherine M.; Blum, Christian</t>
  </si>
  <si>
    <t>Search trajectory networks: A tool for analysing and visualising the behaviour of metaheuristics</t>
  </si>
  <si>
    <t>Algorithm analysis; Search trajectories; Complex networks; Continuous optimisation; Combinatorial optimisation; Visualisation</t>
  </si>
  <si>
    <t>EVOLUTIONARY ALGORITHMS; BARRIER TREES; OPTIMIZATION</t>
  </si>
  <si>
    <t>A large number of metaheuristics inspired by natural and social phenomena have been proposed in the last few decades, each trying to be more powerful and innovative than others. However, there is a lack of accessible tools to analyse, contrast and visualise the behaviour of metaheuristics when solving optimisation problems. When the metaphors are stripped away, are these algorithms different in their behaviour? To help to answer this question, we propose a data-driven, graph-based model, search trajectory networks (STNs) in order to analyse, visualise and directly contrast the behaviour of different types of metaheuristics. One strength of our approach is that it does not require any additional sampling or algorithmic methods. Instead, the models are constructed from data gathered while the metaheuristics are solving the optimisation problems. We present our methodology, and consider in detail two case studies covering both continuous and combinatorial optimisation. In terms of metaheuristics, our case studies cover the main current paradigms: evolutionary, swarm, and stochastic local search approaches. (c) 2021 Elsevier B.V. All rights reserved. &lt;comment&gt;Superscript/Subscript Available&lt;/comment</t>
  </si>
  <si>
    <t>10.1016/j.asoc.2021.107492</t>
  </si>
  <si>
    <t>Jemwa, GT; Aldrich, C</t>
  </si>
  <si>
    <t>Jemwa, Gorden T.; Aldrich, Chris</t>
  </si>
  <si>
    <t>Estimating size fraction categories of coal particles on conveyor belts using image texture modeling methods</t>
  </si>
  <si>
    <t>Image processing; Multiscale filter transforms; Texture classification; Support vector machines; Feature extraction</t>
  </si>
  <si>
    <t>EARLY VISION; STATISTICS; REPRESENTATION; CLASSIFICATION; FEATURES; SCALE; SHAPE</t>
  </si>
  <si>
    <t>Motivation: Physical properties of coal such as particle size distribution have a large influence on the stability and operational behavior of fluidized bed reactors and metallurgical furnaces. In particular, the presence of large amounts of fine particles invariably has a drastic effect on plant performance as a result of impaired gas permeability characteristics of the coal or ore burden. Therefore, monitoring and control of particle size distribution profiles of such aggregate material on reactor feed streams, such as moving conveyor belts, is critical for predictable operation of these processes. Traditionally, the method of sieve analysis using stock or belt cut samples has been widely used in industry. Unfortunately, the reliability and usefulness of belt cut techniques are constrained by frequency of sampling as well as laboratory analysis turnaround times. For real-time monitoring and control purposes, automated sampling and analysis methods are more desirable. Methods: In this study, the problem of estimating the particle size distribution profile of material on a moving conveyor belt is formulated within a texture classification framework, which has its basis in machine vision and incorporates elements from statistical pattern recognition. Using exemplar images of coal particles taken on a process stream, a set of local features that compactly describes the textural properties of each image are expressed in terms of localized nonlinear features called textons. Representation of image information using textons is primarily motivated by insights from neuroscience research on the optimality of linear oriented basis functions as models of perception in early processing of visual information in the cortex regions of the human brain. Using these representations for different textures, nearest neighbor and support vector machine classification models are subsequently used to classify test images. Results: Using a comprehensive evaluation, it is shown that the use of texton representation obtained from decomposing images with linear oriented basis functions can be sufficiently discriminative compared to the use of the widely used second-order statistical features or features from other baseline models. In particular, model performance obtained with appropriately tuned filters suggest the importance of including shape and spatial structure information in an image representation for texture classification of coal particles. Furthermore, using nonlinear support vector machines rather than nearest neighbor classifiers significantly improved classification performance. A texture classification approach to particle size profile estimation has potential applications in the online monitoring of the proportion of fines in coal material on moving conveyor belts. (C) 2012 Elsevier Ltd. All rights reserved.</t>
  </si>
  <si>
    <t>10.1016/j.eswa.2012.01.104</t>
  </si>
  <si>
    <t>van Eeden, WD; de Villiers, JP; Berndt, RJ; Nel, WAJ; Blasch, E</t>
  </si>
  <si>
    <t>van Eeden, W. D.; de Villiers, J. P.; Berndt, R. J.; Nel, W. A. J.; Blasch, E.</t>
  </si>
  <si>
    <t>Micro-Doppler radar classification of humans and animals in an operational environment</t>
  </si>
  <si>
    <t>Human classification; Doppler; Animal classification; Hidden Markov model; Gaussian Mixture Model</t>
  </si>
  <si>
    <t>DECOMPOSITION</t>
  </si>
  <si>
    <t>A combined Gaussian mixture model and hidden Markov model (HMM) Is developed to distinguish between slow moving animal and human targets using mel-cepstrum coefficients. This method is compared to the state-of-the-art in current micro-Doppler classification and an improvement in performance is demonstrated. In the proposed method, a Gaussian mixture model (GMM) provides a mixture of mel-frequency distributions while a hidden Markov model is used to characterise class specific transitions between the mel-frequency mixtures over time. A database of slow moving targets in a cluttered environment is used to evaluate the performance of the model, It is shown that the combined Gaussian mixture Hidden Markov model (GMM-HMM) approach can accurately distinguish between different classes of animals and humans walking in these environments. Results show that the classification accuracy of the model depends on the continuous observation time on target and ranges from 75% to approximately 90% for times on target between 250 ms and 1.25 s respectively. A confidence based rejection scheme is also presented to reduce false classification rates. Possible applications include border safeguarding and wildlife anti-poaching operations for species such as rhinos or elephants. (C) 2018 Elsevier Ltd. All rights reserved.</t>
  </si>
  <si>
    <t>10.1016/j.eswa.2018.02.019</t>
  </si>
  <si>
    <t>Ezugwu, AES; Adewumi, AO; Frincu, ME</t>
  </si>
  <si>
    <t>Ezugwu, Absalom El-Shamir; Adewumi, Aderemi Oluyinka; Frincu, Marc Eduard</t>
  </si>
  <si>
    <t>Simulated annealing based symbiotic organisms search optimization algorithm for traveling salesman problem</t>
  </si>
  <si>
    <t>Symbiotic organisms search (SOS); Simulated annealing (SA); Traveling salesman problem (TSP); Simulated annealing based symbiotic; organisms search (SOS-SA)</t>
  </si>
  <si>
    <t>PARTICLE SWARM OPTIMIZATION; GENETIC ALGORITHM; PERFORMANCE; SYSTEM; TSP</t>
  </si>
  <si>
    <t>Symbiotic Organisms Search (SOS) algorithm is an effective new metaheuristic search algorithm, which has recently recorded wider application in solving complex optimization problems. SOS mimics the symbiotic relationship strategies adopted by organisms in the ecosystem for survival. This paper, presents a study on the application of SOS with Simulated Annealing (SA) to solve the well-known traveling salesman problems (TSPs). The TSP is known to be NP-hard, which consist of a set of (n-1)1/2 feasible solutions. The intent of the proposed hybrid method is to evaluate the convergence behaviour and scalability of the symbiotic organism's search with simulated annealing to solve both small and large-scale travelling salesman problems. The implementation of the SA based SOS (SOS-SA) algorithm was done in the MATLAB environment. To inspect the performance of the proposed hybrid optimization method, experiments on the solution convergence, average execution time, and percentage deviations of both the best and average solutions to the best known solution were conducted. Similarly, in order to obtain unbiased and comprehensive comparisons, descriptive statistics such as mean, standard deviation, minimum, maximum and range were used to describe each of the algorithms, in the analysis section. The Fried man's Test (with post hoc tests) was further used to compare the significant difference in performance between SOS-SA and the other selected state-of-the-art algorithms. The performances of SOS-SA and SOS are evaluated on different sets of TSP benchmarks obtained from TSPLIB (a library containing samples of TSP instances). The empirical analysis' results show that the quality of the final results as well as the convergence rate of the new algorithm in some cases produced even more superior solutions than the best known TSP benchmarked results. (C) 2017 Elsevier Ltd. All rights reserved.</t>
  </si>
  <si>
    <t>10.1016/j.eswa.2017.01.053</t>
  </si>
  <si>
    <t>Bertels, J; Robben, D; Vandermeulen, D; Suetens, P</t>
  </si>
  <si>
    <t>Bertels, Jeroen; Robben, David; Vandermeulen, Dirk; Suetens, Paul</t>
  </si>
  <si>
    <t>Theoretical analysis and experimental validation of volume bias of soft Dice optimized segmentation maps in the context of inherent uncertainty</t>
  </si>
  <si>
    <t>MEDICAL IMAGE ANALYSIS</t>
  </si>
  <si>
    <t>CNN; Segmentation; Volume; Uncertainty; Cross-entropy; Soft dice</t>
  </si>
  <si>
    <t>The clinical interest is often to measure the volume of a structure, which is typically derived from a segmentation. In order to evaluate and compare segmentation methods, the similarity between a segmentation and a predefined ground truth is measured using popular discrete metrics, such as the Dice score. Recent segmentation methods use a differentiable surrogate metric, such as soft Dice, as part of the loss function during the learning phase. In this work, we first briefly describe how to derive volume estimates from a segmentation that is, potentially, inherently uncertain or ambiguous. This is followed by a theoretical analysis and an experimental validation linking the inherent uncertainty to common loss functions for training CNNs, namely cross-entropy and soft Dice. We find that, even though soft Dice optimization leads to an improved performance with respect to the Dice score and other measures, it may introduce a volume bias for tasks with high inherent uncertainty. These findings indicate some of the method's clinical limitations and suggest doing a closer ad-hoc volume analysis with an optional re-calibration step. (C) 2020 Elsevier B.V. All rights reserved.</t>
  </si>
  <si>
    <t>1361-8415</t>
  </si>
  <si>
    <t>MED IMAGE ANAL</t>
  </si>
  <si>
    <t>10.1016/j.media.2020.101833</t>
  </si>
  <si>
    <t>SCHRUNDER, CP; GALLETLY, JE; BICHENO, JR</t>
  </si>
  <si>
    <t>A FUZZY, KNOWLEDGE-BASED DECISION-SUPPORT TOOL FOR PRODUCTION OPERATIONS MANAGEMENT</t>
  </si>
  <si>
    <t>EXPERT SYSTEMS</t>
  </si>
  <si>
    <t>Production operations managers frequently have to make decisions based on vague, imprecise knowledge. Any software tool developed to aid their decision making needs to take into account the approximate nature of the information available to them and the inexact knowledge to which individual facts are applied. Much of this knowledge is expressed as vague, linguistic articulations. A convenient framework for dealing with such approximate knowledge is fuzzy logic and fuzzy set theory. As a specific example, a system was developed for providing decision support in the Just-in-Time area of production operations management.</t>
  </si>
  <si>
    <t>0266-4720</t>
  </si>
  <si>
    <t>EXPERT SYST</t>
  </si>
  <si>
    <t>10.1111/j.1468-0394.1994.tb00312.x</t>
  </si>
  <si>
    <t>VANDERWALT, T; BARNARD, E; VANDEVENTER, J</t>
  </si>
  <si>
    <t>PROCESS MODELING WITH THE REGRESSION NETWORK</t>
  </si>
  <si>
    <t>A new connectionist network topology called the regression network is proposed in this paper. The structural and underlying mathematical features of the regression network are investigated. Emphasis is placed on the intricacies of the optimization process for the regression network and some measures to alleviate these difficulties of optimization are proposed and investigated. The ability of the regression network algorithm to perform either nonparametric or parametric optimization, as well as a combination of both, is also highlighted. It is further shown how the regression network can be used to model systems which are poorly understood on the basis of sparse data. A semi-empirical regression network model is developed for a metallurgical Processing operation (a hydrocyclone classifier) by building mechanistic knowledge into the connectionist structure of the regression network model, poorly understood aspects of the process are provided for by use of nonparametric regions within the structure of the semi-empirical connectionist model. The performance of the regression network model is compared to the corresponding generalization performance results obtained by some other nonparametric regression techniques. Although sigmoidal backpropagation neural networks performed relatively satisfactorily for the modeling of this system, the semi-empirical regression network models outperformed the sigmoidal backpropagation network models. This superiority of the semi-empirical regression network models became even more prominent with a decrease inr the population density of training data. This is indicative of a remarkable improvement in extrapolative properties of the semi-empirical regression network over other regression models investigated for the relevant application.</t>
  </si>
  <si>
    <t>10.1109/72.363447</t>
  </si>
  <si>
    <t>Jiang, MH; Wang, ST; Mei, J; Shen, YJ</t>
  </si>
  <si>
    <t>Jiang, Minghui; Wang, Shuangtao; Mei, Jun; Shen, Yanjun</t>
  </si>
  <si>
    <t>Finite-time synchronization control of a class of memristor-based recurrent neural networks</t>
  </si>
  <si>
    <t>Memristor; Recurrent neural networks; Finite-time synchronization</t>
  </si>
  <si>
    <t>GLOBAL EXPONENTIAL STABILITY; VARYING DELAYS; ASYMPTOTIC STABILITY; ROBUST STABILITY; LMI APPROACH</t>
  </si>
  <si>
    <t>This paper presents a global and local finite-time synchronization control law for memristor neural networks. By utilizing the drive-response concept, differential inclusions theory, and Lyapunov functional method, we establish several sufficient conditions for finite-time synchronization between the master and corresponding slave memristor-based neural network with the designed controller. In comparison with the existing results, the proposed stability conditions are new, and the obtained results extend some previous works on conventional recurrent neural networks. Two numerical examples are provided to illustrate the effective of the design method. (C) 2014 Elsevier Ltd. All rights reserved.</t>
  </si>
  <si>
    <t>10.1016/j.neunet.2014.11.005</t>
  </si>
  <si>
    <t>Gevaert, CM; Carman, M; Rosman, B; Georgiadou, Y; Soden, R</t>
  </si>
  <si>
    <t>Gevaert, Caroline M.; Carman, Mary; Rosman, Benjamin; Georgiadou, Yola; Soden, Robert</t>
  </si>
  <si>
    <t>Fairness and accountability of AI in disaster risk management: Opportunities and challenges</t>
  </si>
  <si>
    <t>PATTERNS</t>
  </si>
  <si>
    <t>GLOBAL BIOETHICS; WILL</t>
  </si>
  <si>
    <t>Disaster risk management (DRM) seeks to help societies prepare for, mitigate, or recover from the adverse impacts of disasters and climate change. Core to DRM are disaster risk models that rely heavily on geospatial data about the natural and built environments. Developers are increasingly turning to artificial intelligence (AI) to improve the quality of these models. Yet, there is still little understanding of how the extent of hidden geospatial biases affects disaster risk models and how accountability relationships are affected by these emerging actors and methods. In many cases, there is also a disconnect between the algorithm designers and the communities where the research is conducted or algorithms are implemented. This perspective highlights emerging concerns about the use of AI in DRM. We discuss potential concerns and illustrate what must be considered from a data science, ethical, and social perspective to ensure the responsible usage of AI in this field.</t>
  </si>
  <si>
    <t>2666-3899</t>
  </si>
  <si>
    <t>10.1016/j.patter.2021.100363</t>
  </si>
  <si>
    <t>Zyzalo, JR; Bright, G; Diegel, O; Potgieter, J</t>
  </si>
  <si>
    <t>Modular mechatronic robotic plug-and-play controller</t>
  </si>
  <si>
    <t>KNOWLEDGE-BASED INTELLIGENT INFORMATION AND ENGINEERING SYSTEMS, PT 1, PROCEEDINGS</t>
  </si>
  <si>
    <t>8th International Conference on Knowledge-Based Intelligent Information and Engineering Systems</t>
  </si>
  <si>
    <t>SEP, 2004</t>
  </si>
  <si>
    <t>Wellington Inst Technol, Wellington, NEW ZEALAND</t>
  </si>
  <si>
    <t>Most current industrial robot arms require a dedicated controller for the actuating systems. This can be a disadvantage when trying to integrate several robots into an agile manufacturing environment. More flexible and adaptive modular plug-and-play controllers can highly enhance the use of these robots and eases their integration into modern, agile manufacturing environments. Interfacing automated machines can then be done at a PC level. At this level, plug-and-play becomes the benchmark for new devices being added to the system, allowing ease of operation and increased flexibility for agile manufacturing. The modular mechatronic control system described in this paper was used to operate a Unimate PUMA 560 series industrial robotic arm.</t>
  </si>
  <si>
    <t>Gasquet, O; Goranko, V; Schwarzentruber, F</t>
  </si>
  <si>
    <t>Gasquet, Olivier; Goranko, Valentin; Schwarzentruber, Francois</t>
  </si>
  <si>
    <t>Big Brother Logic: visual-epistemic reasoning in stationary multi-agent systems</t>
  </si>
  <si>
    <t>Visual-epistemic logical reasoning; Multi-agent systems; Surveillance cameras; Observational abilities; Knowledge; Model checking; Satisfiability testing</t>
  </si>
  <si>
    <t>We consider multi-agent scenarios where each agent controls a surveillance camera in the plane, with fixed position and angle of vision, but rotating freely. The agents can thus observe the surroundings and each other. They can also reason about each other's observation abilities and knowledge derived from these observations. We introduce suitable logical languages for reasoning about such scenarios which involve atomic formulae stating what agents can see, multi-agent epistemic operators for individual, distributed and common knowledge, as well as dynamic operators reflecting the ability of cameras to turn around in order to reach positions satisfying formulae in the language. We also consider effects of public announcements. We introduce several different but equivalent versions of the semantics for these languages, discuss their expressiveness and provide translations in PDL style. Using these translations we develop algorithms and obtain complexity results for model checking and satisfiability testing for the basic logic BBL that we introduce here and for some of its extensions. Notably, we show that even for the extension with common knowledge, model checking and satisfiability testing remain in PSPACE. We also discuss the sensitivity of the set of validities to the admissible angles of vision of the agents' cameras. Finally, we discuss some further extensions: adding obstacles, positioning the cameras in 3D or enabling them to change positions. Our work has potential applications to automated reasoning, formal specification and verification of observational abilities and knowledge of multi-robot systems.</t>
  </si>
  <si>
    <t>10.1007/s10458-015-9306-4</t>
  </si>
  <si>
    <t>Marais, P; Brady, JM</t>
  </si>
  <si>
    <t>Detecting the brain surface in sparse MRI using boundary models</t>
  </si>
  <si>
    <t>MRI segmentation; brain boundary detection; model based segmentation</t>
  </si>
  <si>
    <t>MAGNETIC-RESONANCE IMAGES; CEREBRAL ASYMMETRY; EDGE-DETECTION; CLASSIFICATION</t>
  </si>
  <si>
    <t>We introduce a framework for the detection of the brain boundary (arachnoid) within sparse MRI. We use the term sparse to describe volumetric images in which the sampling resolution within the imaging plane is far higher than that of the perpendicular direction. Generic boundary detection schemes do not provide good results for such data. In the scheme we propose, the boundary is extracted using a constrained mesh surface which iteratively approximates a 3D point set consisting of detected boundary points. Boundary detection is based on a database of piecewise constant models, which represent the idealised MR intensity profile of the underlying boundary anatomy. A non-linear matching scheme is introduced to estimate the location of the boundary points using only the intensity data within each image plane. Results are shown for a number of images and are discussed in detail. (C) 2000 Elsevier Science B.V. All rights reserved.</t>
  </si>
  <si>
    <t>10.1016/S1361-8415(00)00020-7</t>
  </si>
  <si>
    <t>Spottiswoode, BS; Zhong, XD; Lorenz, CH; Mayosi, BM; Meintjes, EM; Epstein, FH</t>
  </si>
  <si>
    <t>Spottiswoode, Bruce S.; Zhong, Xiaodong; Lorenz, Christine H.; Mayosi, Bongani M.; Meintjes, Ernesta M.; Epstein, Frederick H.</t>
  </si>
  <si>
    <t>Motion-guided segmentation for cine DENSE MRI</t>
  </si>
  <si>
    <t>Cardiac MRI; DENSE; Myocardial tagging; Segmentation; Tissue tracking</t>
  </si>
  <si>
    <t>MYOCARDIAL TISSUE TRACKING; RIGHT-VENTRICLES; IMAGES; HEART; DEFORMATION; INFARCTION; VELOCITY; MODEL; FLOW; WALL</t>
  </si>
  <si>
    <t>Defining myocardial Contours is often the most time-consuming portion of dynamic cardiac MRI image analysis. Displacement encoding with stimulated echoes (DENSE) is a quantitative MRI technique that encodes tissue displacement into the phase of the complex MRI images. Cine DENSE provides a time series of these images, thus facilitating the non-invasive study of myocardial kinematics. Epicardial and endocardial contours need to be defined at each frame on cine DENSE images for the quantification of regional displacement and strain as a function of time. This work presents a reliable and effective two-dimensional semi-automated segmentation technique that uses the encoded motion to project a manually-defined region of interest through time. Contours can then easily be extracted for each cardiac phase. This method boasts several advantages, including, (1) parameters are based on practical physiological limits, (2) contours are calculated for the first few cardiac phases, where it is difficult to visually distinguish blood from myocardium, and (3) the method is independent of the shape of the tissue delineated and can be applied to short- or long-axis views, and on arbitrary regions of interest. Motion-guided contours were compared to manual contours for six conventional and six slice-followed mid-ventricular short-axis cine DENSE datasets. Using an area measure of segmentation error, the accuracy of the segmentation algorithm was shown to be similar to inter-observer variability. In addition, a radial segmentation error metric was introduced for short-axis data. The average radial epicardial segmentation error was 0.36 +/- 0.08 and 0.40 +/- 0.10 pixels for slice-followed and conventional cine DENSE, respectively, and the average radial endocardial segmentation error was 0.46 +/- 0.12 and 0.46 +/- 0.16 pixels for slice following and conventional cine DENSE, respectively. Motion-guided segmentation employs the displacement-encoded phase shifts intrinsic to DENSE MRI to accurately propagate a single set of pre-defined contours throughout the remaining cardiac phases. (C) 2008 Elsevier B.V. All rights reserved.</t>
  </si>
  <si>
    <t>10.1016/j.media.2008.06.016</t>
  </si>
  <si>
    <t>Irving, BJ; Goussard, P; Andronikou, S; Gie, R; Douglas, TS; Todd-Pokropek, A; Taylor, P</t>
  </si>
  <si>
    <t>Irving, Benjamin J.; Goussard, Pierre; Andronikou, Sawas; Gie, Robert; Douglas, Tania S.; Todd-Pokropek, Andrew; Taylor, Paul</t>
  </si>
  <si>
    <t>Computer assisted detection of abnormal airway variation in CT scans related to paediatric tuberculosis</t>
  </si>
  <si>
    <t>Point distribution model; Airway; CT; Computer assisted detection; Classification</t>
  </si>
  <si>
    <t>CHILDHOOD TUBERCULOSIS; SHAPE MODEL; CHILDREN; SEGMENTATION; FEATURES; IMAGES; LYMPHADENOPATHY; DIAGNOSIS</t>
  </si>
  <si>
    <t>Airway deformation and stenosis can be key signs of pathology such as lymphadenopathy. This study presents a local airway point distribution model (LA-PDM) to automatically analyse regions of the airway tree in Cl' scans and identify abnormal airway deformation. In our method, the airway tree is segmented and the centreline identified from each chest CT scan. Thin-plate splines, along with a local mesh alignment method for tubular meshes, are used to register the airways and develop point distribution models (PDM). Each PDM is then used to analyse and classify local regions of the airway. This LA-PDM method was developed using 89 training cases and evaluated on a 90 CT test set, where each set includes paediatric tuberculosis (TB) cases (with airway involvement) and non-TB cases (without airway involvement). The LA-PDM was able to accurately distinguish cases with airway involvement with an AUC of the ROC classification (and 95% confidence interval) of 0.87 (0.77-0.94) for the Trachea-LMB-RMB region and 0.81 (0.68-0.90) for the RMB-RUL-BI region - outperforming a comparison method based on airway cross-sectional features. This has the potential to assist and improve airway analysis from CT scans by detecting involved airways and visualising affected airway regions. (C) 2014 Elsevier B.V. All rights reserved.</t>
  </si>
  <si>
    <t>10.1016/j.media.2014.05.007</t>
  </si>
  <si>
    <t>Chen, HZ; Gallagher, AC; Girod, B</t>
  </si>
  <si>
    <t>Chen, Huizhong; Gallagher, Andrew C.; Girod, Bernd</t>
  </si>
  <si>
    <t>The Hidden Sides of Names-Face Modeling with First Name Attributes</t>
  </si>
  <si>
    <t>Facial processing; attributes learning; social contexts; multi-feature fusion</t>
  </si>
  <si>
    <t>IMPLICIT EGOTISM; RECOGNITION; EIGENFACES</t>
  </si>
  <si>
    <t>This paper introduces the new idea of describing people using first names. We show that describing people in terms of similarity to a vector of possible first names is a powerful representation of facial appearance that can be used for a number of important applications, such as naming never-seen faces and building facial attribute classifiers. We build models for 100 common first names used in the US and for each pair, construct a pairwise first-name classifier. These classifiers are built using training images downloaded from the internet, with no additional user interaction. This gives our approach important advantages in building practical systems that do not require additional human intervention for data labeling. The classification scores from each pairwise name classifier can be used as a set of facial attributes to describe facial appearance. We show several surprising results. Our name attributes predict the correct first names of test faces at rates far greater than chance. The name attributes are applied to gender recognition and to age classification, outperforming state-of-the-art methods with all training images automatically gathered from the internet. We also demonstrate the powerful use of our name attributes for associating faces in images with names from caption, and the important application of unconstrained face verification.</t>
  </si>
  <si>
    <t>10.1109/TPAMI.2014.2302443</t>
  </si>
  <si>
    <t>Ling, QH; Ikbal, MA; Kumar, P</t>
  </si>
  <si>
    <t>Ling, Qianhua; Ikbal, Mohammad Asif; Kumar, P.</t>
  </si>
  <si>
    <t>Optimized LMS algorithm for system identification and noise cancellation</t>
  </si>
  <si>
    <t>Ant colony optimization; particle swarm optimization; least mean square; step size; noise cancellation; system identification</t>
  </si>
  <si>
    <t>Optimization by definition is the action of making most effective or the best use of a resource or situation and that is required almost in every field of engineering. In this work, the optimization of Least Mean square (LMS) algorithm is carried out with the help of Particle Swarm Optimization (PSO) and Ant Colony Optimization (ACO). Efforts have been made to find out the advantages and disadvantages of combining gradient based (LMS) algorithm with Swarm Intelligence SI (ACO, PSO). This optimization of LMS algorithm will help us in further extending the uses of adaptive filtering to the system having multi-model error surface that is still a gray area of adaptive filtering. Because the available version of LMS algorithm that plays an important role in adaptive filtering is a gradient based algorithm, that get stuck at the local minima of system with multi-model error surface considering it global minima, resulting in an non-optimized convergence. By virtue of the proposed method we have got a profound solution for the problem associated with system with multimodal error surface. The results depict significant improvements in the performance and displayed fast convergence rate, rather stucking at local minima. Both the SI techniques displayed their own advantage and can be separately combined with LMS algorithm for adaptive filtering. This optimization of LMS algorithm will further help to resolve serious interference and noise issues and holds a very important application in the field of biomedical science.</t>
  </si>
  <si>
    <t>10.1515/jisys-2020-0081</t>
  </si>
  <si>
    <t>Alaba, PA; Popoola, SI; Olatomiwa, L; Akanle, MB; Ohunakin, OS; Adetiba, E; Alex, OD; Atayero, AAA; Daud, WMAW</t>
  </si>
  <si>
    <t>Alaba, Peter Adeniyi; Popoola, Segun Isaiah; Olatomiwa, Lanre; Akanle, Mathew Boladele; Ohunakin, Olayinka S.; Adetiba, Emmanuel; Alex, Opeoluwa David; Atayero, Aderemi A. A.; Daud, Wan Mohd Ashri Wan</t>
  </si>
  <si>
    <t>Towards a more efficient and cost-sensitive extreme learning machine: A state-of-the-art review of recent trend</t>
  </si>
  <si>
    <t>Extreme learning machine; Artificial intelligence; Big data analytics; Sample structure preserving; Imbalance data</t>
  </si>
  <si>
    <t>MOORE-PENROSE INVERSE; REMOTE-SENSING IMAGES; BIG DATA; VARIABLE SELECTION; QR FACTORIZATION; CLASSIFICATION; ELM; ENSEMBLE; MODEL; PREDICTION</t>
  </si>
  <si>
    <t>In spite of the prominence of extreme learning machine model, as well as its excellent features such as insignificant intervention for learning and model tuning, the simplicity of implementation, and high learning speed, which makes it a fascinating alternative method for Artificial Intelligence, including Big Data Analytics, it is still limited in certain aspects. These aspects must be treated to achieve an effective and cost-sensitive model. This review discussed the major drawbacks of ELM, which include difficulty in determination of hidden layer structure, prediction instability and Imbalanced data distributions, the poor capability of sample structure preserving (SSP), and difficulty in accommodating lateral inhibition by direct random feature mapping. Other drawbacks include multi-graph complexity, global memory size, one-by-one or chuck-by-chuck (a block of data), global memory size limitation, and challenges with big data. The recent trend proposed by experts for each drawback is discussed in detail towards achieving an effective and cost-sensitive model. (C) 2019 Elsevier B.V. All rights reserved.</t>
  </si>
  <si>
    <t>10.1016/j.neucom.2019.03.086</t>
  </si>
  <si>
    <t>Rokbani, N; Mirjalili, S; Slim, M; Alimi, AM</t>
  </si>
  <si>
    <t>Rokbani, Nizar; Mirjalili, Seyedali; Slim, Mohamed; Alimi, Adel M.</t>
  </si>
  <si>
    <t>A beta salp swarm algorithm meta-heuristic for inverse kinematics and optimization</t>
  </si>
  <si>
    <t>Meta-heuristics; Salp swarm algorithm; Beta distributed SSA; Inverse kinematics; Optimization</t>
  </si>
  <si>
    <t>NEURAL-NETWORK; MANIPULATOR; DESIGN; SPEED</t>
  </si>
  <si>
    <t>This paper first reviews heuristic-based and bio-inspired contributions in inverse kinematics. A new inverse kinematics solver is then proposed based on beta distributed Salp Swarm Algorithm called beta-SSA. The proposed algorithm is an alternative of the SSA algorithm where leading salps are distributed based on the beta function, enabling a better control of their repartition on the search space. The beta-SSA inverse kinematics solver is named IK-beta-SSA and can be considered as a generic framework. It uses a generic formulation of a forward kinematic model of a robotic system to retrieve its inverse solution. Inverse solution consists in obtaining a possible and feasible joint motions allow the robotic system to achieve a specific position while satisfying intrinsic constraints such as joints positions/ velocities limitations or path limitations. The beta-SSA algorithm is first tested on a set of test functions and compared to nominal SSA prior to be applied to solve the inverse kinematics problem of the industrial robotic arm, Kuka Kr05-arc. The proposed method shows very competitive results when compared to classical SSA, QPSO, Bi-PSO, K-ABC and FA. The experimental results based on simulations and a Wilcoxon non-parametric statistical tests evidently show that the 1K - beta-SSA performs better than classical SSA, QPSO, Bi-PSO, K-ABC and FA for a single point inverse kinematics solution using a generic 8 Dof arm and the Kr05 industrial robot. For the path planning, a circular path tracking was investigated using the Kr05 robot and confirmed also that the beta-SSA performs better than classical SSA, QPSO, Bi-PSO, K-ABC and FA.</t>
  </si>
  <si>
    <t>10.1007/s10489-021-02831-3</t>
  </si>
  <si>
    <t>Pillay, N; Qu, R; Srinivasan, D; Hammer, B; Sorensen, K</t>
  </si>
  <si>
    <t>Pillay, Nelishia; Qu, Rong; Srinivasan, Dipti; Hammer, Barbara; Sorensen, Kenneth</t>
  </si>
  <si>
    <t>Automated Design of Machine Learning and Search Algorithms</t>
  </si>
  <si>
    <t>IEEE COMPUTATIONAL INTELLIGENCE MAGAZINE</t>
  </si>
  <si>
    <t>1556-603X</t>
  </si>
  <si>
    <t>IEEE COMPUT INTELL M</t>
  </si>
  <si>
    <t>10.1109/MCI.2018.2806988</t>
  </si>
  <si>
    <t>Rabhi, B; Elbaati, A; Boubaker, H; Hamdi, Y; Hussain, A; Alimi, AM</t>
  </si>
  <si>
    <t>Rabhi, Besma; Elbaati, Abdelkarim; Boubaker, Houcine; Hamdi, Yahia; Hussain, Amir; Alimi, Adel M.</t>
  </si>
  <si>
    <t>Multi-lingual character handwriting framework based on an integrated deep learning based sequence-to-sequence attention model</t>
  </si>
  <si>
    <t>MEMETIC COMPUTING</t>
  </si>
  <si>
    <t>Temporal order recovery; Pen velocity reconstruction; Deep learning; BGRU; Attention model</t>
  </si>
  <si>
    <t>Online signals are rich in dynamic features such as trajectory chronology, velocity, pressure and pen up/down movements. Their offline counterparts consist of a set of pixels. Thus, online handwriting recognition accuracy is generally better than offline. In this paper, we propose an original framework for recovering temporal order and pen velocity from offline multi-lingual handwriting. Our framework is based on an integrated sequence-to-sequence attention model. The proposed system involves extracting a hidden representation from an image using a convolutional neural network (CNN) and a bidirectional gated recurrent unit (BGRU), and decoding the encoded vectors to generate dynamic information using a BGRU with temporal attention. We validate our framework using an online recognition system applied to a benchmark Latin, Arabic and Indian On/Off dual-handwriting character database. The performance of the proposed multi-lingual system is demonstrated through a low error rate of point coordinates and high accuracy system rate.</t>
  </si>
  <si>
    <t>1865-9284</t>
  </si>
  <si>
    <t>MEMET COMPUT</t>
  </si>
  <si>
    <t>10.1007/s12293-021-00345-6</t>
  </si>
  <si>
    <t>Chiroma, H; Abdul-kareem, S; Noor, ASM; Abubakar, AI; Safa, NS; Shuib, L; Hamza, MF; Gital, AY; Herawan, T</t>
  </si>
  <si>
    <t>Chiroma, Haruna; Abdul-kareem, Sameem; Noor, Ahmad Shukri Mohd; Abubakar, Adamu I.; Safa, Nader Sohrabi; Shuib, Liyana; Hamza, Mukhtar Fatihu; Gital, Abdulsalam Ya'u; Herawan, Tutut</t>
  </si>
  <si>
    <t>A Review on Artificial Intelligence Methodologies for the Forecasting of Crude Oil Price</t>
  </si>
  <si>
    <t>Crude oil price; Genetic algorithms; Neural networks; Hybrid intelligent systems; Individual intelligent systems; Computational intelligence techniques</t>
  </si>
  <si>
    <t>NEURAL-NETWORK; GENETIC ALGORITHM; PREDICTION; HYBRID; MARKET; INVENTORY</t>
  </si>
  <si>
    <t>When crude oil prices began to escalate in the 1970s, conventional methods were the predominant methods used in forecasting oil pricing. These methods can no longer be used to tackle the nonlinear, chaotic, non-stationary, volatile, and complex nature of crude oil prices, because of the methods' linearity. To address the methodological limitations, computational intelligence techniques and more recently, hybrid intelligent systems have been deployed. In this paper, we present an extensive review of the existing research that has been conducted on applications of computational intelligence algorithms to crude oil price forecasting. Analysis and synthesis of published research in this domain, limitations and strengths of existing studies are provided. This paper finds that conventional methods are still relevant in the domain of crude oil price forecasting and the integration of wavelet analysis and computational intelligence techniques is attracting unprecedented interest from scholars in the domain of crude oil price forecasting. We intend for researchers to use this review as a starting point for further advancement, as well as an exploration of other techniques that have received little or no attention from researchers. Energy demand and supply projection can effectively be tackled with accurate forecasting of crude oil price, which can create stability in the oil market.</t>
  </si>
  <si>
    <t>10.1080/10798587.2015.1092338</t>
  </si>
  <si>
    <t>Pannach, F; Sporleder, C; May, W; Krishnan, A; Sewchurran, A</t>
  </si>
  <si>
    <t>Pannach, Franziska; Sporleder, Caroline; May, Wolfgang; Krishnan, Aravind; Sewchurran, Anusharani</t>
  </si>
  <si>
    <t>Of lions and Yakshis Ontology-based narrative structure modelling for culturally diverse folktales</t>
  </si>
  <si>
    <t>SEMANTIC WEB</t>
  </si>
  <si>
    <t>Computational folkloristics; ontologies; folktales; narrative structure; Vladimir Propp</t>
  </si>
  <si>
    <t>Vladimir Propp's theory Morphology of the Folktale identifies 31 invariant functions, subfunctions, and seven classes of folktale characters to describe the narrative structure of the Russian magic tale. Since it was first published in 1928, Propp's approach has been used on various folktales of different cultural backgrounds. ProppOntology models Propp's theory by describing narrative functions using a combination of a function class hierarchy and characteristic relationships between the Dramatis Personae for each function. A special focus lies on the restrictions Propp defined regarding which Dramatis Personae fulfill a certain function. This paper investigates how an ontology can assist traditional Humanities research in examining how well Propp's theory fits for folktales outside of the Russian-European folktale culture. For this purpose, a lightweight query system has been implemented. To determine how well both the annotation schema and the query system works, twenty African tales and fifteen tales from the Kerala region in India were annotated. The system is evaluated by examining two case studies regarding the representation of characters and the use of Proppian functions in African and Indian tales. The findings are in line with traditional analogous Humanities research. This project shows how carefully modelled ontologies can be utilized as a knowledge base for comparative folklore research.</t>
  </si>
  <si>
    <t>1570-0844</t>
  </si>
  <si>
    <t>SEMANT WEB</t>
  </si>
  <si>
    <t>10.3233/SW-200417</t>
  </si>
  <si>
    <t>Booth, R; Chopra, S; Meyer, T; Ghose, A</t>
  </si>
  <si>
    <t>Booth, Richard; Chopra, Samir; Meyer, Thomas; Ghose, Aditya</t>
  </si>
  <si>
    <t>Double preference relations for generalised belief change</t>
  </si>
  <si>
    <t>Belief revision; Belief removal; Belief liberation; Severe withdrawal</t>
  </si>
  <si>
    <t>CONTRACTION; REVISION; LOGIC</t>
  </si>
  <si>
    <t>Many belief change formalisms employ plausibility orderings over the set of possible worlds to determine how the beliefs of an agent ought to be modified after the receipt of a new epistemic input. While most such possible world semantics rely on a single ordering, we investigate the use of an additional preference ordering-representing, for instance, the epistemic context the agent finds itself in-to guide the process of belief change. We show that the resultant formalism provides a unifying semantics for a wide variety of belief change operators. By varying the conditions placed on the second ordering, different families of known belief change operators can be captured, including AGM belief contraction and revision, Rott and Pagnucco's severe withdrawal, the systematic withdrawal of Meyer et al., as well as the linear liberation and sigma-liberation operators of Booth et al. Our approach also identifies novel classes of belief change operators worthy of further investigation. (C) 2010 Elsevier B.V. All rights reserved.</t>
  </si>
  <si>
    <t>10.1016/j.artint.2010.08.001</t>
  </si>
  <si>
    <t>Bulling, N; Goranko, V</t>
  </si>
  <si>
    <t>Bulling, Nils; Goranko, Valentin</t>
  </si>
  <si>
    <t>Combining quantitative and qualitative reasoning in concurrent multi-player games</t>
  </si>
  <si>
    <t>Multi-stage games; Quantitative reasoning; Qualitative reasoning; Alternating-time temporal logic ATL; Quantitative extension of ATL; Model checking; Decidability and undecidability</t>
  </si>
  <si>
    <t>MEAN-PAYOFF; MODEL-CHECKING; PARITY; LOGIC; DECIDABILITY; COMPLEXITY; SYSTEMS; ATL</t>
  </si>
  <si>
    <t>We propose a general framework for modelling and formal reasoning about multi-agent systems and, in particular, multi-stage games where both quantitative and qualitative objectives and constraints are involved. Our models enrich concurrent game models with payoffs and guards on actions associated with each state of the model and propose a quantitative extension of the logic ATL* that enables the combination of quantitative and qualitative reasoning. We illustrate the framework with some detailed examples. Finally, we consider the model-checking problems arising in our framework and establish some general undecidability and decidability results for them.</t>
  </si>
  <si>
    <t>10.1007/s10458-021-09531-9</t>
  </si>
  <si>
    <t>Daciuk, J; Mihov, S; Watson, BW; Watson, RE</t>
  </si>
  <si>
    <t>Incremental construction of minimal acyclic finite-state automata</t>
  </si>
  <si>
    <t>COMPUTATIONAL LINGUISTICS</t>
  </si>
  <si>
    <t>In this paper, we describe a new method for constructing minimal, deterministic, acyclic finite-state automata from a set of strings. Traditional methods consist of two phases: the first to construct a trie, the second one to minimize it. Our approach is to construct a minimal automaton in a single phase by adding new strings one by one and minimizing the resulting automaton on-the-fly. We present a general algorithm as well as a specialization that relies upon the lexicographical ordering oft he input strings. Our method is fast and significantly lowers memory requirements in comparison to other methods.</t>
  </si>
  <si>
    <t>0891-2017</t>
  </si>
  <si>
    <t>COMPUT LINGUIST</t>
  </si>
  <si>
    <t>10.1162/089120100561601</t>
  </si>
  <si>
    <t>Gursoy, F; Eksteen, JJA; Khan, AR; Karakaya, V</t>
  </si>
  <si>
    <t>Gursoy, Faik; Eksteen, Johannes Jacobus Arnoldi; Khan, Abdul Rahim; Karakaya, Vatan</t>
  </si>
  <si>
    <t>An iterative method and its application to stable inversion</t>
  </si>
  <si>
    <t>Iterative method; Convergence; Rate of convergence; Data dependency; Stable inversion</t>
  </si>
  <si>
    <t>FIXED-POINTS; NONEXPANSIVE-MAPPINGS; CONVERGENCE; SYSTEMS; MODELS; SCHEME</t>
  </si>
  <si>
    <t>In this paper, we study convergence and data dependence of SP and normal-S iterative methods for the class of almost contraction mappings under some mild conditions. The validity of these theoretical results is confirmed with numerical examples. It has been observed that a special case of SP iterative method, namely normal-S iterative method, performs better and so the latter is implemented in the stable inversion of nonlinear discrete time dynamical systems to yield convergence results when Picard iterative method diverges. This is also illustrated with a numerical example. Our work extends and improves upon many results existing in the literature.</t>
  </si>
  <si>
    <t>10.1007/s00500-018-3384-6</t>
  </si>
  <si>
    <t>Li, XD; Epitropakis, MG; Deb, K; Engelbrecht, A</t>
  </si>
  <si>
    <t>Li, Xiaodong; Epitropakis, Michael G.; Deb, Kalyanmoy; Engelbrecht, Andries</t>
  </si>
  <si>
    <t>Seeking Multiple Solutions: An Updated Survey on Niching Methods and Their Applications</t>
  </si>
  <si>
    <t>Evolutionary computation; meta-heuristics; multimodal optimization (MMO); multisolution methods; niching methods; swarm intelligence</t>
  </si>
  <si>
    <t>INFORMED PARTICLE SWARM; GENETIC ALGORITHMS; MULTIMODAL OPTIMIZATION; EVOLUTIONARY ALGORITHM; GLOBAL OPTIMIZATION; TRUSS-STRUCTURES; DESIGN; SINGLE; ENVIRONMENTS; CONVERGENCE</t>
  </si>
  <si>
    <t>Multimodal optimization (MMO) aiming to locate multiple optimal (or near-optimal) solutions in a single simulation run has practical relevance to problem solving across many fields. Population-based meta-heuristics have been shown particularly effective in solving MMO problems, if equipped with specifically-designed diversity-preserving mechanisms, commonly known as niching methods. This paper provides an updated survey on niching methods. This paper first revisits the fundamental concepts about niching and its most representative schemes, then reviews the most recent development of niching methods, including novel and hybrid methods, performance measures, and benchmarks for their assessment. Furthermore, this paper surveys previous attempts at leveraging the capabilities of niching to facilitate various optimization tasks (e.g., multiobjective and dynamic optimization) and machine learning tasks (e.g., clustering, feature selection, and learning ensembles). A list of successful applications of niching methods to real-world problems is presented to demonstrate the capabilities of niching methods in providing solutions that are difficult for other optimization methods to offer. The significant practical value of niching methods is clearly exemplified through these applications. Finally, this paper poses challenges and research questions on niching that are yet to be appropriately addressed. Providing answers to these questions is crucial before we can bring more fruitful benefits of niching to real-world problem solving.</t>
  </si>
  <si>
    <t>10.1109/TEVC.2016.2638437</t>
  </si>
  <si>
    <t>Freitas, A; da Silva, JCP; Curry, E; Buitelaar, P</t>
  </si>
  <si>
    <t>Freitas, Andre; da Silva, Joao C. P.; Curry, Edward; Buitelaar, Paul</t>
  </si>
  <si>
    <t>Approximate and selective reasoning on knowledge graphs: A distributional semantics approach</t>
  </si>
  <si>
    <t>Commonsense reasoning; Selective reasoning; Distributional semantics; Hybrid distributional-relation models; Semantic approximation</t>
  </si>
  <si>
    <t>Tasks such as question answering and semantic search are dependent on the ability of querying and reasoning over large-scale commonsense knowledge bases (KBs). However, dealing with commonsense data demands coping with problems such as the increase in schema complexity, semantic inconsistency, incompleteness and scalability. This paper proposes a selective graph navigation mechanism based on a distributional relational semantic model which can be applied to querying and reasoning over heterogeneous knowledge bases (KBs). The approach can be used for approximative reasoning, querying and associational knowledge discovery. In this paper we focus on commonsense reasoning as the main motivational scenario for the approach. The approach focuses on addressing the following problems: (i) providing a semantic selection mechanism for facts which are relevant and meaningful in a specific reasoning and querying context and (ii) allowing coping with information incompleteness in large KBs. The approach is evaluated using ConceptNet as a commonsense KB, and achieved high selectivity, high selectivity scalability and high accuracy in the selection of meaningful navigational paths. Distributional semantics is also used as a principled mechanism to cope with information incompleteness. (C) 2015 Elsevier B.V. All rights reserved.</t>
  </si>
  <si>
    <t>10.1016/j.datak.2015.06.010</t>
  </si>
  <si>
    <t>Noh, HM; Jeong, SK; Yoo, CJ; Chang, OB; Kim, EM; Choi, JR</t>
  </si>
  <si>
    <t>Noh, Hye-Min; Jeong, Sa-Kyun; Yoo, Cheol-Jung; Chang, Ok-Bae; Kim, Eun-Mi; Choi, Jong-Ryeol</t>
  </si>
  <si>
    <t>Design of mobile video player based on the WIPI platform</t>
  </si>
  <si>
    <t>COMPUTATIONAL SCIENCE AND ITS APPLICATIONS - ICCSA 2006, PT 4</t>
  </si>
  <si>
    <t>International Conference on Computational Science and Its Applications (ICCSA 2006)</t>
  </si>
  <si>
    <t>MAY 08-AUG 11, 2006</t>
  </si>
  <si>
    <t>Glasgow, SCOTLAND</t>
  </si>
  <si>
    <t>The mobile video player that supports software decoders has a different structure from the video player that plays videos based on a hardware decoder. Therefore, this paper elucidates the design a mobile video player consisting of a network manager, displayer, event processor, data structure processor, and controller based on research regarding hardware restriction, a software development platform, and streaming implementation method, all of which were applied before implementing the video player at the WIPI platform. The mobile video player implemented based on the designs investigated during this research can be used as a tool to test function and the possibility of normal operation of a software decoder that targets an encoded visual, and also can be used as a tool to develop an improved software decoder. The design of a mobile video player in this paper follows from basic research on the construction of a mobile video total system based on the WIPI platform in the future.</t>
  </si>
  <si>
    <t>Lin, G; Zhu, WX; Ali, MM</t>
  </si>
  <si>
    <t>Lin, Geng; Zhu, Wenxing; Ali, Montaz M.</t>
  </si>
  <si>
    <t>An Effective Hybrid Memetic Algorithm for the Minimum Weight Dominating Set Problem</t>
  </si>
  <si>
    <t>Adaptive penalty method; dominating set problem; local search; memetic algorithm (MA); path relinking</t>
  </si>
  <si>
    <t>MAXIMUM INDEPENDENT SET; GENETIC ALGORITHM; EVOLUTIONARY; SEARCH; APPROXIMATION; FORMULATION</t>
  </si>
  <si>
    <t>The minimum weight-dominating set (MWDS) problem is NP-hard and has a lot of applications in the real world. Several metaheuristic methods have been developed for solving the problem effectively, but suffering from high CPU time on large-scale instances. In this paper, we design an effective hybrid memetic algorithm (HMA) for the MWDS problem. First, the MWDS problem is formulated as a constrained 0-1 programming problem and is converted to an equivalent unconstrained 0-1 problem using an adaptive penalty function. Then, we develop a memetic algorithm for the resulting problem, which contains a greedy randomized adaptive construction procedure, a tabu local search procedure, a crossover operator, a population-updating method, and a path-relinking procedure. These strategies make a good tradeoff between intensification and diversification. A number of experiments were carried out on three types of instances from the literature. Compared with existing algorithms, HMA is able to find high-quality solutions in much less CPU time. Specifically, HMA is at least six times faster than existing algorithms on the tested instances. With increasing instance size, the CPU time required by HMA increases much more slowly than required by existing algorithms.</t>
  </si>
  <si>
    <t>10.1109/TEVC.2016.2538819</t>
  </si>
  <si>
    <t>Miften, FS; Diykh, M; Abdulla, S; Siuly, S; Green, JH; Deo, RC</t>
  </si>
  <si>
    <t>Miften, Firas Sabar; Diykh, Mohammed; Abdulla, Shahab; Siuly, Siuly; Green, Jonathan H.; Deo, Ravinesh C.</t>
  </si>
  <si>
    <t>A new framework for classification of multi-category hand grasps using EMG signals</t>
  </si>
  <si>
    <t>EMG; LSGS; AB-k-means; Hand grasps; Feature extraction</t>
  </si>
  <si>
    <t>TRANSHUMERAL AMPUTEES; MOVEMENTS; SELECTION; FINGER</t>
  </si>
  <si>
    <t>Electromyogram (EMG) signals have had a great impact on many applications, including prosthetic or rehabilitation devices, human-machine interactions, clinical and biomedical areas. In recent years, EMG signals have been used as a popular tool to generate device control commands for rehabilitation equipment, such as robotic prostheses. This intention of this study was to design an EMG signal-based expert model for hand-grasp classification that could enhance prosthetic hand movements for people with disabilities. The study, thus, aimed to introduce an innovative framework for recognising hand movements using EMG signals. The proposed framework consists of logarithmic spectrogram-based graph signal (LSGS), AdaBoost k-means (AB-k-means) and an ensemble of feature selection (FS) techniques. First, the LSGS model is applied to analyse and extract the desirable features from EMG signals. Then, to assist in selecting the most influential features, an ensemble FS is added to the design. Finally, in the classification phase, a novel classification model, named AB-k-means, is developed to classify the selected EMG features into different hand grasps. The proposed hybrid model, LSGS-based scheme is evaluated with a publicly available EMG hand movement dataset from the UCI repository. Using the same dataset, the LSGS-AB-k-means design model is also benchmarked with several classifications including the state-of-the-art algorithms. The results demonstrate that the proposed model achieves a high classification rate and demonstrates superior results compared to several previous research works. This study, therefore, establishes that the proposed model can accurately classify EMG hand grasps and can be implemented as a control unit with low cost and a high classification rate.</t>
  </si>
  <si>
    <t>10.1016/j.artmed.2020.102005</t>
  </si>
  <si>
    <t>Ferrein, A; Siebel, NT; Steinbauer, G</t>
  </si>
  <si>
    <t>Ferrein, Alexander; Siebel, Nils T.; Steinbauer, Gerald</t>
  </si>
  <si>
    <t>Hybrid control for autonomous systems - Integrating learning, deliberation and reactive control</t>
  </si>
  <si>
    <t>10.1016/j.robot.2010.06.003</t>
  </si>
  <si>
    <t>Ruiz-Cruz, R; Sanchez, EN; Ornelas-Tellez, F; Loukianov, AG; Harley, RG</t>
  </si>
  <si>
    <t>Ruiz-Cruz, Riemann; Sanchez, Edgar N.; Ornelas-Tellez, Fernando; Loukianov, Alexander G.; Harley, Ronald G.</t>
  </si>
  <si>
    <t>Particle Swarm Optimization for Discrete-Time Inverse Optimal Control of a Doubly Fed Induction Generator</t>
  </si>
  <si>
    <t>Doubly fed induction generator (DFIG); grid side converter (GSC); inverse optimal control; particle swarm optimization (PSO); rotor side converter (RSC); wind energy</t>
  </si>
  <si>
    <t>STABILIZATION; DRIVEN; DESIGN; NOISE</t>
  </si>
  <si>
    <t>In this paper, the authors propose a particle swarm optimization (PSO) for a discrete-time inverse optimal control scheme of a doubly fed induction generator (DFIG). For the inverse optimal scheme, a control Lyapunov function (CLF) is proposed to obtain an inverse optimal control law in order to achieve trajectory tracking. A posteriori, it is established that this control law minimizes a meaningful cost function. The CLFs depend on matrix selection in order to achieve the control objectives; this matrix is determined by two mechanisms: initially, fixed parameters are proposed for this matrix by a trial-and-error method and then by using the PSO algorithm. The inverse optimal control scheme is illustrated via simulations for the DFIG, including the comparison between both mechanisms.</t>
  </si>
  <si>
    <t>10.1109/TSMCB.2012.2228188</t>
  </si>
  <si>
    <t>Engelbrecht, A; Li, XD; Middendorf, M; Gambardella, LM</t>
  </si>
  <si>
    <t>Engelbrecht, Andries; Li, Xiaodong; Middendorf, Martin; Gambardella, Luca Maria</t>
  </si>
  <si>
    <t>Editorial Special Issue: Swarm Intelligence</t>
  </si>
  <si>
    <t>10.1109/TEVC.2009.2022002</t>
  </si>
  <si>
    <t>Padmanaban, S; Grandi, G; Blaabjerg, F; Wheeler, P; Siano, P; Hammami, M</t>
  </si>
  <si>
    <t>Padmanaban, Sanjeevikumar; Grandi, Gabriele; Blaabjerg, Frede; Wheeler, Pat; Siano, Pierluigi; Hammami, Manel</t>
  </si>
  <si>
    <t>A Comprehensive Analysis and Hardware Implementation of Control Strategies for High Output Voltage DC-DC Boost Power Converter</t>
  </si>
  <si>
    <t>DC-DC boost converter; proportional-integral (P-I) controller; fuzzy controller; voltage-lift technology; HVDC power converter</t>
  </si>
  <si>
    <t>DC/DC CONVERTER; STRESS; EFFICIENCY; SYSTEM; DRIVE; GAIN</t>
  </si>
  <si>
    <t>Classical DC-DC converters used in high voltage direct current (HVDC) power transmission systems, lack in terms of efficiency, reduced transfer gain and increased cost with sensor (voltage/current) numbers. Besides, the internal self parasitic behavior of the power components reduces the output voltage and efficiency of classical HV converters. This paper deals with extra high-voltage (EHV) dc-dc boost converter by the application of voltage-lift technique to overcome the aforementioned deficiencies. The control strategy is based on classical proportional-integral (P-I) and fuzzy logic closed-loop controller to get high and stable output voltage. Complete hardware prototype of EHV is implemented and experimental tasks are carried out with digital signal processor (DSP) TMS320F2812. The control algorithms P-I, fuzzy logic and the pulse-width modulation (PWM) signals for N-channel MOSFET device are performed by the DSP. The experimental results provided show good conformity with developed hypothetical predictions. Additionally, the presented study confirms that the fuzzy logic controller provides better performance than classical P-I controller under different perturbation conditions.</t>
  </si>
  <si>
    <t>10.2991/ijcis.2017.10.1.10</t>
  </si>
  <si>
    <t>Daachi, ME; Madani, T; Daachi, B; Djouani, K</t>
  </si>
  <si>
    <t>Daachi, M. E.; Madani, T.; Daachi, B.; Djouani, K.</t>
  </si>
  <si>
    <t>A radial basis function neural network adaptive controller to drive a powered lower limb knee joint orthosis</t>
  </si>
  <si>
    <t>Neural networks; Control theory; Stability; Robustness; Exoskeletons; Intelligent systems</t>
  </si>
  <si>
    <t>EXOSKELETON</t>
  </si>
  <si>
    <t>This paper deals with the rehabilitation purposes using an active orthosis driven by an adaptive neural controller based on a radial basis function neural network (RBFNN). Two essential conditions are required in our study: ensuring the wearer safety and the good trajectory tracking. We consider for our experiments the same movements often recommended by the doctor during therapy sessions. In this context, it is possible to add some trivial prior knowledge as the dynamic model structure and all dynamical identified parts. The unknown or the uncertainty part of the inertia term of the knee-shank-orthosis system is identified online using an adaptive term. All other uncertainties or unknown dynamics are identified online by the RBFNN. The Lyapunov approach has been used to derive adaptation laws of the neural parameters and the inertia term. These adaptation laws ensure the stability of the system composed of the exoskeleton and its wearer. The wearer can be completely inactive or applying either a resistive or an assistive effort. Experimental results have been conducted on a real exoskeleton that is used for rehabilitation reasons. Based on these results we conclude with the effectiveness of the proposed approach. (C) 2015 Elsevier B.V. All rights reserved.</t>
  </si>
  <si>
    <t>10.1016/j.asoc.2015.04.034</t>
  </si>
  <si>
    <t>Bui, KHN; Agbehadji, IE; Millham, R; Camacho, D; Jung, JJ</t>
  </si>
  <si>
    <t>Bui, Khac-Hoai N.; Agbehadji, Israel E.; Millham, Richard; Camacho, David; Jung, Jason J.</t>
  </si>
  <si>
    <t>Distributed artificial bee colony approach for connected appliances in smart home energy management system</t>
  </si>
  <si>
    <t>artificial ant colony algorithm; connected appliances; decentralized optimization method; Internet of Things; smart home energy management system; swarm intelligence</t>
  </si>
  <si>
    <t>EDGE ANALYTICS; INTERNET; THINGS; IOT; COMMUNICATION; OPTIMIZATION; CHALLENGES; ALGORITHMS; VEHICLES</t>
  </si>
  <si>
    <t>In this study, we propose a computational intelligence model for the Internet of Things applications by applying the concept of swarm intelligence (SI) into connected devices. Particularly, decentralized management of smart home energy management system (HEMS) is taken into account in which connected appliances, by sharing information with each other, make the individual decisions for optimizing electricity prices of smart HEMS. Specifically, the study includes two main issues: (a) We propose a framework for decentralized management in smart HEMS; and (b) artificial bee colony (ABC) algorithm, a typical algorithm of SI techniques, has been applied for connected appliances in terms of communication and collaboration with each other to optimize the performance of the energy management system. Moreover, regarding the implementation, we develop and simulate a connected environment of smart home systems to evaluate the proposed approach. The simulation indicates the promising results in terms of optimizing the load balancing problem comparing with the conventional approach of the decentralized management system in smart home applications.</t>
  </si>
  <si>
    <t>10.1111/exsy.12521</t>
  </si>
  <si>
    <t>Song, YX; Luo, Y; Yu, CB</t>
  </si>
  <si>
    <t>Song, Yaoxian; Luo, Yun; Yu, Changbin</t>
  </si>
  <si>
    <t>Tactile-Visual Fusion Based Robotic Grasp Detection Method with a Reproducible Sensor</t>
  </si>
  <si>
    <t>Tactile sensor; Tactile-visual dataset; Multi-modal fusion; Deep learning; Grasp detection</t>
  </si>
  <si>
    <t>VISION; MODEL</t>
  </si>
  <si>
    <t>Robotic grasp detection is a fundamental problem in robotic manipulation. The conventional grasp methods, using vision information only, can cause potential damage in force-sensitive tasks. In this paper, we propose a tactile-visual based method using a reproducible sensor to realize a fine-grained and haptic grasping. Although there exist several tactile-based methods, they require expensive custom sensors in coordination with their specific datasets. In order to overcome the limitations, we introduce a low-cost and reproducible tactile fingertip and build a general tactile-visual fusion grasp dataset including 5,110 grasping trials. We further propose a hierarchical encoder-decoder neural network to predict grasp points and force in an end-to-end manner. Then comparisons of our method with the state-of-the-art methods in the benchmark are shown both in vision-based and tactile-visual fusion schemes, and our method outperforms in most scenarios. Furthermore, we also compare our fusion method with the only vision-based method in the physical experiment, and the results indicate that our end-to-end method empowers the robot with a more fine-grained grasp ability, reducing force redundancy by 41%. Our project is available at https://sites.google.com/view/tvgd (c) 2021 The Authors. Published by Atlantis Press B.V.</t>
  </si>
  <si>
    <t>10.2991/ijcis.d.210531.001;</t>
  </si>
  <si>
    <t>Tilahun, SL; Tawhid, MA</t>
  </si>
  <si>
    <t>Tilahun, Surafel Luleseged; Tawhid, Mohamed A.</t>
  </si>
  <si>
    <t>Swarm hyperheuristic framework</t>
  </si>
  <si>
    <t>JOURNAL OF HEURISTICS</t>
  </si>
  <si>
    <t>Swarm intelligence; Hyperheuristic; Swarm hyperheuristic; Intensification versus diversification; Swam framework</t>
  </si>
  <si>
    <t>PREY-PREDATOR ALGORITHM; GENETIC ALGORITHM; FIREFLY ALGORITHM; OPTIMIZATION; INTELLIGENCE; METAHEURISTICS; EVOLUTIONARY; HEURISTICS; SYSTEM; COLONY</t>
  </si>
  <si>
    <t>Swarm intelligence is one of the central focus areas in the study of metaheuristic algorithms. The effectiveness of these algorithms towards solving difficult problems has attracted researchers and practitioners. As a result, numerous type of this algorithm have been proposed. However, there is a heavy critics that some of these algorithms lack novelty. In fact, some of these algorithms are the same in terms of the updating operators but with different mimicking scenarios and names. The performance of a metaheuristic algorithm depends on how it balance the degree of the two basic search mechanisms, namely intensification and diversification. Hence, introducing novel algorithms which contributes to a new way of search mechanism is welcome but not for a mere repetition of the same algorithm with the same or perturbed operators but different metaphor. With this regard, it is ideal to have a framework where different custommade operators are used along with existing or new operators. Hence, this paper presents a swarm hyperheuristic framework, where updating operators are taken as low level heuristics and guided by a high level hyperheuristic. Different learning approaches are also proposed to guide the intensification and diversification search behaviour of the algorithm. Hence, a swarm hyperheuristic without learning (SHH1), with offline learning (SHH2) and with an online learning (SHH3) is proposed and discussed. A simulation based comparison and discussion is also presented using a set of nine updating operators with selected metaheuristic algorithms based on twenty benchmark problems. The problems are selected from both unconstrained and constrained optimization problems with their dimension ranging from two to fifty. The simulation results show that the proposed approach with learning has a better performance in general.</t>
  </si>
  <si>
    <t>1381-1231</t>
  </si>
  <si>
    <t>J HEURISTICS</t>
  </si>
  <si>
    <t>10.1007/s10732-018-9397-6</t>
  </si>
  <si>
    <t>Merz, M; Richman, R; Tsanakas, A; Wuthrich, MV</t>
  </si>
  <si>
    <t>Merz, Michael; Richman, Ronald; Tsanakas, Andreas; Wuthrich, Mario V.</t>
  </si>
  <si>
    <t>Interpreting deep learning models with marginal attribution by conditioning on quantiles</t>
  </si>
  <si>
    <t>DATA MINING AND KNOWLEDGE DISCOVERY</t>
  </si>
  <si>
    <t>Explainable AI (XAI); Model-agnostic tools; Deep learning; Attribution; Accumulated local effects (ALE); Partial dependence plot (PDP); Locally interpretable model-agnostic explanation (LIME); Variable importance; Post-hoc analysis; Interaction</t>
  </si>
  <si>
    <t>RISK</t>
  </si>
  <si>
    <t>A vast and growing literature on explaining deep learning models has emerged. This paper contributes to that literature by introducing a global gradient-based model-agnostic method, which we call Marginal Attribution by Conditioning on Quantiles (MACQ). Our approach is based on analyzing the marginal attribution of predictions (outputs) to individual features (inputs). Specifically, we consider variable importance by fixing (global) output levels, and explaining how features marginally contribute to these fixed global output levels. MACQ can be seen as a marginal attribution counterpart to approaches such as accumulated local effects, which study the sensitivities of outputs by perturbing inputs. Furthermore, MACQ allows us to separate marginal attribution of individual features from interaction effects and to visualize the 3-way relationship between marginal attribution, output level, and feature value.</t>
  </si>
  <si>
    <t>1384-5810</t>
  </si>
  <si>
    <t>DATA MIN KNOWL DISC</t>
  </si>
  <si>
    <t>10.1007/s10618-022-00841-4</t>
  </si>
  <si>
    <t>Conradie, W; Goranko, V; Vakarelov, D</t>
  </si>
  <si>
    <t>Conradie, Willem; Goranko, Valentin; Vakarelov, Dimitar</t>
  </si>
  <si>
    <t>Algorithmic correspondence and completeness in modal logic. V. Recursive extensions of SQEMA</t>
  </si>
  <si>
    <t>Modal logic; Correspondence theory; Canonicity; First-order logic with fixed-points; SQEMA</t>
  </si>
  <si>
    <t>FORMULAS</t>
  </si>
  <si>
    <t>The previously introduced algorithm SQEMA computes first-order frame equivalents for modal formulae and also proves their canonicity. Here we extend SOEMA with an additional rule based on a recursive version of Ackermann's lemma, which enables the algorithm to compute local frame equivalents of modal formulae in the extension of first-order logic with monadic least fixed-points FO mu. This computation operates by transforming input formulae into locally frame equivalent ones in the pure fragment of the hybrid mu-calculus. In particular, we prove that the recursive extension of SQEMA succeeds on the class of 'recursive formulae'. We also show that a certain version of this algorithm guarantees the canonicity of the formulae on which it succeeds. (C) 2010 Elsevier B.V. All rights reserved.</t>
  </si>
  <si>
    <t>10.1016/j.jal.2010.08.002</t>
  </si>
  <si>
    <t>Stewart, TC; Kleinhans, A; Mundy, A; Conradt, J</t>
  </si>
  <si>
    <t>Stewart, Terrence C.; Kleinhans, Ashley; Mundy, Andrew; Conradt, Joerg</t>
  </si>
  <si>
    <t>Serendipitous Offline Learning in a Neuromorphic Robot</t>
  </si>
  <si>
    <t>FRONTIERS IN NEUROROBOTICS</t>
  </si>
  <si>
    <t>adaptive systems; mobile robotics; neurocontrollers; neuromorphics; robot control</t>
  </si>
  <si>
    <t>BRAIN</t>
  </si>
  <si>
    <t>We demonstrate a hybrid neuromorphic learning paradigm that learns complex sensorimotor mappings based on a small set of hard-coded reflex behaviors. A mobile robot is first controlled by a basic set of reflexive hand-designed behaviors. All sensor data is provided via a spike-based silicon retina camera (eDVS), and all control is implemented via spiking neurons simulated on neuromorphic hardware (SpiNNaker). Given this control system, the robot is capable of simple obstacle avoidance and random exploration. To train the robot to perform more complex tasks, we observe the robot and find instances where the robot accidentally performs the desired action. Data recorded from the robot during these times is then used to update the neural control system, increasing the likelihood of the robot performing that task in the future, given a similar sensor state. As an example application of this general-purpose method of training, we demonstrate the robot learning to respond to novel sensory stimuli (a mirror) by turning right if it is present at an intersection, and otherwise turning left. In general, this system can learn arbitrary relations between sensory input and motor behavior.</t>
  </si>
  <si>
    <t>1662-5218</t>
  </si>
  <si>
    <t>FRONT NEUROROBOTICS</t>
  </si>
  <si>
    <t>10.3389/fnbot.2016.00001</t>
  </si>
  <si>
    <t>Grum, M; Bender, B; Alfa, AS; Gronau, N</t>
  </si>
  <si>
    <t>Grum, M.; Bender, B.; Alfa, A. S.; Gronau, N.</t>
  </si>
  <si>
    <t>A decision maxim for efficient task realization within analytical network infrastructures</t>
  </si>
  <si>
    <t>Analytics; Architecture concepts; Cyber-physical systems; Internet of things; Task realization strategies; Simulation</t>
  </si>
  <si>
    <t>DESIGN SCIENCE</t>
  </si>
  <si>
    <t>Faced with the increasing needs of companies, optimal dimensioning of IT hardware is becoming challenging for decision makers. In terms of analytical infrastructures, a highly evolutionary environment causes volatile, time dependent workloads in its components, and intelligent, flexible task distribution between local systems and cloud services is attractive. With the aim of developing a flexible and efficient design for analytical infrastructures, this paper proposes a flexible architecture model, which allocates tasks following a machine-specific decision heuristic. A simulation benchmarks this system with existing strategies and identifies the new decision maxim as superior in a first scenario-based simulation.</t>
  </si>
  <si>
    <t>10.1016/j.dss.2018.06.005</t>
  </si>
  <si>
    <t>Bounhas, M; Prade, H; Richard, G</t>
  </si>
  <si>
    <t>Bounhas, Myriam; Prade, Henri; Richard, Gilles</t>
  </si>
  <si>
    <t>Oddness/evenness-based classifiers for Boolean or numerical data</t>
  </si>
  <si>
    <t>Logical proportion; Classification; Boolean data; Numerical data; k-Nearest neighbors method</t>
  </si>
  <si>
    <t>In this paper, we propose two viewpoints for estimating to what extent a new item, described in terms of binary-valued features, fits with a set of existing items. They are respectively based on an oddness index and an evenness index, which in spite of their names, are not exactly the opposite of each other. Both indicators, which refer to one feature, are built from heterogeneous logical proportions, and involve four items, the new item and three others. Logical proportions are Boolean functions that relate four variables through comparisons between pairs of them. Heterogeneous ones express that there is an intruder among four truth values, which is forbidden to appear in a specific position. Global oddness and evenness functions of an item with respect to a set are built from the corresponding indexes by taking all features into account, and then by considering all triples of items in the set. Moreover the oddness function naturally extends to numerical features and to subsets of items of different sizes (pairs, triples, etc.). Simple classification procedures can be based on these global functions: a new item is assigned to the class that minimizes oddness or maximizes evenness. Experiments on classical benchmarks with Boolean, or numerical data (for oddness) show that the results are competitive with other classification methods. (C) 2016 Published by Elsevier Inc.</t>
  </si>
  <si>
    <t>10.1016/j.ijar.2016.12.002</t>
  </si>
  <si>
    <t>Molo, MJ; Badejo, JA; Adetiba, E; Nzanzu, VP; Noma-Osaghae, E; Oguntosin, V; Baraka, MO; Takenga, C; Suraju, S; Adebiyi, EF</t>
  </si>
  <si>
    <t>Molo, Mbasa Joaquim; Badejo, Joke A.; Adetiba, Emmanuel; Nzanzu, Vingi Patrick; Noma-Osaghae, Etinosa; Oguntosin, Victoria; Baraka, Mushage Olivier; Takenga, Claude; Suraju, Sadeeq; Adebiyi, Ezekiel F.</t>
  </si>
  <si>
    <t>A Review of Evolutionary Trends in Cloud Computing and Applications to the Healthcare Ecosystem</t>
  </si>
  <si>
    <t>BIG DATA ANALYTICS; RESOURCE-MANAGEMENT; FOG; INTERNET; PRIVACY; CHALLENGES; SECURITY; BENEFITS; ADOPTION; SYSTEMS</t>
  </si>
  <si>
    <t>Cloud computing is a technology that allows dynamic and flexible computing capability and storage through on-demand delivery and pay-as-you-go services over the Internet. This technology has brought significant advances in the Information Technology (IT) domain. In the last few years, the evolution of cloud computing has led to the development of new technologies such as cloud federation, edge computing, and fog computing. However, with the development of Internet of Things (IoT), several challenges have emerged with these new technologies. Therefore, this paper discusses each of the emerging cloud-based technologies, as well as their architectures, opportunities, and challenges. We present how cloud computing evolved from one paradigm to another through the interplay of benefits such as improvement in computational resources through the combination of the strengths of various Cloud Service Providers (CSPs), decrease in latency, improvement in bandwidth, and so on. Furthermore, the paper highlights the application of different cloud paradigms in the healthcare ecosystem.</t>
  </si>
  <si>
    <t>10.1155/2021/1843671</t>
  </si>
  <si>
    <t>Spatio-temporal video contrast enhancement</t>
  </si>
  <si>
    <t>image enhancement; video signal processing; spatio-temporal video contrast enhancement algorithm; temporal information; spatial information; grey-level differences; neighbouring pixels; two-dimensional target histogram; 2D target histogram; forward neighbouring video frames; backward neighbouring video frames; 2D input histogram; real-time contrast enhancement applications</t>
  </si>
  <si>
    <t>BI-HISTOGRAM EQUALIZATION; COLOR IMAGES; SPECIFICATION; FRAMEWORK</t>
  </si>
  <si>
    <t>A video contrast enhancement algorithm which automatically enhances the contrast of a video using spatial and temporal information is proposed. The algorithm is based on the observation that the contrast in a video frame can be improved by increasing the grey-level differences between each pixel of the video frame and its neighbouring pixels. Furthermore, such an improvement should be smooth in between consecutive video frames so that continuum of contrast improvement is achieved. A two-dimensional (2D) histogram of a video frame is constructed using mutual relationship between each pixel and its neighbouring pixels. For each video frame, a 2D target histogram is computed by considering 2D histogram of the video frame, 2D uniformly distributed histogram, and the 2D histograms of forward and backward neighbouring video frames. The contrast enhancement of the video frame is achieved by mapping the diagonal elements of the 2D input histogram to the diagonal elements of the 2D target histogram. The proposed algorithm is easy to implement and is thus suitable for real-time contrast enhancement applications.</t>
  </si>
  <si>
    <t>10.1049/iet-ipr.2012.0687</t>
  </si>
  <si>
    <t>Kundu, S; Paul, S; Bera, SK; Abraham, A; Sarkar, R</t>
  </si>
  <si>
    <t>Kundu, Soumyadeep; Paul, Sayantan; Bera, Suman Kumar; Abraham, Ajith; Sarkar, Ram</t>
  </si>
  <si>
    <t>Text-line extraction from handwritten document images using GAN</t>
  </si>
  <si>
    <t>GAN; Deep Learning; Text-line extraction; Handwritten documents; HIT-MW dataset; ICDAR dataset</t>
  </si>
  <si>
    <t>SELECTION METHOD; SEGMENTATION</t>
  </si>
  <si>
    <t>Text-line extraction (TLE) from unconstrained handwritten document images is still considered an open research problem. Literature survey reveals that use of various rule-based methods is commonplace in this regard. But these methods mostly fail when the document images have touching and/or multi skewed text lines or overlapping words/characters and non-uniform inter-line space. To encounter this problem, in this paper, we have used a deep learning-based method. In doing so, we have, for the first time in the literature, applied Generative Adversarial Networks (GANs) where we have considered TLE as image-to-image translation task. We have used U-Net architecture for the Generator, and Patch GAN architecture for the discriminator with different combinations of loss functions namely GAN loss, L1 loss and L2 loss. Evaluation is done on two datasets: handwritten Chinese text dataset HIT-MW and ICDAR 2013 Handwritten Segmentation Contest dataset. After exhaustive experimentations, it has been observed, that U-Net architecture with combination of the said three losses not only produces impressive results but also outperforms some state-of-the-art methods. (C) 2019 Elsevier Ltd. All rights reserved.</t>
  </si>
  <si>
    <t>10.1016/j.eswa.2019.112916</t>
  </si>
  <si>
    <t>Maree, J; Kamatou, G; Gibbons, S; Viljoen, A; Van Vuuren, S</t>
  </si>
  <si>
    <t>Maree, Joanet; Kamatou, Guy; Gibbons, Simon; Viljoen, Alvaro; Van Vuuren, Sandy</t>
  </si>
  <si>
    <t>The application of GC-MS combined with chemometrics for the identification of antimicrobial compounds from selected commercial essential oils</t>
  </si>
  <si>
    <t>OPLS-DA; Biomarker identification; Metabolomics; Antimicrobial; GC-MS; Essential oil</t>
  </si>
  <si>
    <t>MAGNETIC-RESONANCE-SPECTROSCOPY; ANTIBACTERIAL ACTIVITY; DISCRIMINANT-ANALYSIS; PLS-DA; EXTRACTS; INFORMATION; MEDICINES; STRENGTHS; PLANTS</t>
  </si>
  <si>
    <t>Essential oils are produced by plants for many reasons including protection against various bacterial, fungal and viral infections. Numerous essential oils and their major constituents are known to exhibit promising antimicrobial activity and can therefore be a good source of biologically active molecules and/or fractions. It is generally accepted that a crude phytomedicine needs to be evaluated holistically and the research method best suited for this approach is metabolomics. In this study a non-targeted metabolomic approach was followed to explore the antimicrobial activity and chemistry of various commercial essential oils. The antimicrobial activity of the essential oils was determined against three Gram-positive and two Gram-negative bacterial organisms as well as two yeasts. The essential oil composition was determined by gas chromatography coupled with mass spectrometry (GC-MS) analyses and the resulting chromatograms were exported to MarkerLynx (TM) application manager software for peak selection and alignment. Orthogonal projection to latent structures discriminant analysis (OPLS-DA) models were constructed and used to filter out putative retention time mass (RIM) pairs responsible for the separation of the two defined classes. The selected RTM pairs were used to identify the corresponding biomarkers. Eugenol was identified as a biomarker attributing to the good antibacterial activity of the samples observed against all tested bacteria and Candida albicans. In contrast, alpha-pinene, limonene and sabinene, as a mixture or independently, and limonene and alpha-phellandrene were identified as compounds responsible for samples displaying poorer antibacterial and antifungal activity respectively. The proposed method of using chemometric analysis to evaluate GC-MS chromatograms in combination with biological activity was successfully applied to identify putative biomarkers. (C) 2013 Elsevier B.V. All rights reserved.</t>
  </si>
  <si>
    <t>10.1016/j.chemolab.2013.11.004</t>
  </si>
  <si>
    <t>Kahloul, L; Bourekkache, S; Djouani, K; Chaoui, A; Kazar, O</t>
  </si>
  <si>
    <t>Kahloul, Laid; Bourekkache, Samir; Djouani, Karim; Chaoui, Allaoua; Kazar, Okba</t>
  </si>
  <si>
    <t>Using High Level Petri Nets in the Modelling, Simulation and Verification of Reconfigurable Manufacturing Systems</t>
  </si>
  <si>
    <t>Reconfigurable manufacturing systems; formal methods; Petri nets; graph transformations; reconfigurable object nets; formal verification</t>
  </si>
  <si>
    <t>In Reconfigurable Manufacturing Systems (RMSs), the structure of the system can be changed during execution of the system. This reconfiguration can be motivated by a new requirement in the production process, or to avoid some problems caused by machines breakdowns. These systems offer a high flexibility leading to more productivity and efficiency. However, their design is more complicated implying new techniques and paradigms. The use of formal high level Petri Nets offers the ability to design these systems and to analyse or prove their properties. In this paper, we apply Reconfigurable Object Nets (RONs) for the modelling, simulation and analysis of reconfigurable manufacturing systems. We propose a formal approach, where the reconfiguration is specified as graph transformations, the simulation is realized using the RON-tool, and the analysis exploits some software tools such as TINA-tool and PIPE-tool.</t>
  </si>
  <si>
    <t>10.1142/S0218194014500168</t>
  </si>
  <si>
    <t>Cooper, G; Kubik, M; Kubik, K</t>
  </si>
  <si>
    <t>Cooper, Gordon; Kubik, Maria; Kubik, Kurt</t>
  </si>
  <si>
    <t>Wavelet based Raman spectra comparison</t>
  </si>
  <si>
    <t>Raman spectra; Matching algorithms; Wavelet comparison; Pigment identification; Art conservation</t>
  </si>
  <si>
    <t>IDENTIFICATION; SPECTROSCOPY; PIGMENTS</t>
  </si>
  <si>
    <t>In this paper a novel blind peak detector for Raman spectra based on the continuous wavelet transform is proposed. The peak detector is shown to correctly identify peaks of different widths and intensities, and is well suited for subsequent peak-to-peak matching for the process of identifying unknown Raman spectra with the help of a library of reference spectra. No background reduction or initial noise filtering is necessary. The described methods were verified by successfully identifying 73 paint pigments by a spectral search through a Raman library for 638 pigments. In all except 7 cases, the Schmincke-Kremer pairings from the truth reference were found to be amongst the two top pairings with the largest matching cost function. These 7 cases were again inspected by the paintings conservator and doubts were raised regarding the truthfulness of the initial pairing. The proposed methods are equally applicable to other spectral methods. Crown Copyright (C) 2011 Published by Elsevier B.V. All rights reserved.</t>
  </si>
  <si>
    <t>10.1016/j.chemolab.2011.01.010</t>
  </si>
  <si>
    <t>Mulongo, J; Atemkeng, M; Ansah-Narh, T; Rockefeller, R; Nguegnang, GM; Garuti, MA</t>
  </si>
  <si>
    <t>Mulongo, Jecinta; Atemkeng, Marcellin; Ansah-Narh, Theophilus; Rockefeller, Rockefeller; Nguegnang, Gabin Maxime; Garuti, Marco Andrea</t>
  </si>
  <si>
    <t>Anomaly Detection in Power Generation Plants Using Machine Learning and Neural Networks</t>
  </si>
  <si>
    <t>The availability of constant electricity supply is a crucial factor to the performance of any industry. Nevertheless, the unstable supply of electricity in Cameroon has led to countless periods of electricity load shedding, hence, making the management of the telecom industry to fall on backup power supply such as diesel generators. The fuel consumption of these generators remain a challenge due to some perturbations in the mechanical fuel level gauges and lack of maintenance at the base stations resulting to fuel pilferage. In order to overcome these effects, we detect anomalies in the recorded data by learning the patterns of the fuel consumption using four classification techniques namely; support vector machines (SVM), K-Nearest Neighbors (KNN), Logistic Regression (LR), and MultiLayer Perceptron (MLP) and then compare the performance of these classification techniques on a test data. In this paper, we show the use of supervised machine learning classification based techniques in detecting anomalies associated with the fuel consumed dataset from TeleInfra base stations using the generator as a source of power. Here, we perform the normal feature engineering, selection, and then fit the model classifiers to obtain results and finally, test the performance of these classifiers on a test data. The results of this study show that MLP has the best performance in the evaluation measurement recording a score of in the K-fold cross validation test. In addition, because of class imbalance in the observation, we use the precision-recall curve instead of the ROC curve and registered the probability of the Area Under Curve (AUC) as 0.98.</t>
  </si>
  <si>
    <t>10.1080/08839514.2019.1691839</t>
  </si>
  <si>
    <t>Rehman, S; Ali, SS; Khan, SA</t>
  </si>
  <si>
    <t>Rehman, S.; Ali, S. S.; Khan, S. A.</t>
  </si>
  <si>
    <t>Wind Farm Layout Design Using Cuckoo Search Algorithms</t>
  </si>
  <si>
    <t>OPTIMIZATION; TURBINES; PLACEMENT; SENSITIVITY</t>
  </si>
  <si>
    <t>Wind energy has emerged as a strong alternative to fossil fuels for power generation. To generate this energy, wind turbines are placed in a wind farm. The extraction of maximum energy from these wind farms requires optimal placement of wind turbines. Due to complex nature of micrositing of wind turbines, the wind farm layout design problem is considered a complex optimization problem. In the recent past, various techniques and algorithms have been developed for optimization of energy output from wind farms. The present study proposes an optimization approach based on the cuckoo search (CS) algorithm, which is relatively a recent technique. A variant of CS is also proposed that incorporates a heuristicbased seed solution for a better performance. The proposed CS algorithms are compared with genetic and particle swarm optimization (PSO) algorithms, which have been extensively applied to wind farm layout design. Empirical results indicate that the proposed CS algorithms outperformed the genetic and PSO algorithms for the given test scenarios in terms of yearly power output and efficiency.</t>
  </si>
  <si>
    <t>10.1080/08839514.2017.1279043</t>
  </si>
  <si>
    <t>Faghihi, F; Cai, SQ; Moustafa, AA</t>
  </si>
  <si>
    <t>Faghihi, Faramarz; Cai, Siqi; Moustafa, Ahmed A.</t>
  </si>
  <si>
    <t>A neuroscience-inspired spiking neural network for EEG-based auditory spatial attention detection</t>
  </si>
  <si>
    <t>EEG; Spiking neurons; Auditory attention; Connectivity; Sparse coding</t>
  </si>
  <si>
    <t>CONNECTIVITY; SELECTION; DYNAMICS; BRAIN</t>
  </si>
  <si>
    <t>Recent studies have shown that alpha oscillations (8-13 Hz) enable the decoding of auditory spatial attention. Inspired by sparse coding in cortical neurons, we propose a spiking neural network model for auditory spatial attention detection. The proposed model can extract the patterns of recorded EEG of leftward and rightward attention, independently, and uses them to train the network to detect auditory spatial attention. Specifically, our model is composed of three layers, two of which are Integrate and Fire spiking neurons. We formulate a new learning rule that is based on the firing rate of pre- and post-synaptic neurons in the first and second layers of spiking neurons. The third layer has 10 spiking neurons and the pattern of their firing rate is used in the test phase to decode the auditory spatial attention of a given test sample. Moreover, the effects of using low connectivity rates of the layers and specific range of learning parameters of the learning rule are investigated. The proposed model achieves an average accuracy of 90% with only 10% of EEG signals as training data. This study also provides new insights into the role of sparse coding in both cortical networks subserving cognitive tasks and brain-inspired machine learning.</t>
  </si>
  <si>
    <t>10.1016/j.neunet.2022.05.003</t>
  </si>
  <si>
    <t>Lombard, F; Potgieter, CJ</t>
  </si>
  <si>
    <t>Lombard, F.; Potgieter, C. J.</t>
  </si>
  <si>
    <t>Another look at the Grubbs estimators</t>
  </si>
  <si>
    <t>Grubbs' estimators; Instrument precision; Online analyzers</t>
  </si>
  <si>
    <t>PRECISION; ACCURACY</t>
  </si>
  <si>
    <t>We consider estimation of the precision of a measuring instrument without the benefit of replicate observations on heterogeneous sampling units. Grubbs (1948) proposed an estimator which involves the use of a second measuring instrument, resulting in a pair of observations on each sampling unit. Since the precisions of the two measuring instruments are generally different, these observations cannot be treated as replicates. Very large sample sizes are often required if the standard error of the estimate is to be within reasonable bounds and if negative precision estimates are to be avoided. We show that the two instrument Grubbs estimator can be improved considerably if fairly reliable preliminary information regarding the ratio of sampling unit variance to instrument variance is available. Our results are presented in the context of the evaluation of on-line analyzers. A data set from an analyzer evaluation is used to illustrate the methodology. (C) 2011 Elsevier B.V. All rights reserved.</t>
  </si>
  <si>
    <t>10.1016/j.chemolab.2011.09.013</t>
  </si>
  <si>
    <t>Geladi, P; Manley, M; Lestander, T</t>
  </si>
  <si>
    <t>Scatter plotting in multivariate data analysis</t>
  </si>
  <si>
    <t>3rd International Chemomtrics Research Meeting (ICRM2002)</t>
  </si>
  <si>
    <t>MAY 26-30, 2002</t>
  </si>
  <si>
    <t>VELDHOVEN, NETHERLANDS</t>
  </si>
  <si>
    <t>plotting; visualization; multivariate data analysis; line plots; interpretation of scatter plots; biplots; near-infrared spectroscopy; principal component analysis; PARAFAC; partial least squares regression</t>
  </si>
  <si>
    <t>NEAR-INFRARED SPECTROSCOPY; BATCH ORGANIC-SYNTHESIS; MULTIWAY ANALYSIS</t>
  </si>
  <si>
    <t>In data analysis, many situations arise where plotting and visualization are helpful or an absolute requirement for understanding. There are many techniques of plotting data/parameters/residuals. These have to be understood and visualization has to be made clearly and interpreted correctly. In this paper the classical favourites in chemometrics, scatter plots, are looked into more deeply and some criticism based on recent literature references is formulated for situations of principal component analysis, PARAFAC three-way analysis and regression by partial least squares. Biplots are also afforded some attention. Examples from near-infrared spectroscopy are given as illustrations. Copyright (C) 2003 John Wiley Sons, Ltd.</t>
  </si>
  <si>
    <t>10.1002/cem.814</t>
  </si>
  <si>
    <t>Mokadem, K; Korichi, M; Tumba, K</t>
  </si>
  <si>
    <t>Mokadem, Khadra; Korichi, Mourad; Tumba, Kaniki</t>
  </si>
  <si>
    <t>A new group-interaction contribution method to predict the thermal decomposition temperature of ionic liquids</t>
  </si>
  <si>
    <t>Group-interaction contribution; Ionic liquids; Thermal decomposition temperature; Molecular structure; Property estimation</t>
  </si>
  <si>
    <t>STRUCTURE-PROPERTY RELATIONSHIP</t>
  </si>
  <si>
    <t>In this study, a new approach based on group-interaction contribution (GIC) is proposed for predicting the thermal decomposition temperature (T-d) of ionic liquids (ILs). It was developed using a large database which consisted of 639 experimental data points associated with a wide variety of cations and anions. The whole dataset was split randomly into a training set having 499 data points and a validation set with 140 data points. From average absolute relative deviation (%AARD) and correlation coefficient (R-2) values calculated as 4.22% and 0.866 respectively, it was concluded that the model was accurate enough for reliable predictions. More importantly, the new model accounts for isomers distinguishing, which represents an advantage over the conventional group contribution methods reported in the literature. (C) 2016 Elsevier B.V. All rights reserved.</t>
  </si>
  <si>
    <t>10.1016/j.chemolab.2016.08.001</t>
  </si>
  <si>
    <t>Sandrasegaran, K; Prag, K</t>
  </si>
  <si>
    <t>Planning point-to-multipoint rural radio access networks using expert systems</t>
  </si>
  <si>
    <t>rural telecommunications; radio access networks; wireless access networks; expert systems; planning</t>
  </si>
  <si>
    <t>The goal of this research work was to explore the rural telecommunications environment and develop software to automate the planning of wireless access networks in rural areas. This paper presents the application of an expert system for the planning of point-to-multipoint radio access networks. The system was developed using the C Language Integrated Production System environment. It uses the object oriented and rule-based paradigms for knowledge representation and the planning process. (C) 1999 Elsevier Science Ltd. All rights reserved.</t>
  </si>
  <si>
    <t>10.1016/S0957-4174(99)00031-7</t>
  </si>
  <si>
    <t>Gong, H; Li, J; Ni, RW; Xiao, P; Ouyang, H; Mu, Y; Tyasi, TL</t>
  </si>
  <si>
    <t>Gong, He; Li, Ji; Ni, RuiWen; Xiao, Pei; Ouyang, Hang; Mu, Ye; Tyasi, Thobela Louis</t>
  </si>
  <si>
    <t>The Data Acquisition and Control System Based on IoT-CAN Bus</t>
  </si>
  <si>
    <t>Agricultural internet of things; IoT-CAN protocol; heterogeneous data; distributed architecture; data analysis</t>
  </si>
  <si>
    <t>IDENTIFICATION; PROTOCOL; INTERNET; THINGS; RTOS</t>
  </si>
  <si>
    <t>Presently, the adoption of Internet of things(IOT)-related technologies in the Smart Farming domain is rapidly emerging. The increasing number of sensors used in diverse applications has provided a massive number of continuous, unbounded, rapid data and requires the management of distinct protocols, interfaces and intermittent connections. A low-cost, low-power, and low data-rate solution is proposed to fulfill the requirements of information monitoring for actual large-scale agricultural farms, which we will need pressingly in the future. This paper designs a heterogeneous data acquisition and control system for differentiated agricultural information monitoring terminal. Based on the IoT-CAN bus architecture, the system can adapt different sensors and actuators, realize information exchange, and facilitate modular splicing deployment. At the same time, the heterogeneous network data interface is standardized, and the analytical storage of heterogeneous data is standardized. Lastly, it verifies that IoT-CAN protocol architecture is better than RoboCAN and CANOpen, and systems in agricultural environment. It solves the problems of hardware difference and heterogeneous data in monitoring system, which is of great significance to the establishment of heterogeneous data standard of agricultural information.</t>
  </si>
  <si>
    <t>10.32604/iasc.2021.019730</t>
  </si>
  <si>
    <t>Dong, EZ; Deng, MT; Tong, JG; Jia, C; Du, SZ</t>
  </si>
  <si>
    <t>Dong, Enzeng; Deng, Mengtao; Tong, Jigang; Jia, Chao; Du, Shengzhi</t>
  </si>
  <si>
    <t>Moving vehicle tracking based on improved tracking-learning-detection algorithm</t>
  </si>
  <si>
    <t>target tracking; object tracking; learning (artificial intelligence); Kalman filters; object detection; video streaming; video signal processing; illumination variation; square root cubature Kalman filter; improved tracking precision; TLD datasets; ITLD; tracking accuracy; improved tracking-learning-detection algorithm; video streams; tracking failures; TLD methods; improved TLD tracking algorithm; object occlusion; long-term single-target moving vehicle tracking; fast retina keypoint feature; normalised cross-correlation coefficient</t>
  </si>
  <si>
    <t>OBJECT TRACKING</t>
  </si>
  <si>
    <t>This study addresses the tracking-learning-detection (TLD) algorithm for long-term single-target tracking of moving vehicle from video streams. The problems leading to tracking failures in existing TLD methods are discovered, and an improved TLD (ITLD) tracking algorithm is proposed which is more robust to object occlusion and illumination variation. A square root cubature Kalman filter (SRCKF) is employed in the tracker of TLD to predict the position of the object when occlusion occurs. Besides, this study introduces fast retina keypoint (FREAK) feature into the tracker to alleviate the instability caused by illumination variation or scale variation. The overlap comparison and the normalised cross-correlation coefficient (NCC) are introduced to the integrator of the TLD to obtain reliable bounding boxes with improved tracking precision. Experiments are conducted to compare the performance of the state-of-the-art trackers and the proposed method, using the object tracking benchmark that includes 50 video sequences (OTB-50) and TLD datasets. The experimental results show that the proposed ITLD outperforms on both tracking accuracy and robustness. The proposed method can track a moving vehicle even when it is temporally totally occluded.</t>
  </si>
  <si>
    <t>10.1049/iet-cvi.2018.5787</t>
  </si>
  <si>
    <t>Du, SZ; van Wyk, BJ; Tu, CL; Zhang, XH</t>
  </si>
  <si>
    <t>Du, Shengzhi; van Wyk, Barend Jacobus; Tu, Chunling; Zhang, Xinghui</t>
  </si>
  <si>
    <t>An Improved Hough Transform Neighborhood Map for Straight Line Segments</t>
  </si>
  <si>
    <t>Hough transform (HT); image space; neighborhood mapping; parameter space; straight line detection</t>
  </si>
  <si>
    <t>PARAMETER SPACE; IMAGE</t>
  </si>
  <si>
    <t>The distance between a straight line and a straight line segment in the image space is proposed in this paper. Based on this distance, the neighborhood of a straight line segment is defined and mapped into the parameter space to obtain the parameter space neighborhood of the straight line segment. The neighborhood mapping between the image space and parameter space is a one to one reversible map. The mapped region in the parameter space is analytically derived and it is proved that it can be efficiently approximated by a quadrangle. The proposed straight line segment neighborhood technique for the HT outperforms conventional straight line neighborhood methods currently used with existing HT variations. In contrast to the straight line neighborhoods used in existing HT variations, the proposed straight line segment neighborhood has several advantages including: 1) the detection error of the proposed neighborhood is not affected by the length of the straight line segments; 2) a precision requirement in the image space described using the proposed distance can be explicitly resolved using the proposed formulation; 3) the proposed neighborhood has the ability to distinguish between segments belonging to the same straight line. A variety of experiments are executed to demonstrate that the proposed neighborhood has a variety of interesting properties of high practical value.</t>
  </si>
  <si>
    <t>10.1109/TIP.2009.2036714</t>
  </si>
  <si>
    <t>Fradi, A; Samir, C; Braga, J; Joshi, SH; Loubes, JM</t>
  </si>
  <si>
    <t>Fradi, A.; Samir, C.; Braga, J.; Joshi, S. H.; Loubes, J-M</t>
  </si>
  <si>
    <t>Nonparametric Bayesian Regression and Classification on Manifolds, With Applications to 3D Cochlear Shapes</t>
  </si>
  <si>
    <t>Manifolds; Three-dimensional displays; Monte Carlo methods; Shape; Supervised learning; Machine learning; Gaussian processes; Shape space; cochlear shapes; Gaussian process; spherical Hamiltonian Monte Carlo; Riemannian manifolds; non-parametric Bayes</t>
  </si>
  <si>
    <t>DENSITY-ESTIMATION; SQUARE-ROOT; MODEL; REPRESENTATION; GEOMETRY</t>
  </si>
  <si>
    <t>Advanced shape analysis studies such as regression and classification need to be performed on curved manifolds, where often, there is a lack of standard statistical formulations. To overcome these limitations, we introduce a novel machine-learning method on the shape space of curves that avoids direct inference on infinite-dimensional spaces and instead performs Bayesian inference with spherical Gaussian processes decomposition. As an application, we study the shape of the cochlear spiral-shaped cavity within the petrous part of the temporal bone. This problem is particularly challenging due to the relationship between shape and gender, especially in children. Experimental results for both synthetic and real data show improved performance compared to state-of-the-art methods.</t>
  </si>
  <si>
    <t>10.1109/TIP.2022.3147971</t>
  </si>
  <si>
    <t>Song, LP; Zhang, SY</t>
  </si>
  <si>
    <t>Singular value decomposition-based reconstruction algorithm for seismic traveltime tomography</t>
  </si>
  <si>
    <t>ill-posed problem; singular value decomposition; stable reconstruction algorithm; traveltime tomography</t>
  </si>
  <si>
    <t>A reconstruction method is given for seismic transmission traveltime tomography. The method is implemented via the combinations of singular value decomposition, appropriate weighting matrices, and variable regularization parameter. The problem is scaled through the weighting matrices so that the singular spectrum is normalized. Matching the normalized singular values, a regularization parameter varies within the interval [0, 1], and linearly increases with singular value index from a small, initial value rather than a fixed one to eliminate the impacts of smaller singular values' components. The experimental results show that the proposed method is superior to the ordinary singular value decomposition (SVD) methods such as truncated SVD and Tikhonov regularization.</t>
  </si>
  <si>
    <t>10.1109/83.777099</t>
  </si>
  <si>
    <t>Geladi, P; Manley, M</t>
  </si>
  <si>
    <t>Geladi, Paul; Manley, Marena</t>
  </si>
  <si>
    <t>Three-way data analysis of a wheat growing experiment using near infrared spectral data</t>
  </si>
  <si>
    <t>International Chemometric Conference (Conferentia Chemometrica 2007)</t>
  </si>
  <si>
    <t>SEP 02-05, 2007</t>
  </si>
  <si>
    <t>Budapest, HUNGARY</t>
  </si>
  <si>
    <t>Parallel Factor Analysis; three-way array; ANOVA layout; near infrared spectra; wheat cultivars; localities; wheat hardness; protein content</t>
  </si>
  <si>
    <t>BATCH ORGANIC-SYNTHESIS</t>
  </si>
  <si>
    <t>An agricultural growing experiment cultivating 10 cultivars at five localities produced whole wheat flour samples that were analysed by Fourier transform near infrared (FT-NIR) spectroscopy. This produced a three-way data array: locality x cultivar x wavelength. By taking smoothing first derivatives and removing a noisy part of the spectra meaningful PARAFAC (PARAllel FACtor analysis) models could be produced. Two factors could be interpreted spectroscopically, showing that cultivar properties are related in a not so trivial way to average wheat hardness values and that locality variations are straightforwardly related to average protein content. Copyright 0 2008 John Wiley &amp; Sons, Ltd.</t>
  </si>
  <si>
    <t>10.1002/cem.1125</t>
  </si>
  <si>
    <t>Nicolai, BM; Theron, KI; Lammertyn, J</t>
  </si>
  <si>
    <t>Nicolai, Bart M.; Theron, Karen I.; Lammertyn, Jeroen</t>
  </si>
  <si>
    <t>Kernel PLS regression on wavelet transformed NIR spectra for prediction of sugar content of apple</t>
  </si>
  <si>
    <t>PARTIAL LEAST-SQUARES; RADIAL BASIS FUNCTIONS; SOLUBLE SOLIDS; LIGHT PENETRATION; SPECTROSCOPY; REFLECTANCE; FIRMNESS; QUALITY; FRUIT; ALGORITHM</t>
  </si>
  <si>
    <t>A kernel PLS algorithm was implemented to estimate the sugar content of Golden Delicious apples based on NIR reflectance spectra in the range of 800-1690 nm. Covariance, Gaussian and polynomial kernel functions were considered. All kernels, except the covariance kernel, incorporate tuning parameters which were optimised by computer experiments. The calibration results were insensitive to the actual value of the tuning parameters over a wide range. No significant difference between the RMSEP values obtained with different kernels was obtained, irrespective of the applied transformation (none, log(1/R), Kubelka-Munck) or first order derivative calculation. A wavelet compression procedure was implemented to speed up the computation of the kernel Gram matrices. It was shown that the kernel Gram matrix computed with the approximation and detail coefficients of the wavelet transformed spectra converges in norm to the real kernel Gram matrix. The time required for calculating the kernel Gram matrix is inversely proportional to the compression ratio. It was shown that a compression ratio of up to 25 did not affect the accuracy of the kernel PLS calibration models. (c) 2006 Elsevier B.V. All rights reserved.</t>
  </si>
  <si>
    <t>10.1016/j.chemolab.2006.07.001</t>
  </si>
  <si>
    <t>Aleixandre-Tudo, JL; Castello-Cogollos, L; Aleixandre, JL; Aleixandre-Benavent, R</t>
  </si>
  <si>
    <t>Aleixandre-Tudo, J. L.; Castello-Cogollos, L.; Aleixandre, J. L.; Aleixandre-Benavent, R.</t>
  </si>
  <si>
    <t>Chemometrics in food science and technology: A bibliometric study</t>
  </si>
  <si>
    <t>Chemometrics; Foodstuffs; Spectroscopy; Bibliometrics; PCA; PLS</t>
  </si>
  <si>
    <t>NIR SPECTROSCOPY; QUALITY; SAFETY; WORLDWIDE; FUTURE</t>
  </si>
  <si>
    <t>Chemometrics has been defined as the discipline that provides maximum information from chemical data. Food science and technology applications use chemical data and are therefore suitable for chemometrics evaluation. Bibliometric studies provide an enhanced understanding of the progression, research status as well as future trends of a research field. The main aim of the study was therefore, to provide a bibliometric evaluation of the research literature employing chemometrics techniques in food science and technology applications. For this, a search strategy including the single term chemometric* was performed. The metadata obtained from the bibliometric search was subsequently analyzed. Indicators of the scientific productivity and quality such as the number of articles, citations, or funding activity, were obtained in combination with the most relevant keywords, authors, and countries. The progression over time of the bibliometric indicators was also presented and discussed. Chemometrics appeared as a prolific and healthy research field with increased funding received in the last decade. PCA, PLS and DA are still the preferred methods for most applications. A big part of the research is related to the combined use of spectroscopy and chemometrics. Finally, China and Brazil appeared as the leading countries in applying chemometrics to foodstuffs.</t>
  </si>
  <si>
    <t>10.1016/j.chemolab.2022.104514</t>
  </si>
  <si>
    <t>Al-Hadeethi, H; Abdulla, S; Diykh, M; Deo, RC; Green, JH</t>
  </si>
  <si>
    <t>Al-Hadeethi, Hanan; Abdulla, Shahab; Diykh, Mohammed; Deo, Ravinesh C.; Green, Jonathan H.</t>
  </si>
  <si>
    <t>Adaptive boost LS-SVM classification approach for time-series signal classification in epileptic seizure diagnosis applications</t>
  </si>
  <si>
    <t>Epileptic seizure; Health informatics; Electroencephalogram; Covariance; Eigen values; Adaptive Boosting Least Square-Support; Vector Machine; AB-LS-SVM</t>
  </si>
  <si>
    <t>WAVELET TRANSFORM; AUTOMATED IDENTIFICATION; EEG; ENTROPY; STATISTICS</t>
  </si>
  <si>
    <t>Epileptic seizures are characterised by abnormal neuronal discharge, causing notable disturbances in electrical activities of the human brain. Traditional methods based on manual approaches applied in seizure detection in electroencephalograms (EEG) have drawbacks (e.g., time constraint, lack of effective feature identification relative to disease symptoms and susceptibility to human errors) that can lead to inadequate treatment options. Designing an automated expert system to detect epileptic seizures can proactively support a neurologist's effort to improve authenticity, speed and accuracy of detecting signs of a seizure. We propose a novel two-phase EEG classification technique to detect seizures from EEG by employing covariance matrix coupled with Adaptive Boosting Least Square-Support Vector Machine (i.e., AdaBoost LS-SVM) framework. In first phase, the covariance matrix is employed as a dimensionality reduction tool with feature extraction applied to analyse epileptic patients' EEG records. Initially, each single EEG channel is partitioned into respective k segment with m clusters. Subsequently, covariance matrix is adopted with eigenvalues of each cluster extracted and tested through statistical metrics to identify the most representative, optimally classified features. In the second phase, a robust classifier (i.e., AB-LS-SVM) is proposed to resolve issues of unbalanced data, to detect epileptic events, yielding a high classification accuracy compared to its competing counterparts. The results demonstrates that AB-LS-SVM (optimised by a covariance matrix) is able to achieve satisfactory results (&gt;99% accuracy) for eleven prominent features in EEG signals. The results are compared with state-of-art algorithms (i.e., k-means, SVM, k-nearest neighbour, Random Forest) on identical databases, demonstrating the capability of AB-LS-SVM method as a promising diagnostic tool and its practicality for implementation in seizure detection. The study avers that the proposed approach can aid clinicians in diagnosis or interventions to treat epileptic disease, including a potential use in expert systems where EEG needs to be classified through pattern recognition. (c) 2020 Elsevier Ltd. All rights reserved.</t>
  </si>
  <si>
    <t>10.1016/j.eswa.2020.113676</t>
  </si>
  <si>
    <t>Du, SZ; Tu, CL; van Wyk, BJ; Chen, ZQ</t>
  </si>
  <si>
    <t>Du, Shengzhi; Tu, Chunling; van Wyk, Barend Jacobus; Chen, Zengqiang</t>
  </si>
  <si>
    <t>Collinear Segment Detection Using HT Neighborhoods</t>
  </si>
  <si>
    <t>Collinear segment detection; Hough transform (HT); image space; parameter space; segment neighborhood mapping</t>
  </si>
  <si>
    <t>HOUGH-TRANSFORM; LINE DETECTION; IMAGE</t>
  </si>
  <si>
    <t>In this paper, geometrical analysis is used to extract novel straight line segment features from the wings around the peaks of the Hough Transform (HT). Based on these features, a practical segment detection method is proposed which has the ability to determine complete straight line segment parameters including the location of the center, length, slope and the Euclidean distance to the origin. The proposed method does not rely on edge point verification in the image space, i.e., the complete set of segment features are determined only using the information embodied in the HT data. The proposed method can distinguish between highly collinear straight line segments. Segment detection is robust to disturbing edge points, especially ones collinear with the object. A predefined collinear segment resolution that provides a theoretical criterion to determine straight line contiguity is derived. Image processing and analysis experiments show consistent robust performance.</t>
  </si>
  <si>
    <t>10.1109/TIP.2011.2155076</t>
  </si>
  <si>
    <t>Zhao, X; Lin, C; Chen, B; Wang, QG; Ma, ZJ</t>
  </si>
  <si>
    <t>Zhao, Xin; Lin, Chong; Chen, Bing; Wang, Qing-Guo; Ma, Zhongjing</t>
  </si>
  <si>
    <t>Adaptive Event-Triggered Fuzzy H-infinity Filter Design for Nonlinear Networked Systems</t>
  </si>
  <si>
    <t>Adaptive event-triggered scheme; filter design; fuzzy line-integral Lyapunov function; nonlinear networked system</t>
  </si>
  <si>
    <t>COMMUNICATION; CONTROLLERS</t>
  </si>
  <si>
    <t>This article studies the problem of the fuzzy H-infinity filter design for nonlinear networked control systems through event-triggered communication (ETC) scheme. First, a novel adaptive ETC scheme is given to determine whether the sampled measurement output should be released to communication network or not. Consequently, less communication resources are occupied under the desired H-infinity performance. Second, augmented fuzzy line-integral Lyapunov function is introduced in the H-infinity performance analysis of filter error systems, such that the information of time derivative of membership functions are fully considered to reduce the conservativeness of networked fuzzy filter design. Different from the existing results, the upper bounds of time derivative of membership functions need not to be known prior. Third, the resulting filter error system is modeled as time-delay system under ETC mechanism and asynchronous premise in a unified framework. As a result, applying Lyapunov theory and inequality technique, new sufficient condition is obtained to meet the H-infinity performance for the filter error systems. Further, the corresponding filter and event-triggering parameters are codesigned and solved by a set of linear matrix inequalities. Finally, two examples are offered to demonstrate the advantage of the proposed method.</t>
  </si>
  <si>
    <t>10.1109/TFUZZ.2019.2949764</t>
  </si>
  <si>
    <t>Lin, WJ; He, Y; Zhang, CK; Wang, QG; Wu, M</t>
  </si>
  <si>
    <t>Lin, Wen-Juan; He, Yong; Zhang, Chuan-Ke; Wang, Qing-Guo; Wu, Min</t>
  </si>
  <si>
    <t>Reachable Set Estimation for Discrete-Time Markovian Jump Neural Networks With Generally Incomplete Transition Probabilities</t>
  </si>
  <si>
    <t>Linear matrix inequalities; Artificial neural networks; Estimation; Delays; Symmetric matrices; Delay effects; Generally incomplete transition probabilities (TPs); Markovian jump neural networks (MJNNs); reachable set estimation; time-varying delay</t>
  </si>
  <si>
    <t>This paper is concerned with the problem of reachable set estimation for discrete-time Markovian jump neural networks with generally incomplete transition probabilities (TPs). This kind of TP may be exactly known, merely known with lower and upper bounds, or unknown. The aim of this paper is to derive a precise reachable set description for the considered system via the Lyapunov-Krasovskii functional (LKF) approach. By constructing an augmented LKF, using an equivalent transformation method to deal with the unknown TPs and utilizing the extended reciprocally convex matrix inequality, and the free matrix weighting approach to estimate the forward difference of the constructed LKF, several sufficient conditions that guarantee the existence of an ellipsoidal reachable set are established. Finally, a numerical example with simulation results is given to demonstrate the effectiveness and superiority of the proposed results.</t>
  </si>
  <si>
    <t>10.1109/TCYB.2019.2931008</t>
  </si>
  <si>
    <t>Mu, Y; Sun, YH; Hu, TL; Gong, H; Li, SJ; Tyasi, TL</t>
  </si>
  <si>
    <t>Mu, Ye; Sun, Yuheng; Hu, Tianli; Gong, He; Li, Shijun; Tyasi, Thobela Louis</t>
  </si>
  <si>
    <t>Improved Model of Eye Disease Recognition Based on VGG Model</t>
  </si>
  <si>
    <t>Deep learning model; dense block; eye disease recognition; fundus retina image; VGG</t>
  </si>
  <si>
    <t>The rapid development of computer vision technology and digital images has increased the potential for using image recognition for eye disease diagnosis. Many early screening and diagnosis methods for ocular diseases based on retinal images of the fundus have been proposed recently, but their accuracy is low. Therefore, it is important to develop and evaluate an improved VGG model for the recognition and classification of retinal fundus images. In response to these challenges, to solve the problem of accuracy and reliability of clinical algorithms in medical imaging this paper proposes an improved model for early recognition of ophthalmopathy in retinal fundus images based on the VGG training network of densely connected layers. To determine whether the accuracy and reliability of the proposed model were greater than those of previous models, our model was compared to ResNet, AlexNet, and VGG by testing them on a retinal fundus image dataset of eye diseases. The proposed model can ultimately help accelerate the diagnosis and referral of these early eye diseases, thereby facilitating early treatment and improved clinical outcomes.</t>
  </si>
  <si>
    <t>10.32604/iasc.2021.016569</t>
  </si>
  <si>
    <t>Goranko, V; Jamroga, W</t>
  </si>
  <si>
    <t>Goranko, Valentin; Jamroga, Wojciech</t>
  </si>
  <si>
    <t>State and path coalition effectivity models of concurrent multi-player games</t>
  </si>
  <si>
    <t>Multi-step games; Coalitional effectivity models; Alternating-time temporal logic</t>
  </si>
  <si>
    <t>SEMANTICS; ABILITY; LOGIC; STIT</t>
  </si>
  <si>
    <t>We consider models of multi-player games where abilities of players and coalitions are defined in terms of sets of outcomes which they can effectively enforce. We extend the well-studied state effectivity models of one-step games in two different ways. On the one hand, we develop multiple state effectivity functions associated with different long-term temporal operators. On the other hand, we define and study coalitional path effectivity models where the outcomes of strategic plays are infinite paths. For both extensions we obtain representation results with respect to concrete models arising from concurrent game structures. We also apply state and path coalitional effectivity models to provide alternative, arguably more natural and elegant semantics to the alternating-time temporal logic ATL*, and discuss their technical and conceptual advantages.</t>
  </si>
  <si>
    <t>10.1007/s10458-015-9294-4</t>
  </si>
  <si>
    <t>Tang, R; Fong, S; Deb, S; Vasilakos, AV; Millham, RC</t>
  </si>
  <si>
    <t>Tang, Rui; Fong, Simon; Deb, Suash; Vasilakos, Athanasios V.; Millham, Richard C.</t>
  </si>
  <si>
    <t>Dynamic group optimisation algorithm for training feed-forward neural networks</t>
  </si>
  <si>
    <t>Dynamic group optimisation algorithm; Metaheuristic algorithm; Neural network</t>
  </si>
  <si>
    <t>Feed-forward neural networks are efficient at solving various types of problems. However, finding efficient training algorithms for feed-forward neural networks is challenging. The dynamic group optimisation (DGO) algorithm is a recently proposed half-swarm half-evolutionary algorithm, which exhibits a rapid convergence rate and good performance in searching and avoiding local optima. In this paper, we propose a new hybrid algorithm, FNNDGO that integrates the DGO algorithm into a feed-forward neural network. DGO plays an optimisation role in training the neural network, by tuning parameters to their optimal values and configuring the structure of feed-forward neural networks. The performance of the proposed algorithm was determined by comparing its performance with those of other training methods in solving two types of problems. The experimental results show that our proposed algorithm exhibits promising performance for solving real-world problems. (C) 2018 Elsevier B.V. All rights reserved.</t>
  </si>
  <si>
    <t>10.1016/j.neucom.2018.03.043</t>
  </si>
  <si>
    <t>Ezugwu, AE; Agushaka, JO; Abualigah, L; Mirjalili, S; Gandomi, AH</t>
  </si>
  <si>
    <t>Ezugwu, Absalom E.; Agushaka, Jeffrey O.; Abualigah, Laith; Mirjalili, Seyedali; Gandomi, Amir H.</t>
  </si>
  <si>
    <t>Prairie Dog Optimization Algorithm</t>
  </si>
  <si>
    <t>Nature-inspired; Prairie dogs; Optimization algorithm; Anti-predation; Burrow-building; Optimization; Swarm intelligence</t>
  </si>
  <si>
    <t>DIFFERENTIAL EVOLUTION; SWARM</t>
  </si>
  <si>
    <t>This study proposes a new nature-inspired metaheuristic that mimics the behaviour of the prairie dogs in their natural habitat called the prairie dog optimization (PDO). The proposed algorithm uses four prairie dog activities to achieve the two common optimization phases, exploration and exploitation. The prairie dogs' foraging and burrow build activities are used to provide exploratory behaviour for PDO. The prairie dogs build their burrows around an abundant food source. As the food source gets depleted, they search for a new food source and build new burrows around it, exploring the whole colony or problem space to discover new food sources or solutions. The specific response of the prairie dogs to two unique communication or alert sound is used to accomplish exploitation. The prairie dogs have signals or sounds for different scenarios ranging from predator threats to food availability. Their communication skills play a significant role in satisfying the prairie dogs' nutritional needs and anti-predation abilities. These two specific behaviours result in the prairie dogs converging to a specific location or a promising location in the case of PDO implementation, where further search (exploitation) is carried out to find better or near-optimal solutions. The performance of PDO in carrying out optimization is tested on a set of twenty-two classical benchmark functions and ten CEC 2020 test functions. The experimental results demonstrate that PDO benefits from a good balance of exploration and exploitation. Compared with the results of other well-known population-based metaheuristic algorithms available in the literature, the PDO shows stronger performance and higher capabilities than the other algorithms. Furthermore, twelve benchmark engineering design problems are used to test the performance of PDO, and the results indicate that the proposed PDO is effective in estimating optimal solutions for real-world optimization problems with unknown global optima. The PDO algorithm source codes is publicly available at https://www.mathworks.com/madabcenual/fileexchange/110980-prame-dog-optimization-algorithm.</t>
  </si>
  <si>
    <t>10.1007/s00521-022-07530-9</t>
  </si>
  <si>
    <t>Alsinglawi, B; Mubin, O; Alnajjar, F; Kheirallah, K; Elkhodr, M; Al Zobbi, M; Novoa, M; Arsalan, M; Poly, TN; Gochoo, M; Khan, G; Dev, K</t>
  </si>
  <si>
    <t>Alsinglawi, Belal; Mubin, Omar; Alnajjar, Fady; Kheirallah, Khalid; Elkhodr, Mahmoud; Al Zobbi, Mohammed; Novoa, Mauricio; Arsalan, Mudassar; Poly, Tahmina Nasrin; Gochoo, Munkhjargal; Khan, Gulfaraz; Dev, Kapal</t>
  </si>
  <si>
    <t>A simulated measurement for COVID-19 pandemic using the effective reproductive number on an empirical portion of population: epidemiological models</t>
  </si>
  <si>
    <t>COVID-19; Simulation; SEIR; Epidemiologic methods; Outbreak; Effective reproductive number</t>
  </si>
  <si>
    <t>SEIR MODEL</t>
  </si>
  <si>
    <t>COVID-19 as a global pandemic has had an unprecedented impact on the entire world. Projecting the future spread of the virus in relation to its characteristics for a specific suite of countries against a temporal trend can provide public health guidance to governments and organizations. Therefore, this paper presented an epidemiological comparison of the traditional SEIR model with an extended and modified version of the same model by splitting the infected compartment into asymptomatic mild and symptomatic severe. We then exposed our derived layered model into two distinct case studies with variations in mitigation strategies and non-pharmaceutical interventions (NPIs) as a matter of benchmarking and comparison. We focused on exploring the United Arab Emirates (a small yet urban centre (where clear sequential stages NPIs were implemented). Further, we concentrated on extending the models by utilizing the effective reproductive number (R-t) estimated against time, a more realistic than the static R-0, to assess the potential impact of NPIs within each case study. Compared to the traditional SEIR model, the results supported the modified model as being more sensitive in terms of peaks of simulated cases and flattening determinations.</t>
  </si>
  <si>
    <t>10.1007/s00521-021-06579-2</t>
  </si>
  <si>
    <t>Yu, GX; Wang, YH; Wang, J; Domeniconi, C; Guo, MZ; Zhang, XL</t>
  </si>
  <si>
    <t>Yu, Guoxian; Wang, Yuehui; Wang, Jun; Domeniconi, Carlotta; Guo, Maozu; Zhang, Xiangliang</t>
  </si>
  <si>
    <t>Attributed heterogeneous network fusion via collaborative matrix tri-factorization</t>
  </si>
  <si>
    <t>Attributed heterogeneous networks; Matrix factorization; Data fusion; Insufficient relations; LncRNA-disease associations</t>
  </si>
  <si>
    <t>LONG NONCODING RNAS; LNCRNA; PREDICTION; PROMOTES</t>
  </si>
  <si>
    <t>Heterogeneous network based data fusion can encode diverse inter- and intra-relations between objects, and has been sparking increasing attention in recent years. Matrix factorization based data fusion models have been invented to fuse multiple data sources. However, these models generally suffer from the widely-witnessed insufficient relations between nodes and from information loss when heterogeneous attributes of diverse network nodes are transformed into ad-hoc homologous networks for fusion. In this paper, we introduce a general data fusion model called Attributed Heterogeneous Network Fusion (AHNF). AHNF firstly constructs an attributed heterogeneous network composed with different types of nodes and the diverse attribute vectors of these nodes. It uses indicator matrices to differentiate the observed inter-relations from the latent ones, and thus reduces the impact of insufficient relations between nodes. Next, it collaboratively factorizes multiple adjacency matrices and attribute data matrices of the heterogeneous network into low-rank matrices to explore the latent relations between these nodes. In this way, both the network topology and diverse attributes of nodes are fused in a coordinated fashion. Finally, it uses the optimized low-rank matrices to approximate the target relational data matrix of objects and to effectively accomplish the relation prediction. We apply AHNF to predict the lncRNA-disease associations using diverse relational and attribute data sources. AHNF achieves a larger area under the receiver operating curve 0.9367 (by at least 2.14%), and a larger area under the precision-recall curve 0.5937 (by at least 28.53%) than competitive data fusion approaches. AHNF also outperforms competing methods on predicting de novo lncRNA-disease associations, and precisely identifies lncRNAs associated with breast, stomach, prostate, and pancreatic cancers. AHNF is a comprehensive data fusion framework for universal attributed multi-type relational data. The code and datasets are available at http://'mlda.swu.edu.cn/codes.php?name=AHNF.</t>
  </si>
  <si>
    <t>10.1016/j.inffus.2020.06.012</t>
  </si>
  <si>
    <t>Chen, JB; Yue, D; Dou, CX; Weng, SX; Xie, XP; Li, YM; Hancke, GP</t>
  </si>
  <si>
    <t>Chen, Jianbo; Yue, Dong; Dou, Chunxia; Weng, Shengxuan; Xie, Xiangpeng; Li, Yanman; Hancke, Gerhard P.</t>
  </si>
  <si>
    <t>Static and Dynamic Event-Triggered Mechanisms for Distributed Secondary Control of Inverters in Low-Voltage Islanded Microgrids</t>
  </si>
  <si>
    <t>Distributed control; event-triggered mechanism (ETM); microgrid (MG); power sharing; secondary control (SC)</t>
  </si>
  <si>
    <t>SYSTEMS; AC; CONSENSUS</t>
  </si>
  <si>
    <t>Due to the high resistance/reactance (R/X) ratio of a low-voltage microgrid (LVMG), virtual complex impedancebased P - V/Q - omega droop control is adopted in this article as the primary control (PC) technique for stabilizing the system. A distributed event-triggered restoration mechanism (ETSM) is proposed as the secondary control (SC) technique to restore the output-voltage frequency and improve power sharing accuracy. The proposed ETSM ensures that neighboring communication happens only at some discrete instants when a predefined eventtriggering condition (ETC) is fulfilled. In general, the design of the ETC is the crucial challenge of an event-triggered mechanism (ETM). Thus, in this article, a static ETM (SETM) is proposed as the ETC at first, where two static parameters are utilized to reduce the triggering frequency. Bounded stability is ensured under the SETM, which means that the output-voltage frequency is restored to the vicinity of its nominal value, and close to fair utilization of the distributed generators (DGs) is achieved. To further improve the power sharing accuracy and accelerate the regulation process, a dynamic ETM (DETM) is then introduced. In the DETM, two dynamic parameters that converge to zero in the steady state are designed, which promises asymptotic stability of the system. Besides, Zeno behavior is excluded in both mechanisms. An LVMG consisting of four DGs is constructed in MATLAB/Simulink to illustrate the effectiveness of the proposed methods, and the simulations correspond with our theoretical analysis.</t>
  </si>
  <si>
    <t>10.1109/TCYB.2020.3034727</t>
  </si>
  <si>
    <t>Zhao, L; Yu, JP; Wang, QG</t>
  </si>
  <si>
    <t>Zhao, Lin; Yu, Jinpeng; Wang, Qing-Guo</t>
  </si>
  <si>
    <t>Adaptive Finite-Time Containment Control of Uncertain Multiple Manipulator Systems</t>
  </si>
  <si>
    <t>Manipulators; Electronic countermeasures; Synchronization; Convergence; Adaptive systems; Backstepping; Protocols; Adaptive control; backstepping; containment control; finite-time control; manipulator systems</t>
  </si>
  <si>
    <t>ATTITUDE SYNCHRONIZATION CONTROL; CONSENSUS TRACKING CONTROL; MECHANICAL SYSTEMS; FEEDBACK; SPACECRAFT; ROBOTS</t>
  </si>
  <si>
    <t>This article is concerned with the containment control of multiple manipulators with uncertain parameters. A novel distributed adaptive backstepping strategy is given in the finite-time control framework. The finite-time command filters (FTCFs) used in the strategy can avoid the explosion of complexity problem for conventional backstepping. To further improve the control performance, the filtering errors caused by the used FTCFs are removed by using the error compensation mechanism (ECM). The proposed virtual control signal, the control torque, and the adaptive updating law can guarantee the set tracking errors converge to an adjustable neighborhood of the origin in finite time in the presence of uncertain parameters. Because the virtual control signal and ECM only use the local information, the established method is completely distributed. Two simulation examples are given to show the effectiveness of the proposed scheme.</t>
  </si>
  <si>
    <t>10.1109/TCYB.2020.2981090</t>
  </si>
  <si>
    <t>OPTIMIZATION; TURBINES; PLACEMENT</t>
  </si>
  <si>
    <t>Wind energy has emerged as a strong alternative to fossil fuels for power generation. To generate this energy, wind turbines are placed in a wind farm. The extraction of maximum energy from these wind farms requires optimal placement of wind turbines. Due to complex nature of micrositing of wind turbines, the wind farm layout design problem is considered a complex optimization problem. In the recent past, various techniques and algorithms have been developed for optimization of energy output from wind farms. The present study proposes an optimization approach based on the cuckoo search (CS) algorithm, which is relatively a recent technique. A variant of CS is also proposed that incorporates a heuristicbased seed solution for better performance. The proposed CS algorithms are compared with genetic and particle swarm optimization algorithms which have been extensively applied to wind farm layout design. Empirical results indicate that the proposed CS algorithms outperformed the genetic and particle swarm optimization algorithms for the given test scenarios in terms of yearly power output and efficiency.</t>
  </si>
  <si>
    <t>10.1080/08839514.2018.1525521</t>
  </si>
  <si>
    <t>Hunt, X; Tomlinson, M; Sikander, S; Skeen, S; Marlow, M; du Toit, S; Eisner, M</t>
  </si>
  <si>
    <t>Hunt, Xanthe; Tomlinson, Mark; Sikander, Siham; Skeen, Sarah; Marlow, Marguerite; du Toit, Stefani; Eisner, Manuel</t>
  </si>
  <si>
    <t>Artificial Intelligence, Big Data, and mHealth: The Frontiers of the Prevention of Violence Against Children</t>
  </si>
  <si>
    <t>FRONTIERS IN ARTIFICIAL INTELLIGENCE</t>
  </si>
  <si>
    <t>violence; child abuse; artificial intelligence; mHealth; big data; machine learning; LMIC</t>
  </si>
  <si>
    <t>INTIMATE-PARTNER VIOLENCE; RISK-ASSESSMENT; MENTAL-HEALTH; SURVEILLANCE CAPITALISM; DIGITAL TECHNOLOGIES; SUBSTANCE-ABUSE; SYNDEMIC FACTOR; EXPOSURE; HIV; INTERVENTION</t>
  </si>
  <si>
    <t>Violence against children is a global public health threat of considerable concern. At least half of all children worldwide experience violence every year; globally, the total number of children between the ages of 2 and 17 years who have experienced violence in any given year is one billion. Based on a review of the literature, we argue that there is substantial potential for AI (and associated machine learning and big data), and mHealth approaches to be utilized to prevent and address violence at a large scale. This potential is particularly marked in low- and middle-income countries (LMIC), although whether it could translate into effective solutions at scale remains unclear. We discuss possible entry points for Artificial Intelligence (AI), big data, and mHealth approaches to violence prevention, linking these to the World Health Organization's seven INSPIRE strategies. However, such work should be approached with caution. We highlight clear directions for future work in technology-based and technology-enabled violence prevention. We argue that there is a need for good agent-based models at the level of entire cities where and when violence can occur, where local response systems are. Yet, there is a need to develop common, reliable, and valid population- and individual/family-level data on predictors of violence. These indicators could be integrated into routine health or other information systems and become the basis of Al algorithms for violence prevention and response systems. Further, data on individual help-seeking behavior, risk factors for child maltreatment, and other information which could help us to identify the parameters required to understand what happens to cause, and in response to violence, are needed. To respond to ethical issues engendered by these kinds of interventions, there must be concerted, meaningful efforts to develop participatory and user-led work in the AI space, to ensure that the privacy and profiling concerns outlined above are addressed explicitly going forward. Finally, we make the case that developing AI and other technological infrastructure will require substantial investment, particularly in LMIC.</t>
  </si>
  <si>
    <t>FRONT ARTIF INTELL</t>
  </si>
  <si>
    <t>10.3389/frai.2020.543305</t>
  </si>
  <si>
    <t>Agbehadji, IE; Millham, RC; Fong, SJ; Yang, HJ</t>
  </si>
  <si>
    <t>Agbehadji, Israel Edem; Millham, Richard C.; Fong, Simon James; Yang, Hongji</t>
  </si>
  <si>
    <t>Integration of Kestrel-based search algorithm with artificial neural network for feature subset selection</t>
  </si>
  <si>
    <t>Kestrel-based search algorithm; feature subset selection; wrapper method; filter method; random encircling and imitative behaviour; REIM; meta-heuristic algorithm</t>
  </si>
  <si>
    <t>PARTICLE SWARM OPTIMIZATION; CLASSIFICATION</t>
  </si>
  <si>
    <t>Feature selection plays an important role in data pre-processing of data management. Although there are different methods available for feature selection such as filter, wrapper and embedded methods, selecting relevant features still remains a challenge in the current dispensation of big data. This paper proposes a new meta-heuristic method that integrates with wrapper method for feature subset selection. A mathematical model is formulated using random encircling and imitative behaviour (REIM) of the Kestrel bird for optimal selection of features. A test dataset from a benchmark was used to test the proposed algorithm. The performance of proposed algorithm was evaluated against PSO and ACO. The proposed model is observed to provide low error rate of 0.001143 as compared with PSO (0.0589) and ACO (0.05236). In terms of optimal size over dimension of each dataset, the proposed model performed well in 3 out of 4 datasets, while PSO-ANN performed well in 1 out of 4 datasets, ACO-ANN could not perform in any of the dataset.</t>
  </si>
  <si>
    <t>10.1504/IJBIC.2019.100151</t>
  </si>
  <si>
    <t>Deb, S; Tian, ZH; Fong, SM; Wong, R; Millham, R; Wong, KKL</t>
  </si>
  <si>
    <t>Deb, Suash; Tian, Zhonghuan; Fong, Simon; Wong, Raymond; Millham, Richard; Wong, Kelvin K. L.</t>
  </si>
  <si>
    <t>Elephant search algorithm applied to data clustering</t>
  </si>
  <si>
    <t>Data clustering; Elephant search algorithm; Meta-heuristic; Time series clustering</t>
  </si>
  <si>
    <t>GENETIC ALGORITHM; SERIES</t>
  </si>
  <si>
    <t>Data clustering is one of the most popular branches of machine learning and data analysis. Partitioning-based type of clustering algorithms, such as K-means, is prone to the problem of producing a set of clusters that is far from perfect due to its probabilistic nature. The clustering process starts with some random partitions at the beginning, and then it attempts to improve the partitions progressively. Different initial partitions can result in different final clusters. Trying through all the possible candidate clusters for the perfect result is computationally expensive. Meta-heuristic algorithm aims to search for global optimum in high-dimensional problems. Meta-heuristic algorithm has been successfully implemented on data clustering problems seeking a near optimal solution in terms of quality of the resultant clusters. In this paper, a new meta-heuristic search method named elephant search algorithm (ESA) is proposed to integrate into K-means, forming a new data clustering algorithm, namely C-ESA. The advantage of C-ESA is its dual features of (i) evolutionary operations and (ii) balance of local intensification and global exploration. The results by C-ESA are compared with classical clustering algorithms including K-means, DBSCAN, and GMM-EM. C-ESA is shown to outperform the other algorithms in terms of clustering accuracy via a computer simulation. C-ESA is also implemented on time series clustering compared with classical algorithms K-means, Fuzzy C-means and classical meta-heuristic algorithm PSO. C-ESA outperforms the other algorithms in term of clustering accuracy. C-ESA is still comparable compared with state of art time series clustering algorithm K-shape.</t>
  </si>
  <si>
    <t>10.1007/s00500-018-3076-2</t>
  </si>
  <si>
    <t>Pimenov, DY; Bustillo, A; Wojciechowski, S; Sharma, VS; Gupta, MK; Kuntoglu, M</t>
  </si>
  <si>
    <t>Pimenov, Danil Yu; Bustillo, Andres; Wojciechowski, Szymon; Sharma, Vishal S.; Gupta, Munish K.; Kuntoglu, Mustafa</t>
  </si>
  <si>
    <t>Artificial intelligence systems for tool condition monitoring in machining: analysis and critical review</t>
  </si>
  <si>
    <t>Artificial intelligence; Machining; Tool condition monitoring; Sensor; Tool life; Wear</t>
  </si>
  <si>
    <t>SUPPORT VECTOR MACHINE; NEURAL-NETWORK APPROACH; FUZZY INFERENCE SYSTEM; ACOUSTIC-EMISSION; SURFACE-ROUGHNESS; FLANK WEAR; CUTTING FORCES; SPINDLE POWER; MULTIOBJECTIVE OPTIMIZATION; CONDITION CLASSIFICATION</t>
  </si>
  <si>
    <t>The wear of cutting tools, cutting force determination, surface roughness variations and other machining responses are of keen interest to latest researchers. The variations of these machining responses results in change in dimensional accuracy and productivity upto great extent. In addition, an excessive increase in wear leads to catastrophic consequences, exceeding the tool breakage. Therefore, this article discusses the online trend of modern approaches in tool condition monitoring while different machining operations. For this purpose, the effective use of new sensors and artificial intelligence (AI) is considered and followed during this holistic review work. The sensor systems used for monitoring tool wear are dynamometers, accelerometers, acoustic emission sensors, current and power sensors, image sensors, other sensors. These systems allow to solve the problem of automation and modeling of technological parameters of the main types of cutting, such as turning, milling, drilling and grinding. The modern artificial intelligence methods are considered, such as: Neural networks, Image recognition, Fuzzy logic, Adaptive neuro-fuzzy inference systems, Bayesian Networks, Support vector machine, Ensembles, Decision and regression trees, k-nearest neighbors, Artificial Neural Network, Markov model, Singular Spectrum Analysis, Genetic algorithms. Discussions also includes the main advantages, disadvantages and prospects of using various AI methods for tool wear monitoring. Moreover, the problems and future directions of the main processing methods using AI models are also highlighted.</t>
  </si>
  <si>
    <t>10.1007/s10845-022-01923-2</t>
  </si>
  <si>
    <t>Chouikhi, N; Ammar, B; Hussain, A; Alimi, AM</t>
  </si>
  <si>
    <t>Chouikhi, Naima; Ammar, Boudour; Hussain, Amir; Alimi, Adel M.</t>
  </si>
  <si>
    <t>Novel single and multi-layer echo-state recurrent autoencoders for representation learning</t>
  </si>
  <si>
    <t>Echo-State Network; Autoencoder; Multi-layer ESN; Representation learning; Classification; Time series prediction</t>
  </si>
  <si>
    <t>NEURAL-NETWORKS; MACHINES; DEEP; OPTIMIZATION; PERFORMANCE; ALGORITHM</t>
  </si>
  <si>
    <t>Representation learning impacts the performance of Machine Learning (ML) models. Feature extraction-based methods such as Auto-Encoders (AEs) are used to find new, more accurate data representations from original ones. They perform efficiently on a specific task, in terms of: (1) high accuracy, (2) large short-term memory and (3) low execution time. The Echo-State Network (ESN) is a recent specific kind of a Recurrent Neural Networks (RNN), that presents very rich dynamics on account of its reservoir-based hidden layer. It is widely used in dealing with complex non-linear problems and has been shown to outperform classical approaches in a number of benchmark tasks. In this paper, the powerful dynamism and large memory provided by the ESN and complementary strengths of AEs in feature extraction are integrated, to develop a novel Echo-State Recurrent Autoencoder (ES-RA). In order to devise more robust alternatives to conventional reservoir-based networks, both single- (SL-ES-RA) and mull-layer (ML-ES-RA) models are formulated. The new features, once extracted from ESN's hidden layer, are applied to various benchmark ML tasks including classification, time series prediction and regression. A range of evaluation metrics are shown to improve considerably compared to those obtained when applying original data features. An accuracy-based comparison is performed between our proposed recurrent AEs and two variants of ELM feed-forward AEs (Single and ML), for both noise free and noisy data. In summary, a comparative empirical study reveals the key contribution of exploiting recurrent connections in improving benchmark performance results.</t>
  </si>
  <si>
    <t>10.1016/j.engappai.2022.105051</t>
  </si>
  <si>
    <t>Boulkaibet, I; Belarbi, K; Bououden, S; Marwala, T; Chadli, M</t>
  </si>
  <si>
    <t>Boulkaibet, Ilyes; Belarbi, Khaled; Bououden, Sofiane; Marwala, Tshilidzi; Chadli, Mohammed</t>
  </si>
  <si>
    <t>A new T-S fuzzy model predictive control for nonlinear processes</t>
  </si>
  <si>
    <t>Generalized Predictive Control; Takagi-Sugeno fuzzy system; Kernel ridge regression; Clustering algorithm; Particle Swarm Optimization; Takagi-Sugeno system based Kernel ridge regression; Sliding-window Kernel Recursive Least squares</t>
  </si>
  <si>
    <t>NEURAL-NETWORKS; SYSTEMS; OPTIMIZATION; IDENTIFICATION; DESIGN; APPROXIMATION; REGRESSION</t>
  </si>
  <si>
    <t>In this paper, a novel fuzzy Generalized Predictive Control (GPC) is proposed for discrete-time nonlinear systems via Takagi-Sugeno system based Kernel Ridge Regression (TS-KRR). The TS-KRR strategy approximates the unknown nonlinear systems by learning the Takagi-Sugeno (TS) fuzzy parameters from the input-output data. Two main steps are required to construct the TS-KRR: the first step is to use a clustering algorithm such as the clustering based Particle Swarm Optimization (PSO) algorithm that separates the input data into clusters and obtains the antecedent TS fuzzy model parameters. In the second step, the consequent TS fuzzy parameters are obtained using a Kernel ridge regression algorithm. Furthermore, the TS based predictive control is created by integrating the TS-KRR into the Generalized Predictive Controller. Next, an adaptive, online, version of TS-KRR is proposed and integrated with the GPC controller resulting an efficient adaptive fuzzy generalized predictive control methodology that can deal with most of the industrial plants and has the ability to deal with disturbances and variations of the model parameters. In the adaptive TS-KRR algorithm, the antecedent parameters are initialized with a simple K-means algorithm and updated using a simple gradient algorithm. Then, the consequent parameters are obtained using the sliding-window Kernel Recursive Least squares (KRLS) algorithm. Finally, two nonlinear systems: A surge tank and Continuous Stirred Tank Reactor (CSTR) systems were used to investigate the performance of the new adaptive TS-KRR GPC controller. Furthermore, the results obtained by the adaptive TS-KRR GPC controller were compared with two other controllers. The numerical results demonstrate the reliability of the proposed adaptive TS-KRR GPC method for discrete-time nonlinear systems. (C) 2017 Elsevier Ltd. All rights reserved.</t>
  </si>
  <si>
    <t>10.1016/j.eswa.2017.06.039</t>
  </si>
  <si>
    <t>Roux, T</t>
  </si>
  <si>
    <t>Roux, Therese</t>
  </si>
  <si>
    <t>Users' Experience of Digital Wayfinding Screens: A Uses and Gratification Perspective from South Africa</t>
  </si>
  <si>
    <t>INTERNET USES; SIGNAGE; TELEVISION; BEHAVIOR; MEDIA; INTERACTIVITY; COMMUNICATION; PATTERNS; MALLS</t>
  </si>
  <si>
    <t>Marketing and business communication researchers have neglected the wayfinding capabilities of digital out-of-home communication in the retailing landscape. The current study focuses on digital wayfinding screens in the South African shopping mall environment. The aim is understanding users' experience of digital wayfinding screens, guided by the uses and gratification theory. Shoppers were interviewed about their views and actions while engaging in the wayfinding process in large upmarket shopping malls. The in-depth semistructured interviews were recorded and then the content was analysed. The findings provide a rich and comprehensive understanding of shoppers' content gratifications and process gratifications when utilising this contemporary medium. The current study identifies four uses and gratifications for digital wayfinding screens: convenient process gratifications, interactive process gratifications, informational content gratification, and entertaining content gratifications. Understanding the gratification dimensions of digital wayfinding screens contributes to contemporary media research and forms the basis of valuable guidelines for practitioners in retail media and design.</t>
  </si>
  <si>
    <t>10.1155/2020/7636150</t>
  </si>
  <si>
    <t>Letting, LK; Munda, JL; Hamam, Y</t>
  </si>
  <si>
    <t>Letting, L. K.; Munda, J. L.; Hamam, Y.</t>
  </si>
  <si>
    <t>Optimisation and rule firing analysis in fuzzy logic based maximum power point tracking</t>
  </si>
  <si>
    <t>Metaheuristic algorithm; dynamic optimisation; fuzzy logic controller; rule firing analysis; equilibrium point</t>
  </si>
  <si>
    <t>CONTROL-SYSTEM DESIGN; UNCERTAINTY; MANAGEMENT; CONTROLLER; WIND</t>
  </si>
  <si>
    <t>This paper presents a technique for implementing population based metaheuristic algorithms during dynamic optimisation of a non-linear system with time varying inputs. The system dynamics due to the presence of multiple inputs and large signal variations are simulated when designing controller parameters. The proposed method is used to implement the particle swarm optimisation (PSO) algorithm and used to optimise fuzzy logic controllers for photovoltaic (PV) array maximum power point tracking. Controller optimisation is carried out using a large signal average model of the dc-dc converter. A rule firing analysis technique for interpretation of fuzzy logic controller rule participation at run-time is formulated. The rule inference parameters used for analysis are firing frequency, firing strength, and contribution to the control effort. The performance of optimised fuzzy logic controllers consisting of 9, 25, and 49 rules is analysed at run-time. Simulation results show that the fuzzy logic controller rules centred on the equilibrium point have the most significant contribution to the control effort. A fuzzy logic controller (FLC) with 9 rules can therefore give a good performance. The robustness of the 9-rule FLC is verified using the Lyapunov stability theory.</t>
  </si>
  <si>
    <t>10.3233/IFS-131091</t>
  </si>
  <si>
    <t>Impact of noise on credit risk prediction: Does data quality really matter?</t>
  </si>
  <si>
    <t>Noisy data; credit risk; machine learning; classifiers; predictive accuracy</t>
  </si>
  <si>
    <t>MISSING DATA; NEURAL-NETWORKS; DISCRIMINANT-ANALYSIS; DEFAULT</t>
  </si>
  <si>
    <t>Machine learning has been successfully used for credit-evaluation decisions. Most research on machine learning assumes that the attributes of training and tests instances are not only completely specified but are also free from noise. Real world data, however, often suffer from corruptions or noise but not always known. This is the heart of information-based credit risk models. However, blindly applying such machine learning techniques to noisy financial credit risk evaluation data may fail to make very good or perfect predictions. Unfortunately, despite extensive research over the last decades, the impact of poor quality of data (especially noise) on the accuracy of credit risk has attracted less attention, even though it remains a significant problem for many. This paper investigates the robustness of five machine learning (supervised) algorithms to noisy credit risk environment. In particular, we show that when noise is added to four real-world credit risk domains, a significant and disproportionate number of total errors are contributed by class noise compared to attribute noise; thus, in the presence of noise, it is noise on the class variable that are responsible for the poor predictive accuracy of the learning concept.</t>
  </si>
  <si>
    <t>10.3233/IDA-130623</t>
  </si>
  <si>
    <t>Noel, G; Djouani, K; Van Wyk, B; Hamam, Y</t>
  </si>
  <si>
    <t>Noel, Guillaume; Djouani, Karim; Van Wyk, Barend; Hamam, Yskandar</t>
  </si>
  <si>
    <t>Bilateral mesh filtering</t>
  </si>
  <si>
    <t>Bilateral filter; Laplacian smoothing; Graph-based image processing</t>
  </si>
  <si>
    <t>DIFFUSION</t>
  </si>
  <si>
    <t>The paper presents a new graph-based implementation of bilateral filtering. Based on the Laplacian mesh smoothing framework, the proposed filter mimics the behaviour of the classical mesh filter while retaining some of the interesting properties of mesh smoothing. The comparison between the filters is twofold. First of all, the two filters are benchmarked according to their ability to denoise complex synthetic image transitions. The respective performance of the filters are then assessed in a multiresolution denoising scheme for grayscale images, combining wavelet decomposition, shrinkage and bilateral filtering. The results obtained are encouraging and shows that the BMF is a viable alternative to classical bilateral filtering. (C) 2012 Elsevier B.V. All rights reserved.</t>
  </si>
  <si>
    <t>10.1016/j.patrec.2012.02.008</t>
  </si>
  <si>
    <t>Meyer, T</t>
  </si>
  <si>
    <t>Basic infobase change</t>
  </si>
  <si>
    <t>ADVANCED TOPICS IN ARTIFICIAL INTELLIGENCE</t>
  </si>
  <si>
    <t>12th Australian Joint Conference on Artificial Intelligence</t>
  </si>
  <si>
    <t>DEC 06-10, 1999</t>
  </si>
  <si>
    <t>UNIV NEW S WALES, SYDNEY, AUSTRALIA</t>
  </si>
  <si>
    <t>Generalisations of theory change involving arbitrary sets of wffs instead of belief sets have become known as base change. In one view, a base should be thought of as providing more structure to its generated belief set, and can be used to determine the theory change operation associated with a base change operation. In this paper we extend a proposal along these lines by Meyer et al. [12]. We take an infobase as a finite sequence of wffs, with each element in the sequence being seen as an independently obtained bit of information, and define appropriate infobase change operations. The associated theory change operations satisfy the AGM postulates for theory change [1]. Since an infobase change operation produces a new infobase, it allows for iterated infobase change. We measure iterated infobase change against the postulates proposed by Darwiche et al. [2,3] and Lehmann [10].</t>
  </si>
  <si>
    <t>Jenkins, T; Ennals, R; Bam-Hutchison, J</t>
  </si>
  <si>
    <t>Jenkins, Tauriq; Ennals, Richard; Bam-Hutchison, June</t>
  </si>
  <si>
    <t>Born free: a tale of two rivers</t>
  </si>
  <si>
    <t>10.1007/s00146-021-01360-4</t>
  </si>
  <si>
    <t>Marwala, T</t>
  </si>
  <si>
    <t>Marwala, Tshilidzi</t>
  </si>
  <si>
    <t>Bayesian training of neural networks using genetic programming</t>
  </si>
  <si>
    <t>Bayesian framework; evolutionary programming; neural networks</t>
  </si>
  <si>
    <t>CHAIN MONTE-CARLO; RESTORATION; MCMC</t>
  </si>
  <si>
    <t>Bayesian neural network trained using Markov chain Monte Carlo (MCMC) and genetic programming in binary space within Metropolis framework is proposed. The algorithm proposed here has the ability to learn using samples obtained from previous steps merged using concepts of natural evolution which include mutation, crossover and reproduction. The reproduction function is the Metropolis framework and binary mutation as well as simple crossover, are also used. The proposed algorithm is tested on simulated function, an artificial taster using measured data as well as condition monitoring of structures and the results are compared to those of a classical MCMC method. Results confirm that Bayesian neural networks trained using genetic programming offers better performance and efficiency than the classical approach. (c) 2007 Elsevier B.V. All rights reserved.</t>
  </si>
  <si>
    <t>10.1016/j.patrec.2007.03.004</t>
  </si>
  <si>
    <t>Ewert, S</t>
  </si>
  <si>
    <t>A hierarchy result for random forbidding context picture grammars</t>
  </si>
  <si>
    <t>We use random context picture grammars to generate pictures through successive refinement. The productions of such a grammar are context-free, but their application is regulated - permitted or forbidden - by context randomly distributed in the developing picture. Grammars using this relatively weak context often succeed where context-free grammars fail, e.g. in generating the Sierpinski carpets. On the other hand it proved possible to develop iteration theorems for three subclasses of these grammars, namely a pumping-shrinking, a pumping and a shrinking lemma for context-free, random permitting and random forbidding context picture grammars, respectively. Finding necessary conditions is problematic in the case of most models of context-free grammars with context-sensing ability, since they consider a variable and its context as a finite connected array. We have already shown that context-free picture grammars are strictly weaker than both random permitting and random forbidding context picture grammars, also that random permitting context is strictly weaker than random context. We now show that grammars which use forbidding context only are strictly weaker than random context picture grammars.</t>
  </si>
  <si>
    <t>10.1142/S0218001499000550</t>
  </si>
  <si>
    <t>Purnell, DW; Nieuwoudt, C; Botha, EC</t>
  </si>
  <si>
    <t>Automatic face recognition in a heterogeneous population</t>
  </si>
  <si>
    <t>automatic face recognition; Karhunen-Loeve; principle component analysis; heterogeneous population</t>
  </si>
  <si>
    <t>Most face recognition results in the open literature have used Caucasian faces to test their algorithms, while no special mention is made of the other population groups. The effect of a heterogeneous population on face recognition is therefore something of an unknown quantity. It is the aim of this paper to investigate the performance of a face recognition system, with emphasis on the effect of a heterogeneous population. We have found that there is no significant difference in the performance of the system on the different population groups. (C) 1998 Elsevier Science B.V. All rights reserved.</t>
  </si>
  <si>
    <t>10.1016/S0167-8655(98)00079-8</t>
  </si>
  <si>
    <t>Omisore, OM; Han, SP; Ren, LX; Elazab, A; Hui, L; Abdelhamid, T; Azeez, NA; Wang, L</t>
  </si>
  <si>
    <t>Omisore, Olatunji Mumini; Han, Shipeng; Ren, Lingxue; Elazab, Ahmed; Hui, Li; Abdelhamid, Talaat; Azeez, Nureni Ayofe; Wang, Lei</t>
  </si>
  <si>
    <t>Deeply-learnt damped least-squares (DL-DLS) method for inverse kinematics of snake-like robots</t>
  </si>
  <si>
    <t>Radiosurgical robots; Snake-like robots; Inverse kinematics; Jacobian matrix; DLS methods; Deep neural network</t>
  </si>
  <si>
    <t>REDUNDANT MANIPULATORS; OPTIMIZATION; OBSTACLE; SYSTEM</t>
  </si>
  <si>
    <t>Recently, snake-like robots are proposed to assist experts during medical procedures on internal organs via natural orifices. Despite their well-spelt advantages, applications in radiosurgery is still hindered by absence of suitable designs required for spatial navigations within clustered and confined parts of human body, and inexistence of precise and fast inverse kinematics (IK) models. In this study, a deeply-learnt damped least squares method is proposed for solving IK of spatial snake-like robot. The robot's model consists of several modules, and each module has a pair of serial-links connected with orthogonal twists. For precise control of the robot's end-effector, damped least-squares approach is used to minimize error magnitude in a function modeled over analytical Jacobian of the robot. This is iteratively done until an apt joint vector needed to converge the robot to desired positions is obtained. For fast control and singularity avoidance, a deep network is built for prediction of unique damping factor required for each target point in the robot's workspace. The deep network consists of 11 x 15 array of neurons at the hidden layer, and deeply-learnt with a huge dataset of 877,500 data points generated from workspace of the snake robot. Implementation results for both simulated and actual prototype of an eight-link model of the robot show the effectiveness of the proposed IK method. With error tolerance of 0.01 mm, the proposed method has a very high reachability measure of 91.59% and faster mean execution time of 9.20 (+/- 16.92) ms for convergence. In addition, the method requires an average of 33.02 (+/- 39.60) iterations to solve the IK problem. Hence, approximately 3.6 iterations can be executed in 1 ms. Evaluation against popularly used IK methods shows that the proposed method has very good performance in terms of accuracy and speed, simultaneously. (C) 2018 Elsevier Ltd. All rights reserved.</t>
  </si>
  <si>
    <t>10.1016/j.neunet.2018.06.018</t>
  </si>
  <si>
    <t>Krichene, E; Ouarda, W; Chabchoub, H; Abraham, A; Qahtani, AM; Almutiry, O; Dhahri, H; Alimi, AM</t>
  </si>
  <si>
    <t>Krichene, Emna; Ouarda, Wael; Chabchoub, Habib; Abraham, Ajith; Qahtani, Abdulrahman M.; Almutiry, Omar; Dhahri, Habib; Alimi, Adel M.</t>
  </si>
  <si>
    <t>Taylor-based optimized recursive extended exponential smoothed neural networks forecasting method</t>
  </si>
  <si>
    <t>Recurrent Neural Networks; Taylor; Forecasting; Time series; Error estimation; Exponential smoothed method</t>
  </si>
  <si>
    <t>MODELS; LSTM</t>
  </si>
  <si>
    <t>The development of a Time series Forecasting System is a major concern for Artificial Intelligence researchers. Commonly, existing systems only assess temporal features and analyze the behavior of the data over time, thus, resulting in uncertain forecasting accuracy. Although many forecasting systems were proposed in the literature; they have not yet answered the attending question. Hence, to overcome this problematic, we propose an innovative method called Taylor-based Optimized Recursive Extended Exponential Smoothed Neural Networks Forecasting method, abbreviated as TOREESNN. Briefly explained, the proposed technique introduces three ideas to solve this issue: First, building an innovative framework for forecasting univariate time series based on Exponential Smoothed theory. Second, designing an Elman Classifier model for uncertainty prediction in order to correct the forecasted values. And finally hybrading the two recurrent systems in one framework to obtain the final results. Experimental results demonstrate that the proposed method has a high accuracy both in training and testing data in terms of Mean Squared Error (MSE) and outperforms the state-of-the-art Recurrent Neural Networks models on Mackey-Glass, Nonlinear Auto-Regressive Moving Average time series (NARMA), Lorenz, and Henon map datasets.</t>
  </si>
  <si>
    <t>10.1007/s10489-022-03890-w</t>
  </si>
  <si>
    <t>Abduliahi, H; Onumanyi, AJ; Zubair, S; Abu-Mahfouz, AM; Hancke, GP</t>
  </si>
  <si>
    <t>Abduliahi, H.; Onumanyi, A. J.; Zubair, S.; Abu-Mahfouz, A. M.; Hancke, G. P.</t>
  </si>
  <si>
    <t>A cuckoo search optimization-based forward consecutive mean excision model for threshold adaptation in cognitive radio</t>
  </si>
  <si>
    <t>Adaptive threshold; Autonomous; Cognitive radio; FCME; Metaheuristic algorithm; Parameter tuning</t>
  </si>
  <si>
    <t>ENERGY; PERFORMANCE; ALGORITHM; NETWORKS</t>
  </si>
  <si>
    <t>The forward consecutive mean excision (FCME) algorithm is one of the most effective adaptive threshold estimation algorithms presently deployed for threshold adaptation in cognitive radio (CR) systems. However, its effectiveness is often limited by the manual parameter tuning process and by the lack of prior knowledge pertaining to the actual noise distribution considered during the parameter modeling process of the algorithm. In this paper, we propose a new model that can automatically and accurately tune the parameters of the FCME algorithm based on a novel integration with the cuckoo search optimization (CSO) algorithm. Our model uses the between-class variance function of the Otsu's algorithm as the objective function in the CSO algorithm in order to auto-tune the parameters of the FCME algorithm. We compared and selected the CSO algorithm based on its relatively better timing and accuracy performance compared to some other notable metaheuristics such as the particle swarm optimization, artificial bee colony (ABC), genetic algorithm, and the differential evolution (DE) algorithms. Following close performance values, our findings suggest that both the DE and ABC algorithms can be adopted as favorable substitutes for the CSO algorithm in our model. Further simulation results show that our model achieves reasonably lower probability of false alarm and higher probability of detection as compared to the baseline FCME algorithm under different noise-only and signal-plus-noise conditions. In addition, we compared our model with some other known autonomous methods with results demonstrating improved performance. Thus, based on our new model, users are relieved from the cumbersome process involved in manually tuning the parameters of the FCME algorithm; instead, this can be done accurately and automatically for the user by our model. Essentially, our model presents a fully blind signal detection system for use in CR and a generic platform deployable to convert other parameterized adaptive threshold algorithms into fully autonomous algorithms.</t>
  </si>
  <si>
    <t>10.1007/s00500-019-04481-7</t>
  </si>
  <si>
    <t>Rahman, MA; Venayagamoorthy, GK</t>
  </si>
  <si>
    <t>Rahman, Md. Ashfaqur; Venayagamoorthy, Ganesh Kumar</t>
  </si>
  <si>
    <t>A hybrid method for power system state estimation using Cellular Computational Network</t>
  </si>
  <si>
    <t>Cellular Computational Network; Comprehensive Learning PSO; Genetic Algorithm; Hybrid estimator; Orthogonal Learning PSO; Power systems state estimation</t>
  </si>
  <si>
    <t>PARTICLE SWARM OPTIMIZATION; ALGORITHM</t>
  </si>
  <si>
    <t>Several heuristic optimization methods including Particle Swarm Optimization (PSO) have been studied for power system state estimation and these perform quite well for small systems. However, in case of larger systems with hundreds of states, these suffer from the curse of dimensionality. To overcome this problem, a hybrid state estimator that consists of a Cellular Computational Network (CCN) and the Genetic Algorithm (GA) is proposed in this study. CCN is a framework that distributes the whole computation to computation cells and the cells execute local estimation. The result of CCN is further improved using GA. To compare the performance of the proposed estimator, two acclaimed variants of PSO, Comprehensive Learning PSO, and Orthogonal Learning PSO, which are specialized in multimodal high dimensional systems, are also implemented both individually and in conjunction with CCN. Through simulation, it is shown that the proposed CCN-GA outperform all direct and hybrid methods in terms of accuracy. Typical results on an IEEE 16-machine 68-bus power system are presented to illustrate the effectiveness of the CCN-GA over other methods. (C) 2017 Elsevier Ltd. All rights reserved.</t>
  </si>
  <si>
    <t>10.1016/j.engappai.2017.05.018</t>
  </si>
  <si>
    <t>Durbach, IN; Algorta, S; Kantu, DK; Katsikopoulos, KV; Simsek, O</t>
  </si>
  <si>
    <t>Durbach, Ian N.; Algorta, Simon; Kantu, Dieudonne Kabongo; Katsikopoulos, Konstantinos, V; Simsek, Ozgur</t>
  </si>
  <si>
    <t>Fast and frugal heuristics for portfolio decisions with positive project interactions</t>
  </si>
  <si>
    <t>Decision making; Decision analysis; Portfolio selection; Heuristics; Behavioral decision making</t>
  </si>
  <si>
    <t>RESOURCE-ALLOCATION BEHAVIOR; SELECTION; MODELS; OPTIMIZATION; INFORMATION</t>
  </si>
  <si>
    <t>We consider portfolio decision problems with positive interactions between projects. Exact solutions to this problem require that all interactions are assessed, requiring time, expertise and effort that may not always be available. We develop and test a number of fast and frugal heuristics - psychologically plausible models that limit the number of assessments to be made and combine these in computationally simple ways - for portfolio decisions. The proposed add-the-best family of heuristics constructs a portfolio by iteratively adding a project that is best in a greedy sense, with various definitions of best. We present analytical results showing that information savings achievable by heuristics can be considerable; a simulation experiment showing that portfolios selected by heuristics can be close to optimal under certain conditions; and a behavioral laboratory experiment demonstrating that choices are often consistent with the use of heuristics. Add-the-best heuristics combine descriptive plausibility with effort-accuracy trade-offs that make them potentially attractive for prescriptive use.</t>
  </si>
  <si>
    <t>10.1016/j.dss.2020.113399</t>
  </si>
  <si>
    <t>Deeba, F; Dharejo, FA; Zawish, M; Memon, FH; Dev, K; Naqvi, RA; Zhou, YC; Du, Y</t>
  </si>
  <si>
    <t>Deeba, Farah; Dharejo, Fayaz A.; Zawish, Muhammad; Memon, Fida H.; Dev, Kapal; Naqvi, Rizwan A.; Zhou, Yuanchun; Du, Yi</t>
  </si>
  <si>
    <t>A novel image dehazing framework for robust vision-based intelligent systems</t>
  </si>
  <si>
    <t>attention mechanism; colour correction; image dehazing; residual learning</t>
  </si>
  <si>
    <t>WEATHER</t>
  </si>
  <si>
    <t>Apart from high-level computer vision tasks, deep learning has also made significant progress in low-level tasks, including single image dehazing. A well-detailed image looks realistic and natural with its clear edges and balanced colour. To achieve a clearer and vivid view, we exploit the role of edges and colours as a significant part of our proposed work. A progressive two-stage image dehazing network is presented to overcome the challenges of current image dehazing algorithms. The proposed image dehazing framework is divided into two steps; in the first stage, the multiscale image features of the encoder and decoder structure can be extracted. The second stage consists of the Color Correction Model (CCM), which retrieves balanced colour close to the ground truth. The encode-decoder network consists of a dense residual attention unit (DRAU) that comprises channel attention with pixel attention mechanisms. We have seen that weighted information and the haze difference is inconsistent across pixels without DRAU at the various channel-specific features. DRAU deals with different features and pixels unequally, which offers more versatility in handling knowledge of various types of detailed information. Our proposed two-stage network exceeds state-of-the-art algorithms in both visual and quantitative aspects. The findings are tested with the best-published peak signal-to-noise ratio metrics of 33.55-33.44 dB and SSIM 0.9619-0.9714 on SOTS indoor and outdoor test data sets.</t>
  </si>
  <si>
    <t>10.1002/int.22627</t>
  </si>
  <si>
    <t>Shukla, AK; Janmaijaya, M; Abraham, A; Muhuri, PK</t>
  </si>
  <si>
    <t>Shukla, Amit K.; Janmaijaya, Manvendra; Abraham, Ajith; Muhuri, Pranab K.</t>
  </si>
  <si>
    <t>Engineering applications of artificial intelligence: A bibliometric analysis of 30 years (1988-2018)</t>
  </si>
  <si>
    <t>Bibliometric study; Engineering applications of artificial intelligence; Scientometric mapping; Web of science; VOSviewer</t>
  </si>
  <si>
    <t>PARTICLE SWARM OPTIMIZATION; HYBRID NEURAL-NETWORK; OF-THE-ART; GENETIC ALGORITHM; MULTIOBJECTIVE OPTIMIZATION; MODEL; DESIGN; SYSTEMS; RECOGNITION; SIMULATION</t>
  </si>
  <si>
    <t>The Engineering Applications of Artificial Intelligence (EAAI) is a journal of very high repute in the domain of Engineering and Computer Science. This paper gives a broad view of the publications in EAAI from 1988-2018, which are indexed in Web of Science (WoS) and Scopus. The main purpose of this research is to bring forward the prime impelling factors that bring about the EAAI publications and its citation structure. The publication and citation structure of EAAI is analyzed, which includes the distribution of publication over the years, citations per year and a bird's eye view of the citation structure. Then the co-citation analysis and over the year's trend of top keywords is given. The co-authorship networks and a geographic analysis of the sources is also provided. Further, a country-wise temporal and quantitative analysis of the publications is given along with the highly cited documents among the EAAI publications.</t>
  </si>
  <si>
    <t>10.1016/j.engappai.2019.06.010</t>
  </si>
  <si>
    <t>Saeed, ST; Riaz, MB; Baleanu, D; Akg, A; Husnine, SM</t>
  </si>
  <si>
    <t>Saeed, Syed Tauseef; Riaz, Muhammad Bilal; Baleanu, Dumitru; Akg, Ali; Husnine, Syed Muhammad</t>
  </si>
  <si>
    <t>Exact Analysis of Second Grade Fluid with Generalized Boundary Conditions</t>
  </si>
  <si>
    <t>MHD second grade fluid; dynamical analysis; time dependent velocity; porous medium; Laplace transformation; radiation effect</t>
  </si>
  <si>
    <t>UNSTEADY UNIDIRECTIONAL FLOWS; RADIATION HEAT-TRANSFER; STARTING SOLUTIONS; POROUS-MEDIUM; CONVECTION; PLATE</t>
  </si>
  <si>
    <t>Convective flow is a self-sustained flow with the effect of the temperature gradient. The density is non-uniform due to the variation of temperature. The effect of the magnetic flux plays a major role in convective flow. The process of heat transfer is accompanied by mass transfer process; for instance condensation, evaporation and chemical process. Due to the applications of the heat and mass transfer combined effects in different field, the main aim of this paper is to do comprehensive analysis of heat and mass transfer of MHD unsteady second-grade fluid in the presence of time dependent generalized boundary conditions. The non-dimensional forms of the governing equations of the model are developed. These are solved by the classical integral (Laplace) transform technique/method with the convolution theorem and closed form solutions are developed for temperature, concentration and velocity. Obtained generalized results are very important due to their vast applications in the field of engineering and applied sciences. The attained results are in good agreement with the published results. Additionally, the impact of thermal radiation with the magnetic field is also analyzed. The influence of physical parameters and flow is analyzed graphically via computational software (MATHCAD-15). The velocity profile decreases by increasing the Prandtl number. The existence of a Prandtl number may reflect the control of the thickness and enlargement of the thermal effect.</t>
  </si>
  <si>
    <t>10.32604/iasc.2021.015982</t>
  </si>
  <si>
    <t>Agbehadji, IE; Millham, RC; Abayomi, A; Jung, JJ; Fong, SJ; Frimpong, SO</t>
  </si>
  <si>
    <t>Agbehadji, Israel Edem; Millham, Richard C.; Abayomi, Abdultaofeek; Jung, Jason J.; Fong, Simon James; Frimpong, Samuel Ofori</t>
  </si>
  <si>
    <t>Clustering algorithm based on nature-inspired approach for energy optimization in heterogeneous wireless sensor network</t>
  </si>
  <si>
    <t>Energy optimization; Heterogeneous wireless sensor network; Kestrel-based search algorithm (KSA); Wolf Search Algorithm with Minus Step; Previous (WSAMP); Distributed Energy Efficient Clustering</t>
  </si>
  <si>
    <t>EFFICIENT; PROTOCOL</t>
  </si>
  <si>
    <t>In this paper, we present a clustering model for energy optimization based on the nature-inspired behaviour of animals. This clustering model finds the optimal distance to send data packets from one location to another, either long or short distances, so as to maintain the lifetime of the sensor network. The challenge with sensor networks is how to balance the energy load, which can be achieved by selecting a sensor node with an adequate amount of energy from a cluster to compensate for those sensor nodes with limited amount of energy. Generally, the clustering technique is one of the approaches to solve this challenge because it optimizes energy to increase the lifetime of the sensor network. We focus on nodes with different energy makeup, and based on the number of nodes that send packets, and evaluated the network performance in terms of the stability period, network lifetime and network throughput. Two nature-inspired algorithms (that is, kestrel-based search algorithm and wolf search algorithm with minus step previous) were compared to evaluate which one is energyefficient when used as a clustering algorithm. It was found that, the Kestrel-based Search Algorithm Distributed Energy Efficient Clustering (KSA-DEEC) model has the optimal network run time (in seconds) to send a higher number of packets to base station successfully. Consequently, The KSADEEC model has an optimal network lifetime performance as compared to the Wolf Search Algorithm with Minus Step Previous (WSAMP)-DEEC model. It also has the highest network throughput in the simulation that was performed while the WSAMP-DEEC model showed prospects of better performance in some of the cases.</t>
  </si>
  <si>
    <t>10.1016/j.asoc.2021.107171</t>
  </si>
  <si>
    <t>Zhang, HF; Yue, D; Dou, CX; Hancke, GP</t>
  </si>
  <si>
    <t>Zhang, Huifeng; Yue, Dong; Dou, Chunxia; Hancke, Gerhard P.</t>
  </si>
  <si>
    <t>A Three-Stage Optimal Operation Strategy of Interconnected Microgrids With Rule-Based Deep Deterministic Policy Gradient Algorithm</t>
  </si>
  <si>
    <t>Microgrids; Stakeholders; Load modeling; Optimization; Privacy; Computational modeling; Power generation; Energy management; optimal operation; potential game; privacy information; stakeholders</t>
  </si>
  <si>
    <t>ENERGY MANAGEMENT-SYSTEM; ECONOMIC EMISSION; WIND POWER; GAME; DISPATCH; LOAD</t>
  </si>
  <si>
    <t>The ever-increasing requirements of demand response dynamics, competition among different stakeholders, and information privacy protection intensify the challenge of the optimal operation of microgrids. To tackle the above problems, this article proposes a three-stage optimization strategy with a deep reinforcement learning (DRL)-based distributed privacy optimization. In the upper layer of the model, the rule-based deep deterministic policy gradient (DDPG) algorithm is proposed to optimize the load migration problem with demand response, which enhances dynamic characteristics with the interaction between electricity prices and consumer behavior. Due to the competition among different stakeholders and the information privacy requirement in the middle layer of the model, a potential game-based distributed privacy optimization algorithm is improved to seek Nash equilibriums (NEs) with encoded exchange information by a distributed privacy-preserving optimization algorithm, which can ensure the convergence as well as protect privacy information of each stakeholder. In the lower layer of the model of each stakeholder, economic cost and emission rate are both taken as operation objectives, and a gradient descent-based multiobjective optimization method is employed to approach this objective. The simulation results confirm that the proposed three-stage optimization strategy can be a viable and efficient way for the optimal operation of microgrids.</t>
  </si>
  <si>
    <t>10.1109/TNNLS.2022.3185211</t>
  </si>
  <si>
    <t>Finite-Time Tracking Control for Nonlinear Systems via Adaptive Neural Output Feedback and Command Filtered Backstepping</t>
  </si>
  <si>
    <t>Backstepping; Adaptive systems; Observers; Nonlinear systems; Output feedback; Artificial neural networks; Error compensation; Adaptive neural control; backstepping; finite-time control; input saturation; nonlinear systems</t>
  </si>
  <si>
    <t>This article is concerned with the tracking control problem for uncertain high-order nonlinear systems in the presence of input saturation. A finite-time control strategy combined with neural state observer and command filtered backstepping is proposed. The neural network models the unknown nonlinear dynamics, the finite-time command filter (FTCF) guarantees the approximation of its output to the derivative of virtual control signal in finite time at the backstepping procedure, and the fraction power-based error compensation system compensates for the filtering errors between FTCF and virtual signal. In addition, the input saturation problem is dealt with by introducing the auxiliary system. Overall, it is shown that the designed controller drives the output tracking error to the desired neighborhood of the origin at a finite time and all the signals in the closed-loop system are bounded at a finite time. Two simulation examples are given to demonstrate the control effectiveness.</t>
  </si>
  <si>
    <t>10.1109/TNNLS.2020.2984773</t>
  </si>
  <si>
    <t>Dorigo, M; Birattari, M; Blum, C; Christensen, AL; Engelbrecht, A; Gross, R; Stutzle, T</t>
  </si>
  <si>
    <t>Dorigo, Marco; Birattari, Mauro; Blum, Christian; Christensen, Anders Lyhne; Engelbrecht, Andries; Gross, Roderich; Stutzle, Thomas</t>
  </si>
  <si>
    <t>ANTS 2012 special issue</t>
  </si>
  <si>
    <t>10.1007/s11721-013-0086-7</t>
  </si>
  <si>
    <t>Fu, C; Wang, QG; Yu, JP; Lin, C</t>
  </si>
  <si>
    <t>Fu, Cheng; Wang, Qing-Guo; Yu, Jinpeng; Lin, Chong</t>
  </si>
  <si>
    <t>Neural Network-Based Finite-Time Command Filtering Control for Switched Nonlinear Systems With Backlash-Like Hysteresis</t>
  </si>
  <si>
    <t>Switches; Hysteresis; Nonlinear systems; Switched systems; Stability analysis; Backstepping; Adaptive neural control; arbitrary switching; backlash-like hysteresis; command filtering; finite-time</t>
  </si>
  <si>
    <t>ADAPTIVE TRACKING CONTROL; DYNAMIC SURFACE CONTROL; BACKSTEPPING CONTROL; LYAPUNOV FUNCTIONS; RIGID SPACECRAFT; STABILIZATION</t>
  </si>
  <si>
    <t>This brief is concerned with the finite-time tracking control problem for switched nonlinear systems with arbitrary switching and hysteresis input. The neural networks are utilized to cope with the unknown nonlinear functions. To present the finite-time adaptive neural control strategy, a new criterion of practical finite-time stability is first developed. Compared with the traditional command filter technique, the main advantage is that the improved error compensation signals are designed to remove the filtered error and the Levant differentiators are introduced to approximate the derivative of the virtual control signal. The finite-time adaptive neural controller is proposed via the new command filter backstepping technique, and the tracking error converges to a small neighborhood of the origin in finite time. Finally, the simulation results are provided to testify the validity of the proposed method.</t>
  </si>
  <si>
    <t>10.1109/TNNLS.2020.3009871</t>
  </si>
  <si>
    <t>de Armas, J; Lalla-Ruiz, E; Tilahun, SL; Voss, S</t>
  </si>
  <si>
    <t>de Armas, Jesica; Lalla-Ruiz, Eduardo; Tilahun, Surafel Luleseged; Voss, Stefan</t>
  </si>
  <si>
    <t>Similarity in metaheuristics: a gentle step towards a comparison methodology</t>
  </si>
  <si>
    <t>Metaheuristics design; Comparison methodology; Pool template; Algorithm similarity</t>
  </si>
  <si>
    <t>SEARCH ALGORITHM; BLACK-HOLE; OPTIMIZATION</t>
  </si>
  <si>
    <t>Metaheuristics are found to be efficient in different applications where the use of exact algorithms becomes short-handed. In the last decade, many of these algorithms have been introduced and used in a wide range of applications. Nevertheless, most of those approaches share similar components leading to a concern related to their novelty or contribution. Thus, in this paper, a pool template is proposed and used to categorize algorithm components permitting to analyze them in a structured way. We exemplify its use by means of continuous optimization metaheuristics, and provide some measures and methodology to identify their similarities and novelties. Finally, a discussion at a component level is provided in order to point out possible design differences and commonalities.</t>
  </si>
  <si>
    <t>10.1007/s11047-020-09837-9</t>
  </si>
  <si>
    <t>Zhang, SY; Wang, L; Liang, QY; She, ZK; Wang, QG</t>
  </si>
  <si>
    <t>Zhang, Shuyuan; Wang, Lei; Liang, Quanyi; She, Zhikun; Wang, Qing-Guo</t>
  </si>
  <si>
    <t>Polynomial Lyapunov Functions for Synchronization of Nonlinearly Coupled Complex Networks</t>
  </si>
  <si>
    <t>Synchronization; Lyapunov methods; Complex networks; Couplings; Symmetric matrices; Programming; Tools; Complex networks; polynomial Lyapunov functions; sum of squares (SOS); synchronization</t>
  </si>
  <si>
    <t>DYNAMICAL NETWORKS; ADAPTIVE SYNCHRONIZATION; BOUNDED SYNCHRONIZATION; MULTIAGENT SYSTEMS; STABILITY; CONSENSUS; FLOCKING</t>
  </si>
  <si>
    <t>In this article, we search for polynomial Lyapunov functions beyond the quadratic form to investigate the synchronization problems of nonlinearly coupled complex networks. First, with a relaxed assumption than the quadratic condition, a synchronization criterion is established for nonlinearly coupled networks with asymmetric coupling matrices. Compared with the existing synchronization criteria, our results are less conservative and have a wider application. Second, the synchronization problem for polynomial networks is characterized as the sum-of-squares (SOS) optimization one. In this way, polynomial Lyapunov functions can be obtained efficiently with SOS programming tools. Furthermore, it is shown that the local synchronization of certain nonpolynomial networks can also be analyzed by using the SOS optimization method through the Taylor series expansion. Finally, three numerical examples are presented to verify the effectiveness and less conservatism of our analytical results.</t>
  </si>
  <si>
    <t>10.1109/TCYB.2020.2998089</t>
  </si>
  <si>
    <t>Guan, W; Perdue, G; Pesah, A; Schuld, M; Terashi, K; Vallecorsa, S; Vlimant, JR</t>
  </si>
  <si>
    <t>Guan, Wen; Perdue, Gabriel; Pesah, Arthur; Schuld, Maria; Terashi, Koji; Vallecorsa, Sofia; Vlimant, Jean-Roch</t>
  </si>
  <si>
    <t>Quantum machine learning in high energy physics</t>
  </si>
  <si>
    <t>MACHINE LEARNING-SCIENCE AND TECHNOLOGY</t>
  </si>
  <si>
    <t>particle physics; quantum machine learning; quantum annealing; quantum circuit; quantum variational circuit</t>
  </si>
  <si>
    <t>Machine learning has been used in high energy physics (HEP) for a long time, primarily at the analysis level with supervised classification. Quantum computing was postulated in the early 1980s as way to perform computations that would not be tractable with a classical computer. With the advent of noisy intermediate-scale quantum computing devices, more quantum algorithms are being developed with the aim at exploiting the capacity of the hardware for machine learning applications. An interesting question is whether there are ways to apply quantum machine learning to HEP. This paper reviews the first generation of ideas that use quantum machine learning on problems in HEP and provide an outlook on future applications.</t>
  </si>
  <si>
    <t>MACH LEARN-SCI TECHN</t>
  </si>
  <si>
    <t>10.1088/2632-2153/abc17d</t>
  </si>
  <si>
    <t>Zhang, CK; He, Y; Jiang, L; Wang, QG; Wu, M</t>
  </si>
  <si>
    <t>Zhang, Chuan-Ke; He, Yong; Jiang, Lin; Wang, Qing-Guo; Wu, Min</t>
  </si>
  <si>
    <t>Stability Analysis of Discrete-Time Neural Networks With Time-Varying Delay via an Extended Reciprocally Convex Matrix Inequality</t>
  </si>
  <si>
    <t>Delay-product-type Lyapunov function; discrete-time neural networks; extended reciprocally convex matrix inequality; interval time-varying delay; stability</t>
  </si>
  <si>
    <t>GLOBAL EXPONENTIAL STABILITY; ROBUST STABILITY; SYSTEMS; CRITERIA; DISSIPATIVITY</t>
  </si>
  <si>
    <t>This paper is concerned with the stability analysis of discrete-time neural networks with a time-varying delay. Assessment of the effect of time delays on system stability requires suitable delay-dependent stability criteria. This paper aims to develop new stability criteria for reduction of conservatism without much increase of computational burden. An extended reciprocally convex matrix inequality is developed to replace the popular reciprocally convex combination lemma (RCCL). It has potential to reduce the conservatism of the RCCL-based criteria without introducing any extra decision variable due to its advantage of reduced estimation gap using the same decision variables. Moreover, a delay-product-type term is introduced for the first time into the Lyapunov function candidate such that a delay-variation-dependent stability criterion with the bounds of delay change rate is established. Finally, the advantages of the proposed criteria are demonstrated through two numerical examples.</t>
  </si>
  <si>
    <t>10.1109/TCYB.2017.2665683</t>
  </si>
  <si>
    <t>Chiroma, H; Ezugwu, AE; Jauro, F; Al-Garadi, MA; Abdullahi, IN; Shuib, L</t>
  </si>
  <si>
    <t>Chiroma, Haruna; Ezugwu, Absalom E.; Jauro, Fatsuma; Al-Garadi, Mohammed A.; Abdullahi, Idris N.; Shuib, Liyana</t>
  </si>
  <si>
    <t>Early survey with bibliometric analysis on machine learning approaches in controlling COVID-19 outbreaks</t>
  </si>
  <si>
    <t>Bibliometric analysis; Convolutional neural network; COVID-19 pandemic; COVID-19 diagnosis tool; Machine learning</t>
  </si>
  <si>
    <t>CORONAVIRUS OUTBREAK; HEALTH; PREDICTION; NETWORKS</t>
  </si>
  <si>
    <t>Background and Objective: The COVID-19 pandemic has caused severe mortality across the globe, with the USA as the current epicenter of the COVID-19 epidemic even though the initial outbreak was in Wuhan, China. Many studies successfully applied machine learning to fight COVID-19 pandemic from a different perspective. To the best of the authors' knowledge, no comprehensive survey with bibliometric analysis has been conducted yet on the adoption of machine learning to fight COVID-19. Therefore, the main goal of this study is to bridge this gap by carrying out an in-depth survey with bibliometric analysis on the adoption of machine learning-based technologies to fight COVID-19 pandemic from a different perspective, including an extensive systematic literature review and bibliometric analysis. Methods: We applied a literature survey methodology to retrieved data from academic databases and subsequently employed a bibliometric technique to analyze the accessed records. Besides, the concise summary, sources of COVID-19 datasets, taxonomy, synthesis and analysis are presented in this study. It was found that the Convolutional Neural Network (CNN) is mainly utilized in developing COVID-19 diagnosis and prognosis tools, mostly from chest X-ray and chest CT scan images. Similarly, in this study, we performed a bibliometric analysis of machine learning-based COVID-19 related publications in the Scopus and Web of Science citation indexes. Finally, we propose a new perspective for solving the challenges identified as direction for future research. We believe the survey with bibliometric analysis can help researchers easily detect areas that require further development and identify potential collaborators. Results: The findings of the analysis presented in this article reveal that machine learning-based COVID-19 diagnose tools received the most considerable attention from researchers. Specifically, the analyses of results show that energy and resources are more dispenses towards COVID-19 automated diagnose tools while COVID-19 drugs and vaccine development remains grossly underexploited. Besides, the machine learning-based algorithm that is predominantly utilized by researchers in developing the diagnostic tool is CNN mainly from X-rays and CT scan images. Conclusions: The challenges hindering practical work on the application of machine learning-based technologies to fight COVID-19 and new perspective to solve the identified problems are presented in this article. Furthermore, we believed that the presented survey with bibliometric analysis could make it easier for researchers to identify areas that need further development and possibly identify potential collaborators at author, country and institutional level, with the overall aim of furthering research in the focused area of machine learning application to disease control.</t>
  </si>
  <si>
    <t>10.7717/peerj-cs.313</t>
  </si>
  <si>
    <t>Toulouse, T; Rossi, L; Akhloufi, M; Celik, T; Maldague, X</t>
  </si>
  <si>
    <t>Toulouse, Tom; Rossi, Lucile; Akhloufi, Moulay; Celik, Turgay; Maldague, Xavier</t>
  </si>
  <si>
    <t>Benchmarking of wildland fire colour segmentation algorithms</t>
  </si>
  <si>
    <t>image colour analysis; image segmentation; fires; image sensors; image sequences; probability; object detection; wildland fire colour segmentation algorithm benchmarking; computer vision-based methods; sensor-based fire detection technologies; visible band image sequences; suspicious fire events; outdoor environments; indoor environments; probabilistic fire segmentation algorithm; wildland fire images</t>
  </si>
  <si>
    <t>VIDEO SEQUENCES; FLAME DETECTION; MODEL</t>
  </si>
  <si>
    <t>Recently, computer vision-based methods have started to replace conventional sensor-based fire detection technologies. In general, visible band image sequences are used to automatically detect suspicious fire events in indoor or outdoor environments. There are several methods which aim to achieve automatic fire detection on visible band images, however, it is difficult to identify which method is the best performing as there is no fire image dataset which can be used to test the different methods. This study presents a benchmarking of state of the art wildland fire colour segmentation algorithms using a new fire dataset introduced for the first time. The dataset contains images of wildland fire in different contexts (fuel, background, luminosity, smoke etc.). All images of the dataset are characterised according to the principal colour of the fire, the luminosity, and the presence of smoke in the fire area. With this characterisation, it has been possible to determine on which kind of images each algorithm is efficient. Also a new probabilistic fire segmentation algorithm is introduced and compared to the other techniques. Benchmarking is performed in order to assess performances of 12 algorithms that can be used for the segmentation of wildland fire images.</t>
  </si>
  <si>
    <t>10.1049/iet-ipr.2014.0935</t>
  </si>
  <si>
    <t>Neuroevolution of Inverted Pendulum Control: A Comparative Study of Simulation Techniques</t>
  </si>
  <si>
    <t>Inverted pendulum; Neuroevolution; Evolutionary robotics; Artificial neural networks; Control theory; System identification</t>
  </si>
  <si>
    <t>FUZZY CONTROL; EVOLUTION</t>
  </si>
  <si>
    <t>The inverted pendulum control problem is a classical benchmark in control theory. Amongst the approaches to developing control programs for an inverted pendulum, the evolution of Artificial Neural Network (ANN) based controllers has received some attention. The authors have previously shown that Evolutionary Robotics (ER) can successfully be used to evolve inverted pendulum stabilization controllers in simulation and that these controllers can transfer successfully from simulation to real-world robotic hardware. During this process, use was made of robotic simulators constructed from empirically-collected data and based on ANNs. The current work aims to compare this method of simulator construction with the more traditional method of building robotic simulators based on physics equations governing the robotic system under consideration. In order to compare ANN-based and physics-based simulators in the evolution of inverted pendulum controllers, a real-world wheeled inverted pendulum robot was considered. Simulators based on ANNs as well as on a system of ordinary differential equations describing the dynamics of the robot were developed. These two simulation techniques were then compared by using each in the simulation-based evolution of controllers. During the evolution process, the effects of injecting different levels of noise into the simulation was furthermore studied. Encouraging results were obtained, with controllers evolved using ANN-based simulators and realistic levels of noise outperforming those evolved using the physics-based simulators.</t>
  </si>
  <si>
    <t>10.1007/s10846-017-0465-1</t>
  </si>
  <si>
    <t>Evolving Network Model That Almost Regenerates Epileptic Data</t>
  </si>
  <si>
    <t>TEMPORAL-LOBE EPILEPSY; DYNAMICS; CONNECTIVITY; GENERATION; FREQUENCY</t>
  </si>
  <si>
    <t>In many realistic networks, the edges representing the interactions between nodes are time varying. Evidence is growing that the complex network that models the dynamics of the human brain has time-varying interconnections, that is, the network is evolving. Based on this evidence, we construct a patient-and data-specific evolving network model (comprising discrete-time dynamical systems) in which epileptic seizures or their terminations in the brain are also determined by the nature of the time-varying interconnections between the nodes. A novel and unique feature of our methodology is that the evolving network model remembers the data from which it was conceived from, in the sense that it evolves to almost regenerate the patient data even on presenting an arbitrary initial condition to it. We illustrate a potential utility of our methodology by constructing an evolving network from clinical data that aids in identifying an approximate seizure focus; nodes in such a theoretically determined seizure focus are outgoing hubs that apparently act as spreaders of seizures. We also point out the efficacy of removal of such spreaders in limiting seizures.</t>
  </si>
  <si>
    <t>10.1162/NECO_a_00941</t>
  </si>
  <si>
    <t>Keet, CM; Lawrynowicz, A; d'Amato, C; Kalousis, A; Nguyen, P; Palma, R; Stevens, R; Hilario, M</t>
  </si>
  <si>
    <t>Keet, C. Maria; Lawrynowicz, Agnieszka; d'Amato, Claudia; Kalousis, Alexandros; Nguyen, Phong; Palma, Raul; Stevens, Robert; Hilario, Melanie</t>
  </si>
  <si>
    <t>The Data Mining OPtimization Ontology</t>
  </si>
  <si>
    <t>Ontology; OWL; Data mining; Meta-learning; Semantic meta-mining</t>
  </si>
  <si>
    <t>The Data Mining OPtimization Ontology (DMOP) has been developed to support informed decision-making at various choice points of the data mining process. The ontology can be used by data miners and deployed in ontology-driven information systems. The primary purpose for which DMOP has been developed is the automation of algorithm and model selection through semantic meta-mining that makes use of an ontology-based meta-analysis of complete data mining processes in view of extracting patterns associated with mining performance. To this end, DMOP contains detailed descriptions of data mining tasks (e.g., learning, feature selection), data, algorithms, hypotheses such as mined models or patterns, and workflows. A development methodology was used for DMOP, including items such as competency questions and foundational ontology reuse. Several non-trivial modeling problems were encountered and due to the complexity of the data mining details, the ontology requires the use of the OWL 2 DL profile. DMOP was successfully evaluated for semantic meta-mining and used in constructing the Intelligent Discovery Assistant, deployed at the popular data mining environment RapidMiner. (C) 2015 Elsevier B.V. All rights reserved.</t>
  </si>
  <si>
    <t>10.1016/j.websem.2015.01.001</t>
  </si>
  <si>
    <t>Gurov, D; Goranko, V; Lundberg, E</t>
  </si>
  <si>
    <t>Gurov, Dilian; Goranko, Valentin; Lundberg, Edvin</t>
  </si>
  <si>
    <t>Knowledge-based strategies for multi-agent teams playing against Nature</t>
  </si>
  <si>
    <t>Multi-agent games; Imperfect information; Higher-order knowledge; Knowledge-based strategies; Strategy synthesis; Dec-POMDP</t>
  </si>
  <si>
    <t>DECENTRALIZED CONTROL; COMMON KNOWLEDGE; COMPLEXITY; MODEL; COORDINATION; ABILITY; SEARCH</t>
  </si>
  <si>
    <t>We study teams of agents that play against Nature towards achieving a common objective. The agents are assumed to have imperfect information due to partial observability, and have no communication during the play of the game. We propose a natural notion of higher-order knowledge of agents. Based on this notion, we define a class of knowledgebased strategies, and consider the problem of synthesis of strategies of this class. We introduce a multi-agent extension, MKBSC, of the well-known knowledge-based subset construction applied to such games. Its iterative applications turn out to compute higherorder knowledge of the agents. We show how the MKBSC can be used for the design of knowledge-based strategy profiles, and investigate the transfer of existence of such strategies between the original game and in the iterated applications of the MKBSC, under some natural assumptions. We also relate and compare the intensional view on knowledge-based strategies based on explicit knowledge representation and update, with the extensional view on finite memory strategies based on finite transducers and show that, in a certain sense, these are equivalent. (c) 2022 The Authors. Published by Elsevier B.V. This is an open access article under the CC BY license (http://creativecommons.org/licenses/by/4.0/).</t>
  </si>
  <si>
    <t>10.1016/j.artint.2022.103728</t>
  </si>
  <si>
    <t>Filters for graph-based keyword spotting in historical handwritten documents</t>
  </si>
  <si>
    <t>Biennial International Workshop on Graph-Based Representations (GbR)</t>
  </si>
  <si>
    <t>MAY, 2017</t>
  </si>
  <si>
    <t>Anacapri, ITALY</t>
  </si>
  <si>
    <t>Handwritten keyword spotting; Graph representation; Bipartite graph matching; Filter methods; Fast rejection</t>
  </si>
  <si>
    <t>DISTANCE; RECOGNITION; MODELS</t>
  </si>
  <si>
    <t>The accessibility to handwritten historical documents is often constrained by the limited feasibility of automatic full transcriptions. Keyword Spotting (KWS), that allows to retrieve arbitrary query words from documents, has been proposed as alternative. In the present paper, we make use of graphs for representing word images. The actual keyword spotting is thus based on matching a query graph with all documents graphs. However, even with relative fast approximation algorithms the shear amount of matchings might limit the practical application of this approach. For this reason we present two novel filters with linear time complexity that allow to substantially reduce the number of graph matchings actually required. In particular, these filters estimate a graph dissimilarity between a query graph and all document graphs based on their node and edge distribution in a polar coordinate system. Eventually, all graphs from the document with distributions that differ to heavily from the query's node/edge distribution are eliminated. In an experimental evaluation on four different historical documents, we show that about 90% of the matchings can be omitted, while the KWS accuracy is not negatively affected. (C) 2018 Elsevier B.V. All rights reserved.</t>
  </si>
  <si>
    <t>10.1016/j.patrec.2018.03.030</t>
  </si>
  <si>
    <t>Ridha, HM; Gomes, C; Hizam, H</t>
  </si>
  <si>
    <t>Ridha, Hussein Mohammed; Gomes, Chandima; Hizam, Hashim</t>
  </si>
  <si>
    <t>Estimation of photovoltaic module model's parameters using an improved electromagnetic-like algorithm</t>
  </si>
  <si>
    <t>PV modelling; Parameter extraction; Single-diode model; Electromagnetic-like; I-V characteristics</t>
  </si>
  <si>
    <t>SOLAR-CELLS; DIODE MODEL; PV CELLS; EXTRACTION; MECHANISM; CONVERGENCE; PERFORMANCE; OPTIMIZATION; ENERGY</t>
  </si>
  <si>
    <t>This paper offers an electromagnetism-like (IEM) algorithm to estimate the five parameters of a single-diode PV module's model. IEM uses local search and improves movement step to increase the convergence to optimal solutions. The key of improvement is performed by adding a nonlinear equation to adjust the length of the particle in each iteration. Moreover, the total force formula is simplified to speed up the exploration for an optimal solution. Analyses are carried out by experimental data points at various operational conditions to show the stability and reliability of the proposed methods. The results of the proposed IEM algorithm show a better convergence speed and high accuracy compared with other models in the literature, which involves various statistical errors. The values of average root mean square error, mean bias error, standard deviation, average absolute error, and average test statistic of the proposed method are 589%, 0.51%, 0.19%, 46%, and 0.53, respectively. As a conclusion, the IEM algorithm presents better performance than other methods in the literature in terms of accuracy and convergence.</t>
  </si>
  <si>
    <t>10.1007/s00521-020-04714-z</t>
  </si>
  <si>
    <t>Horvath, L; Rudas, IJ; Bito, JF; Hancke, G</t>
  </si>
  <si>
    <t>Intelligent computing for the management of changes in industrial engineering modeling processes</t>
  </si>
  <si>
    <t>industrial modeling</t>
  </si>
  <si>
    <t>Advancements in engineering modeling have changed the work of engineers during the last two decades. Sophisticated descriptions store information about shape oriented engineering objects and their relationships. Boundary representations of form features constitute shape models. Rules and checks have replaced simple data form of shape model entity attributes. This change of modeling facilitates a next step towards application of computer intelligence at engineering object related decisions. The authors propose a method of intelligent attribute definition for integrated decision assistance environments of modeling systems. This method provides quick and comprehensive assessment of situations for decisions on modification of modeled objects in very complex information environments. The paper starts with an outline of the approach to intelligent decision assistance by the authors. Next, an Internet portal communicated scenario of the proposed modeling is discussed. Following this, multilevel solution for modeling, adding characteristics for engineering objects, and definitions and communications are detailed as essential methods in the proposed modeling. Finally, behaviors for essential classes of modeled objects and an example for the definition of situations and behaviors represent implementation issues.</t>
  </si>
  <si>
    <t>Dorigo, M; Birattari, M; Di Caro, G; Doursat, R; Engelbrecht, A; Gambardella, LM; Gross, R; Sahin, E; Stutzle, T</t>
  </si>
  <si>
    <t>Dorigo, Marco; Birattari, Mauro; Di Caro, Gianni; Doursat, Rene; Engelbrecht, Andries; Gambardella, Luca Maria; Gross, Roderich; Sahin, Erol; Stutzle, Thomas</t>
  </si>
  <si>
    <t>ANTS 2010 special issue</t>
  </si>
  <si>
    <t>10.1007/s11721-011-0064-x</t>
  </si>
  <si>
    <t>Lubbe, S; Filzmoser, P; Templ, M</t>
  </si>
  <si>
    <t>Lubbe, Sugnet; Filzmoser, Peter; Templ, Matthias</t>
  </si>
  <si>
    <t>Comparison of zero replacement strategies for compositional data with large numbers of zeros</t>
  </si>
  <si>
    <t>Imputation; Compositional data analysis; ZeroSum regression; Microbiome data</t>
  </si>
  <si>
    <t>ROUNDED ZEROS; MICROBIOME; IMPUTATION; VALUES; MODEL</t>
  </si>
  <si>
    <t>Modern applications in chemometrics and bioinformatics result in compositional data sets with a high proportion of zeros. An example are microbiome data, where zeros refer to measurements below the detection limit of one count. When building statistical models, it is important that zeros are replaced by sensible values. Different replacement techniques from compositional data analysis are considered and compared by a simulation study and examples. The comparison also includes a recently proposed method (Templ, 2020) [1] based on deep learning. Detailed insights into the appropriateness of the methods for a problem at hand are provided, and differences in the outcomes of statistical results are discussed.</t>
  </si>
  <si>
    <t>10.1016/j.chemolab.2021.104248</t>
  </si>
  <si>
    <t>Nizami, B; Tetko, IV; Koorbanally, NA; Honarparvar, B</t>
  </si>
  <si>
    <t>Nizami, Bilal; Tetko, Igor V.; Koorbanally, Neil A.; Honarparvar, Bahareh</t>
  </si>
  <si>
    <t>QSAR models and scaffold-based analysis of non-nucleoside HIV RT inhibitors</t>
  </si>
  <si>
    <t>Non-nucleoside reverse transcriptase (NNRT); pyrimidine derivatives; HIV reverse transcriptase (HIV RT); Quantitative structure-activity relationship (QSAR); Matched molecular pair analysis (MMPA); Molecular docking</t>
  </si>
  <si>
    <t>REVERSE-TRANSCRIPTASE INHIBITORS; RESISTANT MUTANT VIRUSES; MATCHED MOLECULAR PAIRS; BIOLOGICAL EVALUATION; TETRAHYMENA-PYRIFORMIS; ANTI-HIV-1 ACTIVITY; HEPT DERIVATIVES; NEURAL-NETWORKS; BROAD POTENCY; DESIGN</t>
  </si>
  <si>
    <t>A selection of 289 pyrimidine derivatives with anti-HIV RT activities as non-nucleoside HIV RT inhibitors (NNRTI) were studied. The associative neural network (ASNN) method was applied to develop a quantitative structure-activity relationship (QSAR) for anti-HIV RT activity. The calculated models were validated using the bagging approach. A consensus model with R-2 = 0.87 and RMSE = 0.5 was obtained from 10 individual models. Scaffold analysis and molecular docking of the compounds used in the QSAR model identified a potential chemical scaffold. The results showed that scaffold-based analysis of the QSAR model could be helpful in identifying potent scaffolds for further exploration than analyzing the overall model. Matched molecular pair analysis (MMPA) was applied in the QSAR model to characterize molecular transformations causing a significant change in the anti-HIV activity. The linear QSAR model was calculated to explore the structural features important for NNRTI activity. The results revealed that the activity of NNRT inhibitors is strongly dependent on their aromaticity and structural flexibility. The scaffold-based analysis of QSAR models with molecular docking and MMPA was found to be helpful in characterizing potential scaffolds for anti-HIV RT derivatives. The outcome of this study provides a deeper insight into the computer-aided scaffold-based design of novel molecules with HIV RT activities. It was also clearly shown that the consensus model's failure to correctly predict new chemical series could be due to the limitation of its applicability domain (AD). Redevelopment of models using new measurements can dramatically increase their AD and performance. (C) 2015 Elsevier B.V. All rights reserved.</t>
  </si>
  <si>
    <t>10.1016/j.chemolab.2015.09.011</t>
  </si>
  <si>
    <t>Liu, YJ; Guo, BZ; Park, JH; Lee, S</t>
  </si>
  <si>
    <t>Liu, Yajuan; Guo, Bao-Zhu; Park, Ju H.; Lee, Sangmoon</t>
  </si>
  <si>
    <t>Event-Based Reliable Dissipative Filtering for T-S Fuzzy Systems With Asynchronous Constraints</t>
  </si>
  <si>
    <t>Asynchronous constraints; dissipative filtering; event triggering; Takagi-Sugeno (T-S) fuzzy systems</t>
  </si>
  <si>
    <t>NETWORKED CONTROL-SYSTEMS; STABILITY ANALYSIS; DYNAMICAL-SYSTEMS; SENSOR FAILURES; MODEL</t>
  </si>
  <si>
    <t>In this paper, event-triggered reliable dissipative filtering is investigated for a class of Takagi-Suleno (T-S) fuzzy systems. First, a reliable event-triggered communication scheme is introduced to release sampled measurement outputs only if the variation of the sampled vector exceeds a prescribed threshold condition. Second, an asynchronous premise reconstruct method for T-S fuzzy systems is presented, which relaxes the assumption of the prior work that the premises of the plant and the filter are synchronous. Third, the resulting filtering error system is modeled under consideration of event-triggered communication, sensor failure, and asynchronous premise in a unified framework. By adopting the Lyapunov functional method and integral inequality approach, a delay-dependent criterion is developed to guarantee asymptotic stability for the filtering error systems and achieve strict (Q, S, R) - alpha dissipativity. Consequently, suitable filters and the event parameters can be derived by solving a set of linear matrix inequalities. Finally, an example is given to show the effectiveness of the proposed method.</t>
  </si>
  <si>
    <t>10.1109/TFUZZ.2017.2762633</t>
  </si>
  <si>
    <t>Vis, DJ; Hendriks, MMWB; Sailer, M; Smilde, AK; Daniel, H; Westerhuis, JA</t>
  </si>
  <si>
    <t>Vis, Daniel J.; Hendriks, Margriet M. W. B.; Sailer, Manuela; Smilde, Age K.; Daniel, Hannelore; Westerhuis, Johan A.</t>
  </si>
  <si>
    <t>A technical note on challenge tests in human volunteers for multidimensional phenotyping</t>
  </si>
  <si>
    <t>Challenge test; Multidimensional phenotyping; Oral glucose tolerance test; Metabolomics</t>
  </si>
  <si>
    <t>BRANCHED-CHAIN AMINO; METABOLISM; OBESITY</t>
  </si>
  <si>
    <t>Challenge tests are used to reveal the adaptability and resilience of humans to get insight in their health. When contrasting challenge tests are used, various forms of adaptability can be tested and this gives a multidimensional view on the health of these individuals. Here we introduce a methodology to describe the similarities and differences on how individuals are positioned in the health space based on the responses to different challenge tests. Results show that anabolic and catabolic challenges differentiate healthy subjects in rather different ways. Considering these results we hypothesize that combining challenge tests can improve the understanding of the underlying multidimensional phenotype. (C) 2014 Elsevier B.V. All rights reserved.</t>
  </si>
  <si>
    <t>10.1016/j.chemolab.2014.05.006</t>
  </si>
  <si>
    <t>Rajagopal, K; Jafari, S; Kacar, S; Karthikeyan, A; Akgul, A</t>
  </si>
  <si>
    <t>Rajagopal, Karthikeyan; Jafari, Sajad; Kacar, Sezgin; Karthikeyan, Anitha; Akgul, Akif</t>
  </si>
  <si>
    <t>Fractional Order Simple Chaotic Oscillator with Saturable Reactors and Its Engineering Applications</t>
  </si>
  <si>
    <t>INFORMATION TECHNOLOGY AND CONTROL</t>
  </si>
  <si>
    <t>Nonlinear systems; chaos; saturable reactors; fractional order systems; FPGA; sound encryption</t>
  </si>
  <si>
    <t>ADOMIAN DECOMPOSITION METHOD; FPGA IMPLEMENTATION; ATTRACTOR; SYSTEM; APPROXIMATION; EQUILIBRIUM; REALIZATION; CIRCUIT</t>
  </si>
  <si>
    <t>Chaos is often observed in forced nonlinear electrical circuits with saturable reactors. Simplest of such a circuit is presented and investigated in both integer order and non-integer (fractional) order form. For numerical analysis of fractional order system, the Adam-Bashforth-Moulton method is used. Some dynamic properties of the novel system are investigated. For implementing the system in field programmable gate arrays (FPGA), the Adomian decomposition method is used. Power and resource utilization of the fractional order system for implementing in FPGA are presented. Also, in this work, a novel fractional based sound encryption application is implemented as a unique application.</t>
  </si>
  <si>
    <t>1392-124X</t>
  </si>
  <si>
    <t>INF TECHNOL CONTROL</t>
  </si>
  <si>
    <t>10.5755/j01.itc.48.1.19641</t>
  </si>
  <si>
    <t>Wang, L; Goh, M; Ding, RG; Pretorius, L</t>
  </si>
  <si>
    <t>Wang, Lei; Goh, Mark; Ding, Ronggui; Pretorius, Leon</t>
  </si>
  <si>
    <t>Improved simulated annealing based risk interaction network model for project risk response decisions</t>
  </si>
  <si>
    <t>Project risk response; Network dynamic analysis; Risk interaction; Social network analysis; Simulated annealing</t>
  </si>
  <si>
    <t>OPTIMIZATION METHOD; GENETIC ALGORITHM; SUPPLY CHAIN; SELECTION</t>
  </si>
  <si>
    <t>Risk interaction changes the probability and impact of a given risk, which may result in a less effective risk response decision (RD). This study presents an approach for supporting the project manager in making RDs, comprising a simulation model of risk interaction network (RIN) for evaluating the RDs and an improved simulated annealing (SA) algorithm for optimizing the RDs. The simulation model considers different risk levels and the corresponding risk interaction cases, which is closer to the reality. In addition to tailoring the SA algorithm to optimize RDs, it is improved through enhancing its neighborhood search with the aid of social network analysis. Specifically, two new network indices are designed for calculating the quantitative significance of RIN elements, i.e. the nodes that denote risks and edges that reflect the risk interactions. The element with a higher significance is more likely to be dealt with when generating a new RD in the neighborhood search. An application is provided to illustrate the utility of the proposed approach; a contrastive analysis of the improved SA and standard SA is also conducted to validate the effectiveness and efficiency of the former.</t>
  </si>
  <si>
    <t>10.1016/j.dss.2019.05.002</t>
  </si>
  <si>
    <t>Coetzer, W; Moodley, D; Gerber, A</t>
  </si>
  <si>
    <t>Coetzer, Willem; Moodley, Deshendran; Gerber, Aurona</t>
  </si>
  <si>
    <t>A knowledge-based system for generating interaction networks from ecological data</t>
  </si>
  <si>
    <t>Semantic heterogeneity; Ontologies; Bayesian network; Knowledge discovery; Semantic architecture; Interaction network; Ecological interactions</t>
  </si>
  <si>
    <t>SPECIES INTERACTION NETWORKS; ONTOLOGIES; INTEGRATION; BIODIVERSITY; DISCOVERY; FRAMEWORK; BEHAVIOR; MODELS</t>
  </si>
  <si>
    <t>Semantic heterogeneity hampers efforts to find, integrate, analyse and interpret ecological data. An application case-study is described, in which the objective was to automate the integration and interpretation of heterogeneous, flower-visiting ecological data. A prototype knowledge based system is described and evaluated. The system's semantic architecture uses a combination of ontologies and a Bayesian network to represent and reason with qualitative, uncertain ecological data and knowledge. This allows the high-level context and causal knowledge of behavioural interactions between individual plants and insects, and consequent ecological interactions between plant and insect populations, to be discovered. The system automatically assembles ecological interactions into a semantically consistent interaction network (a new design of a useful, traditional domain model). We discuss the contribution of probabilistic reasoning to knowledge discovery, the limitations of knowledge discovery in the application case-study, the impact of the work and the potential to apply the system design to the study of ecological interaction networks in general.</t>
  </si>
  <si>
    <t>10.1016/j.datak.2017.09.005</t>
  </si>
  <si>
    <t>Liu, YJ; Park, JH; Guo, BZ; Shu, YJ</t>
  </si>
  <si>
    <t>Liu, Yajuan; Park, Ju H.; Guo, Bao-Zhu; Shu, Yanjun</t>
  </si>
  <si>
    <t>Further Results on Stabilization of Chaotic Systems Based on Fuzzy Memory Sampled-Data Control</t>
  </si>
  <si>
    <t>Chaotic system; fuzzy memory sampled-data control; Takagi-Sugeno (T-S) fuzzy model</t>
  </si>
  <si>
    <t>INEQUALITY; SYNCHRONIZATION</t>
  </si>
  <si>
    <t>This note investigates sampled-data control for chaotic systems. A memory sampled-data control scheme that involves a constant signal transmission delay is employed for the first time to tackle the stabilization problem for Takagi-Sugeno fuzzy systems. The advantage of the constructed Lyapunov functional lies in the fact that it is neither necessarily positive on sampling intervals nor necessarily continuous at sampling instants. By introducing a modified Lyapunov functional that involves the state of a constant signal transmission delay, a delay-dependent stability criterion is derived so that the closed-loop system is asymptotically stable. The desired sampled-data controller can be achieved by solving a set of linear matrix inequalities. Compared with the existing results, a larger sampling period is obtained by this new approach. A simulation example is presented to illustrate the effectiveness and conservatism reduction of the proposed scheme.</t>
  </si>
  <si>
    <t>10.1109/TFUZZ.2017.2686364</t>
  </si>
  <si>
    <t>Daniel, LO; Sigauke, C; Chibaya, C; Mbuvha, R</t>
  </si>
  <si>
    <t>Daniel, Lucky O.; Sigauke, Caston; Chibaya, Colin; Mbuvha, Rendani</t>
  </si>
  <si>
    <t>Short-Term Wind Speed Forecasting Using Statistical and Machine Learning Methods</t>
  </si>
  <si>
    <t>additive quantile regression averaging; forecasts combination; machine learning; point and interval forecasting; renewable energy; wind energy</t>
  </si>
  <si>
    <t>PREDICTION; ENERGY; MODELS</t>
  </si>
  <si>
    <t>Wind offers an environmentally sustainable energy resource that has seen increasing global adoption in recent years. However, its intermittent, unstable and stochastic nature hampers its representation among other renewable energy sources. This work addresses the forecasting of wind speed, a primary input needed for wind energy generation, using data obtained from the South African Wind Atlas Project. Forecasting is carried out on a two days ahead time horizon. We investigate the predictive performance of artificial neural networks (ANN) trained with Bayesian regularisation, decision trees based stochastic gradient boosting (SGB) and generalised additive models (GAMs). The results of the comparative analysis suggest that ANN displays superior predictive performance based on root mean square error (RMSE). In contrast, SGB shows outperformance in terms of mean average error (MAE) and the related mean average percentage error (MAPE). A further comparison of two forecast combination methods involving the linear and additive quantile regression averaging show the latter forecast combination method as yielding lower prediction accuracy. The additive quantile regression averaging based prediction intervals also show outperformance in terms of validity, reliability, quality and accuracy. Interval combination methods show the median method as better than its pure average counterpart. Point forecasts combination and interval forecasting methods are found to improve forecast performance.</t>
  </si>
  <si>
    <t>10.3390/a13060132</t>
  </si>
  <si>
    <t>Tilahun, SL; Ngnotchouye, JMT</t>
  </si>
  <si>
    <t>Tilahun, Surafel Luleseged; Ngnotchouye, Jean Medard T.</t>
  </si>
  <si>
    <t>Prey predator algorithm with adaptive step length</t>
  </si>
  <si>
    <t>prey predator algorithm; PPA; metaheuristic; bio-inspired computing; adaptive step length; convergence; group hunting; optimisation; multimodal problem; exploration versus exploitation</t>
  </si>
  <si>
    <t>SWARM INTELLIGENCE; GENETIC ALGORITHM; OPTIMIZATION</t>
  </si>
  <si>
    <t>Prey predator algorithm is a swarm-based metaheuristic algorithm inspired by the interaction between a predator and its prey. The worst performing solution from the solution set is called a predator, the best preforming solution is called best prey and the rest are called ordinary prey. The predator focuses on exploration while the best prey totally focuses on exploitation. Parameter assignments, especially step length, plays an important role in rapid convergence of the solution to the optimal solution. If the step length is too short, the algorithm will take more time to converge whereas if it is too big, then the algorithm will oscillates by jumping over the solution, making it hard to obtain the desired quality of solution. In this paper, adaptive step length for prey predator algorithm will be used to produce a rapid convergence. The study is also supported by simulation results with appropriate statistical analysis.</t>
  </si>
  <si>
    <t>10.1504/IJBIC.2016.078663</t>
  </si>
  <si>
    <t>Wang, KS; Heyns, PS</t>
  </si>
  <si>
    <t>Wang, K. S.; Heyns, P. S.</t>
  </si>
  <si>
    <t>An empirical re-sampling method on intrinsic mode function to deal with speed variation in machine fault diagnostics</t>
  </si>
  <si>
    <t>Empirical mode decomposition (EMD); Intrinsic mode function (IMF); Order tracking; Re-sampling; Rotating machinery; Rotational speed</t>
  </si>
  <si>
    <t>COMPUTED ORDER TRACKING; HILBERT SPECTRUM; DECOMPOSITION; EMD; VIBRATION</t>
  </si>
  <si>
    <t>To implement traditional order tracking in practice requires rotational speed information. However, it may be difficult in some cases to mount an appropriate monitoring device to obtain reliable speed information. In this paper, a novel empirical re-sampling of intrinsic mode functions obtained from empirical mode decomposition is explored, so that the approximation of order tracking effects without rotational speed is possible. The newly introduced intrinsic cycle concept in the intrinsic mode function simplifies linking of the resultant spectra to signal variations, and is therefore beneficial for condition monitoring of rotating machines. In the paper the rationale behind the technique is first explained. Secondly, the effectiveness of the technique is demonstrated on a dynamic gear simulation model. Lastly, the technique is applied to experimental data from a gearbox test rig. Both the simulation and experimental studies corroborate the usefulness of the proposed technique. (C) 2011 Elsevier B.V. All rights reserved.</t>
  </si>
  <si>
    <t>10.1016/j.asoc.2011.05.056</t>
  </si>
  <si>
    <t>Using sequential deviation to dynamically determine the number of clusters found by a local network neighbourhood artificial immune system</t>
  </si>
  <si>
    <t>dynamic clustering; Sequential deviation detection; Immune networks; Clustering performance measures</t>
  </si>
  <si>
    <t>Many of the existing network theory based artificial immune systems have been applied to data clustering. The formation of artificial lymphocyte (ALC) networks represents potential clusters in the data. Although these models do not require any user specified parameter of the number of required clusters to cluster the data, these models do have a drawback in the techniques used to determine the number of ALC networks. This paper discusses the drawbacks of these techniques and proposes two alternative techniques which can be used with the local network neighbourhood artificial immune system. The end result is an enhanced model that can dynamically determine the number of clusters in a data set. (C) 2010 Elsevier B.V. All rights reserved.</t>
  </si>
  <si>
    <t>10.1016/j.asoc.2010.10.017</t>
  </si>
  <si>
    <t>Zhang, D; Wang, QG; Srinivasan, D; Li, HY; Yu, L</t>
  </si>
  <si>
    <t>Zhang, Dan; Wang, Qing-Guo; Srinivasan, Dipti; Li, Hongyi; Yu, Li</t>
  </si>
  <si>
    <t>Asynchronous State Estimation for Discrete-Time Switched Complex Networks With Communication Constraints</t>
  </si>
  <si>
    <t>Asynchronous switching; event-based communication; random packet dropouts; signal quantization; state estimation; switched complex networks</t>
  </si>
  <si>
    <t>EVENT-TRIGGERED CONTROL; INCOMPLETE MEASUREMENTS; MULTIAGENT SYSTEMS; DYNAMICAL NETWORKS; LINEAR-SYSTEMS; SYNCHRONIZATION; DELAYS; OSCILLATORS; TOPOLOGIES; STABILITY</t>
  </si>
  <si>
    <t>This paper is concerned with the asynchronous state estimation for a class of discrete-time switched complex networks with communication constraints. An asynchronous estimator is designed to overcome the difficulty that each node cannot access to the topology/coupling information. Also, the event-based communication, signal quantization, and the random packet dropout problems are studied due to the limited communication resource. With the help of switched system theory and by resorting to some stochastic system analysis method, a sufficient condition is proposed to guarantee the exponential stability of estimation error system in the mean-square sense and a prescribed H-infinity performance level is also ensured. The characterization of the desired estimator gains is derived in terms of the solution to a convex optimization problem. Finally, the effectiveness of the proposed design approach is demonstrated by a simulation example.</t>
  </si>
  <si>
    <t>10.1109/TNNLS.2017.2678681</t>
  </si>
  <si>
    <t>Zhang, HF; Yue, D; Dou, CX; Xie, XP; Li, K; Hancke, GP</t>
  </si>
  <si>
    <t>Zhang, Huifeng; Yue, Dong; Dou, Chunxia; Xie, Xiangpeng; Li, Kang; Hancke, Gerhardus P.</t>
  </si>
  <si>
    <t>Resilient Optimal Defensive Strategy of TSK Fuzzy-Model-Based Microgrids' System via a Novel Reinforcement Learning Approach</t>
  </si>
  <si>
    <t>Microgrids; Security; Indexes; Economics; Power system stability; Propagation losses; Uncertainty; Microgrids; reinforcement learning (RL); resilient optimal defensive; Takagi-Sugeuo-Kang (TSK) fuzzy system</t>
  </si>
  <si>
    <t>ECONOMIC EMISSION; DIFFERENTIAL EVOLUTION; WIND POWER; UNCERTAINTY</t>
  </si>
  <si>
    <t>With consideration of false data injection (FDI) on the demand side, it brings a great challenge for the optimal defensive strategy with the security issue, voltage stability, power flow, and economic cost indexes. This article proposes a Takagi-Sugeuo-Kang (TSK) fuzzy system-based reinforcement learning approach for the resilient optimal defensive strategy of interconnected microgrids. Due to FDI uncertainty of the system load, TSK-based deep deterministic policy gradient (DDPG) is proposed to learn the actor network and the critic network, where multiple indexes' assessment occurs in the critic network, and the security switching control strategy is made in the actor network. Alternating direction method of multipliers (ADMM) method is improved for policy gradient with online coordination between the actor network and the critic network learning, and its convergence and optimality are proved properly. On the basis of security switching control strategy, the penalty-based boundary intersection (PBI)-based multiobjective optimization method is utilized to solve economic cost and emission issues simultaneously with considering voltage stability and rate-of-change of frequency (RoCoF) limits. According to simulation results, it reveals that the proposed resilient optimal defensive strategy can be a viable and promising alternative for tackling uncertain attack problems on interconnected microgrids.</t>
  </si>
  <si>
    <t>10.1109/TNNLS.2021.3105668</t>
  </si>
  <si>
    <t>Zhang, JH; Li, AN; Lu, WD; Sun, JT</t>
  </si>
  <si>
    <t>Zhang, Junhui; Li, Anni; Lu, Wei D.; Sun, Jitao</t>
  </si>
  <si>
    <t>Stabilization of Mode-Dependent Impulsive Hybrid Systems Driven by DFA With Mixed-Mode Effects</t>
  </si>
  <si>
    <t>Switches; Automata; Delays; Switched systems; Sun; Automation; Symmetric matrices; Deterministic finite automaton (DFA); impulsive effects; mixed mode; semi-tensor product (STP); stabilization</t>
  </si>
  <si>
    <t>SEMI-TENSOR PRODUCT; LINEAR SWITCHED SYSTEMS; EXPONENTIAL SYNCHRONIZATION; STABILITY ANALYSIS; FINITE AUTOMATA; NEURAL-NETWORKS; STABILIZABILITY; DYNAMICS</t>
  </si>
  <si>
    <t>This paper is concerned with mode-dependent impulsive hybrid systems driven by deterministic finite automaton (DFA) with mixed-mode effects. In the hybrid systems, a complex phenomenon called mixed mode, caused in time-varying delay switching systems, is considered explicitly. Furthermore, mode-dependent impulses, which can exist not only at the instants coinciding with mode switching but also at the instants when there is no system switching, are also taken into consideration. First, we establish a rigorous mathematical equation expression of this class of hybrid systems. Then, several criteria of stabilization of this class of hybrid systems are presented based on semi-tensor product (STP) techniques, multiple Lyapunov-Krasovskii functionals, as well as the average dwell time approach. Finally, an example is simulated to illustrate the effectiveness of the obtained results.</t>
  </si>
  <si>
    <t>10.1109/TNNLS.2019.2921020</t>
  </si>
  <si>
    <t>Guo, WT; Liu, F; Si, JN; He, DW; Harley, R; Mei, SW</t>
  </si>
  <si>
    <t>Guo, Wentao; Liu, Feng; Si, Jennie; He, Dawei; Harley, Ronald; Mei, Shengwei</t>
  </si>
  <si>
    <t>Online Supplementary ADP Learning Controller Design and Application to Power System Frequency Control With Large-Scale Wind Energy Integration</t>
  </si>
  <si>
    <t>Approximate dynamic programming (ADP); frequency control; online performance improvement; power system control; supplementary control</t>
  </si>
  <si>
    <t>DISCRETE-TIME-SYSTEMS; SMART GRIDS; FIXED-SPEED; GENERATOR; TURBINES; LOAD; PENETRATION; NETWORK; PARTICIPATION; REINFORCEMENT</t>
  </si>
  <si>
    <t>The emergence of smart grids has posed great challenges to traditional power system control given the multitude of new risk factors. This paper proposes an online supplementary learning controller (OSLC) design method to compensate the traditional power system controllers for coping with the dynamic power grid. The proposed OSLC is a supplementary controller based on approximate dynamic programming, which works alongside an existing power system controller. By introducing an action-dependent cost function as the optimization objective, the proposed OSLC is a nonidentifier-based method to provide an online optimal control adaptively as measurement data become available. The online learning of the OSLC enjoys the policy-search efficiency during policy iteration and the data efficiency of the least squares method. For the proposed OSLC, the stability of the controlled system during learning, the monotonic nature of the performance measure of the iterative supplementary controller, and the convergence of the iterative supplementary controller are proved. Furthermore, the efficacy of the proposed OSLC is demonstrated in a challenging power system frequency control problem in the presence of high penetration of wind generation.</t>
  </si>
  <si>
    <t>10.1109/TNNLS.2015.2431734</t>
  </si>
  <si>
    <t>Ezugwu, AE; Ikotun, AM; Oyelade, OO; Abualigah, L; Agushaka, JO; Eke, CI; Akinyelu, AA</t>
  </si>
  <si>
    <t>Ezugwu, Absalom E.; Ikotun, Abiodun M.; Oyelade, Olaide O.; Abualigah, Laith; Agushaka, Jeffery O.; Eke, Christopher I.; Akinyelu, Andronicus A.</t>
  </si>
  <si>
    <t>A comprehensive survey of clustering algorithms: State-of-the-art machine learning applications, taxonomy, challenges, and future research prospects</t>
  </si>
  <si>
    <t>Clustering; Clustering algorithms; partitioning; Data mining; Hierarchical clustering; Automatic clustering; K-Means; Optimization algorithms; Machine learning; Unsupervised learning; Supervised learning; Clustering; Clustering algorithms; partitioning; Data mining; Hierarchical clustering; Automatic clustering; K-Means; Optimization algorithms; Machine learning; Unsupervised learning; Supervised learning</t>
  </si>
  <si>
    <t>PARTICLE SWARM OPTIMIZATION; VARIABLE NEIGHBORHOOD SEARCH; ANT COLONY OPTIMIZATION; FLOW-CYTOMETRY DATA; TIME-SERIES DATA; K-MEANS; WHALE OPTIMIZATION; IMAGE SEGMENTATION; GENETIC ALGORITHM; MODE-SEEKING</t>
  </si>
  <si>
    <t>Clustering is an essential tool in data mining research and applications. It is the subject of active research in many fields of study, such as computer science, data science, statistics, pattern recognition, artificial intelligence, and machine learning. Several clustering techniques have been proposed and implemented, and most of them successfully find excellent quality or optimal clustering results in the domains mentioned earlier. However, there has been a gradual shift in the choice of clustering methods among domain experts and practitioners alike, which is precipitated by the fact that most traditional clustering algorithms still depend on the number of clusters provided a priori. These conventional clustering algorithms cannot effectively handle real-world data clustering analysis problems where the number of clusters in data objects cannot be easily identified. Also, they cannot effectively manage problems where the optimal number of clusters for a high-dimensional dataset cannot be easily determined. Therefore, there is a need for improved, flexible, and efficient clustering techniques. Recently, a variety of efficient clustering algorithms have been proposed in the literature, and these algorithms produced good results when evaluated on real-world clustering problems. This study presents an up-to-date systematic and comprehensive review of traditional and state-of-the-art clustering techniques for different domains. This survey considers clustering from a more practical perspective. It shows the outstanding role of clustering in various disciplines, such as education, marketing, medicine, biology, and bioinformatics. It also discusses the application of clustering to different fields attracting intensive efforts among the scientific community, such as big data, artificial intelligence, and robotics. This survey paper will be beneficial for both practitioners and researchers. It will serve as a good reference point for researchers and practitioners to design improved and efficient state-of-the-art clustering algorithms.</t>
  </si>
  <si>
    <t>10.1016/j.engappai.2022.104743</t>
  </si>
  <si>
    <t>Qu, R; Kendall, G; Pillay, N</t>
  </si>
  <si>
    <t>Qu, Rong; Kendall, Graham; Pillay, Nelishia</t>
  </si>
  <si>
    <t>The General Combinatorial Optimization Problem: Towards Automated Algorithm Design</t>
  </si>
  <si>
    <t>HYPER-HEURISTICS; PORTFOLIOS; VEHICLES; NUMBER</t>
  </si>
  <si>
    <t>This paper defines a new combinatorial optimization problem, namely General Combinatorial Optimization Problem (GCOP), whose decision variables are a set of parametric algorithmic components, i.e. algorithm design decisions. The solutions of GCOP, i.e. compositions of algorithmic components, thus represent different generic search algorithms. The objective of GCOP is to find the optimal algorithmic compositions for solving the given optimization problems. Solving the GCOP is thus equivalent to automatically designing the best algorithms for optimization problems. Despite recent advances, the evolutionary computation and optimization research communities are yet to embrace formal standards that underpin automated algorithm design. In this position paper, we establish GCOP as a new standard to define different search algorithms within one unified model. We demonstrate the new GCOP model to standardize various search algorithms as well as selection hyperheuristics. A taxonomy is defined to distinguish several widely used terminologies in automated algorithm design, namely automated algorithm composition, configuration and selection. We would like to encourage a new line of exciting research directions addressing several challenging research issues including algorithm generality, algorithm reusability, and automated algorithm design.</t>
  </si>
  <si>
    <t>10.1109/MCI.2020.2976182</t>
  </si>
  <si>
    <t>Liu, JR; Ma, WX; Duan, QH</t>
  </si>
  <si>
    <t>Liu, Junrong; Ma, Wen-Xiu; Duan, Qihong</t>
  </si>
  <si>
    <t>A nonlinear evolutionary equation modelling a dockless bicycle-sharing system (Jan, 10.1007/s12652-022-03700-8, 2022)</t>
  </si>
  <si>
    <t>Correction; Early Access</t>
  </si>
  <si>
    <t>10.1007/s12652-022-03831-y</t>
  </si>
  <si>
    <t>Taniguchi, T; Ugur, E; Hoffmann, M; Jamone, L; Nagai, T; Rosman, B; Matsuka, T; Iwahashi, N; Oztop, E; Piater, J; Worgotter, F</t>
  </si>
  <si>
    <t>Taniguchi, Tadahiro; Ugur, Emre; Hoffmann, Matej; Jamone, Lorenzo; Nagai, Takayuki; Rosman, Benjamin; Matsuka, Toshihiko; Iwahashi, Naoto; Oztop, Erhan; Piater, Justus; Woergoetter, Florentin</t>
  </si>
  <si>
    <t>Symbol Emergence in Cognitive Developmental Systems: A Survey</t>
  </si>
  <si>
    <t>IEEE TRANSACTIONS ON COGNITIVE AND DEVELOPMENTAL SYSTEMS</t>
  </si>
  <si>
    <t>Semiotics; Grounding; Cognitive systems; Computer science; Robot sensing systems; Artificial intelligence (AI); developmental robotics; language acquisition; symbol emergence; symbol grounding</t>
  </si>
  <si>
    <t>LANGUAGE-ACQUISITION; GROUNDING TRANSFER; YOUNG-CHILDREN; LEVEL; COMPREHENSION; ORGANIZATION; RECOGNITION; AFFORDANCE; EVOLUTION; ROBOTICS</t>
  </si>
  <si>
    <t>Humans use signs, e.g., sentences in a spoken language, for communication and thought. Hence, symbol systems like language are crucial for our communication with other agents and adaptation to our real-world environment. The symbol systems we use in our human society adaptively and dynamically change over time. In the context of artificial intelligence (AI) and cognitive systems, the symbol grounding problem has been regarded as one of the central problems related to symbols. However, the symbol grounding problem was originally posed to connect symbolic AI and sensorimotor information and did not consider many interdisciplinary phenomena in human communication and dynamic symbol systems in our society, which semiotics considered. In this paper, we focus on the symbol emergence problem, addressing not only cognitive dynamics but also the dynamics of symbol systems in society, rather than the symbol grounding problem. We first introduce the notion of a symbol in semiotics from the humanities, to leave the very narrow idea of symbols in symbolic AI. Furthermore, over the years, it became more and more clear that symbol emergence has to be regarded as a multifaceted problem. Therefore, second, we review the history of the symbol emergence problem in different fields, including both biological and artificial systems, showing their mutual relations. We summarize the discussion and provide an integrative viewpoint and comprehensive overview of symbol emergence in cognitive systems. Additionally, we describe the challenges facing the creation of cognitive systems that can be part of symbol emergence systems.</t>
  </si>
  <si>
    <t>2379-8920</t>
  </si>
  <si>
    <t>IEEE T COGN DEV SYST</t>
  </si>
  <si>
    <t>10.1109/TCDS.2018.2867772</t>
  </si>
  <si>
    <t>Liu, Junrong; Ma, Wen-Xu; Duan, Qihong</t>
  </si>
  <si>
    <t>A nonlinear evolutionary equation modelling a dockless bicycle-sharing system</t>
  </si>
  <si>
    <t>Dockless bicycle-sharing system; Nonlinear evolutionary equation; Soliton solution</t>
  </si>
  <si>
    <t>SHARED BICYCLES</t>
  </si>
  <si>
    <t>We model the operation of a dockless bicycle-sharing system by two groups of interacting components, bicycles on a sidewalk and users of the system. The model illustrates the bicycle-sharing system by a nonlinear evolutionary equation about the density of bikes on the sidewalk. Users' behaviours, which are some straightforward and necessary actions, determine coefficients of the nonlinear evolutionary equation. Some nontrivial solutions to the equation show that even if every user has no malice, and the environment is stable, it is still possible that heaps of shared-bicycles appear somewhere along the road. Based on the data of heaps, parameters of users' psychological models can be obtained. A numerical simulation shows how to calculate features of users and change the supply of bicycles into the system.</t>
  </si>
  <si>
    <t>10.1007/s12652-022-03700-8</t>
  </si>
  <si>
    <t>Escalante, HJ; Yao, QM; Tu, WW; Pillay, N; Qu, R; Yu, Y; Houlsby, N</t>
  </si>
  <si>
    <t>Escalante, Hugo Jair; Yao, Quanming; Tu, Wei-Wei; Pillay, Nelishia; Qu, Rong; Yu, Yang; Houlsby, Neil</t>
  </si>
  <si>
    <t>Guest Editorial: Automated Machine Learning</t>
  </si>
  <si>
    <t>10.1109/TPAMI.2021.3077106</t>
  </si>
  <si>
    <t>Letswamotse, BB; Malekian, R; Modieginyane, KM</t>
  </si>
  <si>
    <t>Letswamotse, Babedi Betty; Malekian, Reza; Modieginyane, Kgotlaetsile Mathews</t>
  </si>
  <si>
    <t>Adaptable QoS provisioning for efficient traffic-to-resource control in software defined wireless sensor networks</t>
  </si>
  <si>
    <t>Wireless sensor networks; Quality of service; Software defined networking; Software defined wireless sensor networks; QoS path selection and resource-associating</t>
  </si>
  <si>
    <t>Realizing efficient network control requires intelligent methods of network management, especially for sensitive network data. Different network types implement diverse methods to control and administer network traffic as well as effectively manage network resources. As with wireless sensor networks (WSNs), communication traffic and network resource control are performed depending on independently employed mechanisms to deal with events occurring on different levels of the network. It is therefore challenging to realize efficient network performance with guaranteed quality of service (QoS) in WSNs, given their computing limitations. Software defined networking (SDN) carries the potential to improve and evolve WSNs in terms of capacity and application. A means to apply SDN strategies to these compute-limited WSNs, formulates software defined wireless sensor networks (SDWSN). This work proposes a QoS Path Selection and Resource-associating (Q-PSR) scheme for adaptive load balancing and intelligent resource control for optimal network performance. Our experimental results indicate better performance in terms of computation with load balancing and efficient resource alignment for different networking tasks when compared with other competing schemes.</t>
  </si>
  <si>
    <t>10.1007/s12652-019-01263-9</t>
  </si>
  <si>
    <t>Mambou, EN; Esenogho, E; Ferreira, H</t>
  </si>
  <si>
    <t>Mambou, Elie Ngomseu; Esenogho, Ebenezer; Ferreira, Hendrik</t>
  </si>
  <si>
    <t>Improving the redundancy of Knuth's balancing scheme for packet transmission systems</t>
  </si>
  <si>
    <t>Balanced codes; binary word; parallel decoding; prefix coding; full balancing</t>
  </si>
  <si>
    <t>A simple scheme was proposed by Knuth to generate binary balanced codewords from any information word. However, this method is limited in the sense that its redundancy is twice that of the full sets of balanced codes. The gap between Knuth's algorithm's redundancy and that of the full sets of balanced codes is significantly considerable. This paper attempts to reduce that gap. Furthermore, many constructions assume that a full balancing can be performed without showing the steps. A full balancing refers to the overall balancing of the encoded information together with the prefix. We propose an efficient way to perform a full balancing scheme that does not make use of lookup tables or enumerative coding.</t>
  </si>
  <si>
    <t>10.3906/elk-1810-112</t>
  </si>
  <si>
    <t>Leonard, BJ; Engelbrecht, AP; Cleghorn, CW</t>
  </si>
  <si>
    <t>Leonard, Barend J.; Engelbrecht, Andries P.; Cleghorn, Christopher W.</t>
  </si>
  <si>
    <t>Critical considerations on angle modulated particle swarm optimisers</t>
  </si>
  <si>
    <t>Swarm intelligence; Particle swarm optimisation; Angle modulation; Discrete optimisation; Binary optimisation</t>
  </si>
  <si>
    <t>This article investigates various aspects of angle modulated particle swarm optimisers (AMPSO). Previous attempts at improving the algorithm have only been able to produce better results in a handful of test cases. With no clear understanding of when and why the algorithm fails, improving the algorithm's performance has proved to be a difficult and sometimes blind undertaking. Therefore, the aim of this study is to identify the circumstances under which the algorithm might fail, and to understand and provide evidence for such cases. It is shown that the general assumption that good solutions are grouped together in the search space does not hold for the standard AMPSO algorithm or any of its existing variants. The problem is explained by specific characteristics of the generating function used in AMPSO. Furthermore, it is shown that the generating function also prevents particle velocities from decreasing, hindering the algorithm's ability to exploit the binary solution space. Methods are proposed to both confirm and potentially solve the problems found in this study. In particular, this study addresses the problem of finding suitable generating functions for the first time. It is shown that the potential of a generating function to solve arbitrary binary optimisation problems can be quantified. It is further shown that a novel generating function with a single coefficient is able to generate solutions to binary optimisation problems with fewer than four dimensions. The use of ensemble generating functions is proposed as a method to solve binary optimisation problems with more than 16 dimensions.</t>
  </si>
  <si>
    <t>10.1007/s11721-015-0114-x</t>
  </si>
  <si>
    <t>Pollmann, O</t>
  </si>
  <si>
    <t>Pollmann, Olaf</t>
  </si>
  <si>
    <t>USING EVOLUTIONARY ALGORITHMS TO OPTIMIZE ANTHROPOGENIC MATERIAL STREAMS</t>
  </si>
  <si>
    <t>To optimize anthropogenic material streams, the production process, as well as the quality of the products, must be known. With knowledge of these requirements, it is possible to use extra applied algorithmsin this case evolutionary algorithms as part of artificial intelligencefor the optimization of these secondary material streams. The benefit of this application is the fast and precise calculation of the local and global optima of the optimizing problem. This calculation method uses the benefits of the biological reproduction by applications of mutation, selection, and recombination to find one of the best results in a huge amount of possible and potential results. For the use of secondary materials in the paper production it could be proven that in spite of high quotes of secondary materials in different paper classes, there are some paper classes in which the amount of secondary material could be raised without losing any quality.</t>
  </si>
  <si>
    <t>10.1080/08839510903283339</t>
  </si>
  <si>
    <t>Zhao, X; Lin, C; Chen, B; Wang, QG</t>
  </si>
  <si>
    <t>Zhao, Xin; Lin, Chong; Chen, Bing; Wang, Qing-Guo</t>
  </si>
  <si>
    <t>A novel Lyapunov-Krasovskii functional approach to stability and stabilization for T-S fuzzy systems with time delay</t>
  </si>
  <si>
    <t>T-S fuzzy model; Time delay; Lyapunov-Krasovskii functional; Stability; Stabilization</t>
  </si>
  <si>
    <t>DOUBLE INTEGRAL INEQUALITY; VARYING DELAY; CONTROL DESIGN; CRITERIA</t>
  </si>
  <si>
    <t>This paper is concerned with the problem of the stability and stabilization for continuous-time Takagi-Sugeno(T-S) fuzzy systems with time delay. A novel Lyapunov-Krasovskii functional which includes fuzzy line-integral Lyapunov functional and membership-function-dependent Lyapunov functional is proposed to investigate stability and stabilization of T-S fuzzy systems with time delay. In addition, switching idea which can avoid time derivative of membership functions is introduced to deal with derivative term. Relaxed Wirtinger inequality is employed to estimate integral cross term. Sufficient stability and stabilization criteria are derived in the form of matrix inequalities which can be solved using the switching idea and LMI method. Several numerical examples are given to demonstrate the advantage and effectiveness of the proposed method by comparing with some recent works. (C) 2018 Elsevier B.V. All rights reserved.</t>
  </si>
  <si>
    <t>10.1016/j.neucom.2018.06.024</t>
  </si>
  <si>
    <t>Li, FJ; Shen, YJ; Zhang, DY; Huang, XF; Wang, YW</t>
  </si>
  <si>
    <t>Li, Fengjiao; Shen, Yanjun; Zhang, Daoyuan; Huang, Xiongfeng; Wang, Yan-Wu</t>
  </si>
  <si>
    <t>Leader-following consensus for upper-triangular multi-agent systems via sampled and delayed output feedback</t>
  </si>
  <si>
    <t>Upper triangular; Nonlinear systems; Leader following consensus; Sampled data; Output feedback; Interval decomposition</t>
  </si>
  <si>
    <t>NONLINEAR-SYSTEMS; SUFFICIENT CONDITIONS; 2ND-ORDER CONSENSUS; SWITCHING TOPOLOGY; TRACKING CONTROL; NETWORKS; AGENTS; STABILIZATION; COMMUNICATION; DISTURBANCES</t>
  </si>
  <si>
    <t>In this paper, the leader-following consensus problem is investigated for upper-triangular nonlinear MASs (multi-agent systems) via sampled and delayed output feedback. The sampled outputs transmitted through the communication channels are used to constructed the output feedback controllers directly. Then, the output feedback control signals transmitted through the other communication channels are used to update the MASs. Two kinds of transmission delays, i.e., transmission delays from the MASs to the output feedback controllers and transmission delays from the output feedback controllers to the MASs, make the MASs and the output feedback controllers to be updated at different time instants. A method of interval decomposition is proposed such that the MASs and the output feedback controllers are updated at the same interval. Then, sufficient conditions are presented to ensure the MASs reach leader-following consensus. At last, an example is provided to verify efficiency of the proposed methods. (c) 2017 Elsevier B.V. All rights reserved.</t>
  </si>
  <si>
    <t>10.1016/j.neucom.2017.09.077</t>
  </si>
  <si>
    <t>Fan, YH; Liu, HM; Zhu, YG; Mei, J</t>
  </si>
  <si>
    <t>Fan, Yihan; Liu, Hongmei; Zhu, Yonggang; Mei, Jun</t>
  </si>
  <si>
    <t>Fast synchronization of complex dynamical networks with time-varying delay via periodically intermittent control</t>
  </si>
  <si>
    <t>Complex dynamical networks; Fast synchronization; Periodically intermittent control; Lyapunov-Krasovskii functional</t>
  </si>
  <si>
    <t>DRIVE-RESPONSE SYSTEMS; EXPONENTIAL SYNCHRONIZATION; PREDICTIVE CONTROL; CHAOTIC SYSTEMS; ENERGY; IDENTIFICATION; STABILIZATION</t>
  </si>
  <si>
    <t>The fast synchronization problem for a class of complex dynamical networks with time varying delay by means of periodically intermittent control is studied. Based on the finite-time stability theory and periodically intermittent control technique, some sufficient synchronization criteria are obtained to guarantee the fast synchronization. Furthermore, the essential condition for guaranteeing periodically intermittent control realized in finite time is given in this paper. Finally, two examples are illustrated to verify the proposed theoretical results. (C) 2016 Elsevier B.V. All rights reserved.</t>
  </si>
  <si>
    <t>10.1016/j.neucom.2016.03.049</t>
  </si>
  <si>
    <t>Remmelzwaal, LA; Mishra, AK; Ellis, GFR</t>
  </si>
  <si>
    <t>Remmelzwaal, Leendert A.; Mishra, Amit K.; Ellis, George F. R.</t>
  </si>
  <si>
    <t>Brain-inspired distributed cognitive architecture</t>
  </si>
  <si>
    <t>Distributed cognitive architecture; Affect; Cortex; Prediction; Corticothalamic connections</t>
  </si>
  <si>
    <t>THALAMIC CONTROL; ATTENTION; CONSCIOUSNESS; CIRCUITRY; CORTEX; MEMORY</t>
  </si>
  <si>
    <t>In this paper we present a brain-inspired cognitive architecture that incorporates sensory processing, classification, contextual prediction, and emotional tagging. The cognitive architecture is implemented as three modular web-servers, meaning that it can be deployed centrally or across a network for servers. The experiments reveal two distinct operations of behaviour, namely high- and low-salience modes of operations, which closely model attention in the brain. In addition to modelling the cortex, we have demonstrated that a bio-inspired architecture introduced processing efficiencies. The software has been published as an open source platform, and can be easily extended by future research teams. This research lays the foundations for bio-realistic attention direction and sensory selection, and we believe that it is a key step towards achieving a bio-realistic artificial intelligent system. (C) 2020 Elsevier B.V. All rights reserved.</t>
  </si>
  <si>
    <t>10.1016/j.cogsys.2020.10.009</t>
  </si>
  <si>
    <t>Liu, YJ; Guo, BZ; Park, JH; Lee, SM</t>
  </si>
  <si>
    <t>Liu, Yajuan; Guo, Bao-Zhu; Park, Ju H.; Lee, Sang-Moon</t>
  </si>
  <si>
    <t>Nonfragile Exponential Synchronization of Delayed Complex Dynamical Networks With Memory Sampled-Data Control</t>
  </si>
  <si>
    <t>Complex dynamical networks (CDNs); memory sampled-data control; nonfragile synchronization; time-varying coupling delay</t>
  </si>
  <si>
    <t>COUPLED NEURAL-NETWORKS; DISTRIBUTED SYNCHRONIZATION; SYSTEMS; INEQUALITY; STABILITY; DESIGN</t>
  </si>
  <si>
    <t>This paper considers nonfragile exponential synchronization for complex dynamical networks (CDNs) with time-varying coupling delay. The sampled-data feedback control, which is assumed to allow norm-bounded uncertainty and involves a constant signal transmission delay, is constructed for the first time in this paper. By constructing a suitable augmented Lyapunov function, and with the help of introduced integral inequalities and employing the convex combination technique, a sufficient condition is developed, such that the nonfragile exponential stability of the error system is guaranteed. As a result, for the case of sampled-data control free of norm-bound uncertainties, some sufficient conditions of sampled-data synchronization criteria for the CDNs with time-varying coupling delay are presented. As the formulations are in the framework of linear matrix inequality, these conditions can be easily solved and implemented. Two illustrative examples are presented to demonstrate the effectiveness and merits of the proposed feedback control.</t>
  </si>
  <si>
    <t>10.1109/TNNLS.2016.2614709</t>
  </si>
  <si>
    <t>Khan, ZC; Keet, CM</t>
  </si>
  <si>
    <t>Khan, Zubeida Casmod; Keet, C. Maria</t>
  </si>
  <si>
    <t>An empirically-based framework for ontology modularisation</t>
  </si>
  <si>
    <t>APPLIED ONTOLOGY</t>
  </si>
  <si>
    <t>Ontology; module; modularisation; modularity; partitioning; module extraction</t>
  </si>
  <si>
    <t>MODULE EXTRACTION; ABSTRACTIONS; INFORMATICS; EVOLUTION; MODELS</t>
  </si>
  <si>
    <t>Modularity is being increasingly used as an approach to solve for the information overload problem in ontologies. It eases cognitive complexity for humans, and computational complexity for machines. The current literature for modularity focuses mainly on techniques, tools, and on evaluation metrics. However, ontology developers still face difficulty in selecting the correct technique for specific applications and the current tools for modularity are not sufficient. These issues stem from a lack of theory about the modularisation process. To solve this problem, several researchers propose a framework for modularity, but alas, this has not been realised, up until now. In this article, we survey the existing literature to identify and populate dimensions of modules, experimentally evaluate and characterise 189 existing modules, and create a framework for modularity based on these results. The framework guides the ontology developer throughout the modularisation process. We evaluate the framework with a use-case for the Symptom ontology.</t>
  </si>
  <si>
    <t>1570-5838</t>
  </si>
  <si>
    <t>APPL ONTOL</t>
  </si>
  <si>
    <t>10.3233/AO-150151</t>
  </si>
  <si>
    <t>Keet, CM; Khumalo, L</t>
  </si>
  <si>
    <t>Keet, C. Maria; Khumalo, Langa</t>
  </si>
  <si>
    <t>Parthood and part-whole relations in Zulu language and culture</t>
  </si>
  <si>
    <t>Mereology; meronomy; part-whole relation; isiZulu; ontology development; multilingual ontologies</t>
  </si>
  <si>
    <t>EXTRACTION; ONTOLOGY; MODEL</t>
  </si>
  <si>
    <t>Part-whole relations are pervasive throughout domain ontologies and enjoy interest also in, inter alia, NLP and manufacturing, and by philosophers in the scope of mereology. There exist a stable list of part-whole relations that are assumed to be common, yet for isiZulu, among other languages, there were at least linguistic differences. This raises the question whether there are ontological differences, which would imply that the `common' list is not universal across languages and cultures. We investigated this for 18 part-whole terms in the Zulu language that we selected from an initial list of 81 terms collected. They were formalised and aligned to the well-known part-whole relations, and checked against a corpus. While there is a term for general parthood in Zulu, the main difference observed concerns relation proliferation due to very specific relata that are entities typically represented only in domain ontologies. This poses new questions for ontology engineering on how to manage the plurality of relations and for philosophy to possibly extend mereology.</t>
  </si>
  <si>
    <t>10.3233/AO-200230</t>
  </si>
  <si>
    <t>An auction algorithm for graph-based contextual correspondence matching</t>
  </si>
  <si>
    <t>EM ALGORITHM; ASSIGNMENT; RELAXATION</t>
  </si>
  <si>
    <t>The Auction Graph Matching (AUGM) algorithm is presented. This algorithm is based on a novel joint probabilistic framework that transforms the graph matching problem into a linear assignment problem which is efficiently solved by the Bertsekas auction algorithm. A salient feature of this single-pass auction-based approach is that the inferred match probabilities are not only constrained over all objects in the reference image, but are also constrained over all objects in the input image.</t>
  </si>
  <si>
    <t>Rahim, S; Siano, P</t>
  </si>
  <si>
    <t>Rahim, Sahar; Siano, Pierluigi</t>
  </si>
  <si>
    <t>A survey and comparison of leading-edge uncertainty handling methods for power grid modernization</t>
  </si>
  <si>
    <t>Decision-making; Uncertainty modeling techniques; Probabilistic techniques; Possibilistic techniques; Hybrid probabilistic-possibilistic methods; Information gap decision theory; Interval analysis; Robust optimization</t>
  </si>
  <si>
    <t>PROBABILISTIC LOAD FLOW; ROBUST UNIT COMMITMENT; GAP DECISION-THEORY; ACTIVE DISTRIBUTION NETWORK; MONTE-CARLO-SIMULATION; DISTRIBUTION-SYSTEMS; WIND POWER; DISTRIBUTED GENERATION; BIDDING STRATEGY; PHOTOVOLTAIC GENERATION</t>
  </si>
  <si>
    <t>The power grid infrastructure encounters multiple uncertainties such as unprecedented energy generation from non-dispatchable resources, erratic load, intensifying energy demand, the transition towards electric mobility, and the electricity market that exaggerate the decision-maker's difficulties in the power system. How to deal with massive real-time uncertain data is a pressing and challenging issue. To date, the art to tackle contingencies and ambiguous events has globally advanced and attained great assiduity, whereas, substantial work has been conducted on the optimization problems under uncertainties. In this regard, a comprehensive review of contemporary research is presented to identify future research trends. Moreover, the literature on the state-of-the-art uncertainty modeling methods is scrutinized, whilst a comparative assessment is stated to provide a broader overview evidencing that, so far, there is no particular preeminent uncertainty handling technique. The presented work may be adopted for the selection of the most suitable methodology in each application. In comparison to traditional approaches, robust optimization is one of the recent and adaptive uncertainty handling techniques for optimization problems owing to its salient features. Furthermore, its contributions in five crucial categories of power grid optimization problems are reviewed to highlight additional challenges and the scope of future research in the context of envisioned power networks.</t>
  </si>
  <si>
    <t>10.1016/j.eswa.2022.117590</t>
  </si>
  <si>
    <t>Extracting grey relational systems from incomplete road traffic accidents data: the case of Gauteng Province in South Africa</t>
  </si>
  <si>
    <t>supervised learning; grey relational analysis; prediction; missing data; road traffic accident</t>
  </si>
  <si>
    <t>HANDLING MISSING VALUES; CLASSIFICATION; OPTIMIZATION; IMPUTATION; SEVERITY; DRIVERS; CRASH; RISK</t>
  </si>
  <si>
    <t>Motivation: Road traffic accidents are among the top leading causes of deaths and injuries of various levels in South Africa. With the wealth and huge amount of data generated from road traffic accidents, the issue of traffic accident prediction has become a central challenge in the field of transportation data analysis. Such accident prediction is designed to detect patterns involved in dangerous crashes and thus help decision making and planning before casualty and loss occur. Recently, numerous researchers have presented a wide range of prediction techniques. Most of these methods are based on statistical studies but usually fail to explain the insights of prediction results. This has led to the development and application of supervised learning algorithms (classifiers) in an attempt to provide more accurate accident prediction in terms of injury severity (fatal/serious/slight/property damage with no injury). Even then, the task of learning an accurate classifier from instances raises a number of new issues some of which have not been properly addressed by transportation research. Thus, an effective prediction method is required for improving predictive accuracy. Results: The essence of the paper is the proposal that prediction of accidents given poor data quality (in terms of incomplete data) can be improved by using a classifier based on grey relational analysis, a similarity-based method. We evaluate the grey relational classifier with other state-of-the-art classifiers including artificial neural networks, classification and regression trees, k-nearest neighbour, linear discriminant analysis, naive Bayes classifier, algorithm quasi-optimal and support vector machines. Real-world road traffic accident dataset is utilized for this task. Experimental results are provided to illustrate the efficiency and the robustness of the grey relational classifier algorithm in terms of road traffic accident predictive accuracy.</t>
  </si>
  <si>
    <t>10.1111/exsy.12035</t>
  </si>
  <si>
    <t>Orgun, MA; Meyer, T</t>
  </si>
  <si>
    <t>Orgun, Mehmet A.; Meyer, Thomas</t>
  </si>
  <si>
    <t>Introduction to the special issue on advances in ontologies</t>
  </si>
  <si>
    <t>10.1111/j.1468-0394.2008.00465.x</t>
  </si>
  <si>
    <t>Holm, JEW; Botha, EC</t>
  </si>
  <si>
    <t>Leap-frog is a robust algorithm for training neural networks</t>
  </si>
  <si>
    <t>ACCELERATED LEARNING ALGORITHM; UNCONSTRAINED MINIMIZATION; DYNAMIC METHOD; BACKPROPAGATION; OPTIMIZATION; CONVERGENCE; DESCENT</t>
  </si>
  <si>
    <t>Optimization of perceptron neural network classifiers requires an optimization algorithm that is robust. In general, the best network is selected after a number of optimization trials. An effective optimization algorithm generates good weight-vector solutions in a few optimization trial runs owing to its inherent ability to escape local minima, where a less effective algorithm requires a larger number of trial runs. Repetitive training and testing is a tedious process, so that an effective algorithm is desirable to reduce training time and increase the quality of the set of available weight-vector solutions. We present leap-frog as a robust optimization algorithm for training neural networks. In this paper the dynamic principles of leap-frog are described together with experiments to show the ability of leap-frog to generate reliable weight-vector solutions. Performance histograms are used to compare leap-frog with a variable-metric method, a conjugate-gradient method with modified restarts, and a constrained-momentum-based algorithm. Results indicate that leap-frog performs better in terms of classification error than the remaining three algorithms on two distinctly different test problems.</t>
  </si>
  <si>
    <t>10.1088/0954-898X/10/1/001</t>
  </si>
  <si>
    <t>Isong, B; Obeten, E</t>
  </si>
  <si>
    <t>Isong, Bassey; Obeten, Ekabua</t>
  </si>
  <si>
    <t>A SYSTEMATIC REVIEW OF THE EMPIRICAL VALIDATION OF OBJECT-ORIENTED METRICS TOWARDS FAULT-PRONENESS PREDICTION</t>
  </si>
  <si>
    <t>Metrics; object-oriented; fault proneness; systematic review; empirical; validation</t>
  </si>
  <si>
    <t>SOFTWARE METRICS; DESIGN METRICS; IDENTIFICATION; COMPLEXITY; QUALITY; AGILE</t>
  </si>
  <si>
    <t>Object-oriented (OO) approaches of software development promised better maintainable and reusable systems, but the complexity resulting from its features usually introduce some faults that are difficult to detect or anticipate during software change process. Thus, the earlier they are detected, found and fixed, the lesser the maintenance costs. Several OO metrics have been proposed for assessing the quality of OO design and code and several empirical studies have been undertaken to validate the impact of OO metrics on fault proneness (FP). The question now is which metrics are useful in measuring the FP of OO classes? Consequently, we investigate the existing empirical validation of CK + SLOC metrics based on their state of significance, validation and usefulness. We used systematic literature review (SLR) methodology over a number of relevant article sources, and our results show the existence of 29 relevant empirical studies. Further analysis indicates that coupling, complexity and size measures have strong impact on FP of OO classes. Based on the results, we therefore conclude that these metrics can be used as good predictors for building quality fault models when that could assist in focusing resources on high risk components that are liable to cause system failures, when only CK + SLOC metrics are used.</t>
  </si>
  <si>
    <t>10.1142/S0218194013500484</t>
  </si>
  <si>
    <t>Olugbara, OO; Ojo, SO; Mphahlele, MI</t>
  </si>
  <si>
    <t>Olugbara, O. O.; Ojo, S. O.; Mphahlele, M. I.</t>
  </si>
  <si>
    <t>EXPLOITING IMAGE CONTENT IN LOCATION-BASED SHOPPING RECOMMENDER SYSTEMS FOR MOBILE USERS</t>
  </si>
  <si>
    <t>Recommender systems; decision support; image content; generic Fourier descriptors; analytic hierarchy process; relative ratio</t>
  </si>
  <si>
    <t>This paper demonstrates how image content can be used to realize a location-based shopping recommender system for intuitively supporting mobile users in decision making. Generic Fourier Descriptors (GFD) image content of an item was extracted to exploit knowledge contained in item and user profile databases for learning to rank recommendations. Analytic Hierarchy Process (AHP) was used to automatically select a query item from a user profile. Single Criterion Decision Ranking (SCDR) and Multiple-Criteria Decision-Ranking (MCDR) techniques were compared to study the effect of multidimensional ratings of items on recommendations effectiveness. The SCDR and MCDR techniques are, respectively, based on Image Content Similarity Score (ICSS) and Relative Ratio (RR) aggregating function. Experimental results of a real user study showed that an MCDR system increases user satisfaction and improves recommendations effectiveness better than an SCDR system.</t>
  </si>
  <si>
    <t>10.1142/S0219622010004019</t>
  </si>
  <si>
    <t>Evolving the face of a criminal: how to search a face space more effectively</t>
  </si>
  <si>
    <t>Face generation; Evolution; Face perception; PCA; Genetic Algorithms</t>
  </si>
  <si>
    <t>Witnesses and victims of serious crime are often required to construct a facial composite, a visual likeness of a suspect's face. The traditional method is for them to select individual facial features to build a face, but often these images are of poor quality. We have developed a new method whereby witnesses repeatedly select instances from an array of complete faces and a composite is evolved over time by searching a face model built using PCA. While past research suggests that the new approach is superior, performance is far from ideal. In the current research, face models are built which match a witness's description of a target. It is found that such 'tailored' models promote better quality composites, presumably due to a more effective search, and also that smaller models may be even better. The work has implications for researchers who are using statistical modelling techniques for recognising faces.</t>
  </si>
  <si>
    <t>10.1007/s00500-009-0518-x</t>
  </si>
  <si>
    <t>Cowley, SJ; MacDorman, KF</t>
  </si>
  <si>
    <t>Cowley, Stephen J.; MacDorman, Karl F.</t>
  </si>
  <si>
    <t>What baboons, babies and Tetris players tell us about interaction: a biosocial view of norm-based social learning</t>
  </si>
  <si>
    <t>cognitive development; epistemic action; distributed cognition; human-robot interaction; intersubjectivity</t>
  </si>
  <si>
    <t>UNCANNY ADVANTAGE; ANDROIDS; LANGUAGE</t>
  </si>
  <si>
    <t>Could androids use movements to build relationships'? For people, relationships are created with the help of behaviour-shaping norms, which infants begin to discover and manipulate by the third month. To build relationships, machines can also learn to exploit human reactions in real-time decision-making. In the video game Tetris, for example, affect co-opts computer-generated patterns to simplify cognitive tasks: norms mediate what Kirsh and Maglio (Cognitive Sci., 18, pp. 513-549, 1994) term epistemic actions, which allow implicit knowledge to shape key pressing in ways that, given past games, are likely to be informative and valuable. Expert players act to change their cognitive states by allowing the game's higher-level states to constrain their lower-level actions. Since this process enables the development of expertise, we might expect it to be widespread; but it seems marginal in hamadryas baboons, although they use affect and complex norms. In humans, by contrast, infants use adults as cognitive resources in developing their epistemic abilities. This has engineering implications for android designers. Since androids can elicit epistemic actions, engineers need to develop an affect sensitive inter-face. If successful at this, even rudimentary co-action may prompt people to report experiencing androids as both making choices and violating expectations.</t>
  </si>
  <si>
    <t>10.1080/09540090600879703</t>
  </si>
  <si>
    <t>Loyani, LK; Bradshaw, K; Machuve, D</t>
  </si>
  <si>
    <t>Loyani, Loyani K.; Bradshaw, Karen; Machuve, Dina</t>
  </si>
  <si>
    <t>Segmentation of Tuta Absoluta's Damage on Tomato Plants: A Computer Vision Approach</t>
  </si>
  <si>
    <t>LEPIDOPTERA-GELECHIIDAE</t>
  </si>
  <si>
    <t>Tuta absoluta is a major threat to tomato production, causing losses ranging from 80% to 100% when not properly managed. Early detection of T. absoluta's effects on tomato plants is important in controlling and preventing severe pest damage on tomatoes. In this study, we propose semantic and instance segmentation models based on U-Net and Mask RCNN, deep Convolutional Neural Networks (CNN) to segment the effects of T. absoluta on tomato leaf images at pixel level using field data. The results show that Mask RCNN achieved a mean Average Precision of 85.67%, while the U-Net model achieved an Intersection over Union of 78.60% and Dice coefficient of 82.86%. Both models can precisely generate segmentations indicating the exact spots/areas infested by T. absoluta in tomato leaves. The model will help farmers and extension officers make informed decisions to improve tomato productivity and rescue farmers from annual losses.</t>
  </si>
  <si>
    <t>10.1080/08839514.2021.1972254</t>
  </si>
  <si>
    <t>Spatial Mutual Information and PageRank-Based Contrast Enhancement and Quality-Aware Relative Contrast Measure</t>
  </si>
  <si>
    <t>Contrast enhancement; spatial mutual information; PageRank; quality-aware relative contrast measure</t>
  </si>
  <si>
    <t>IMAGE-CONTRAST; HISTOGRAM SPECIFICATION; ENTROPY; EQUALIZATION; ALGORITHMS</t>
  </si>
  <si>
    <t>This paper proposes a novel algorithm for global contrast enhancement using a new definition of spatial mutual information (SMI) of gray levels of an input image and PageRank algorithm. The gray levels are used to represent nodes in PageRank algorithm, and the weights between the nodes are computed according to their dependence and spatial spread over the image, which is quantified by using SMI. The rank vector of gray levels resulted from PageRank algorithm is used in mapping input gray levels to output. The damping factor of the PageRank algorithm is utilized to control the level of perceived global contrast on the output image. Furthermore, a new metric is proposed for image quality-aware relative contrast measurement between input and output images. Experimental results show that the proposed algorithm consistently produces good results.</t>
  </si>
  <si>
    <t>10.1109/TIP.2016.2599103</t>
  </si>
  <si>
    <t>van Wyk, MA; Durrani, TS; van Wyk, BJ</t>
  </si>
  <si>
    <t>A RKHS interpolator-based graph matching algorithm</t>
  </si>
  <si>
    <t>graph matching; attributed relational graphs; reproducing kernel Hilbert space theory; combinatorial optimization; neural networks; pattern matching; image processing</t>
  </si>
  <si>
    <t>RELAXATION LABELING PROCESSES; PATTERN-RECOGNITION; PROBABILISTIC RELAXATION; DISCRETE RELAXATION; EM ALGORITHM; INVARIANT; SUBGRAPH</t>
  </si>
  <si>
    <t>In this paper, we present a novel algorithm for performing attributed graph matching. This algorithm is derived from a generalized framework for describing functionally expanded interpolators [1] which is based on the theory of reproducing kernel Hilbert spaces. The algorithm incorporates a general approach to a wide class of graph matching problems based on attributed graphs, allowing the structure of the graphs to be based on multiple sets of attributes. No assumption is made about the adjacency structure of the graphs to be matched.</t>
  </si>
  <si>
    <t>10.1109/TPAMI.2002.1017624</t>
  </si>
  <si>
    <t>SELIM, SZ; ISMAIL, MA</t>
  </si>
  <si>
    <t>ON THE LOCAL OPTIMALITY OF THE FUZZY ISODATA CLUSTERING-ALGORITHM</t>
  </si>
  <si>
    <t>10.1109/TPAMI.1986.4767783</t>
  </si>
  <si>
    <t>Ojha, V; Abraham, A; Snasel, V</t>
  </si>
  <si>
    <t>Ojha, Varun; Abraham, Ajith; Snasel, Vaclav</t>
  </si>
  <si>
    <t>Heuristic design of fuzzy inference systems: A review of three decades of research</t>
  </si>
  <si>
    <t>Evolutionary algorithms; Genetic fuzzy systems; Neuro-fuzzy systems; Hierarchical fuzzy systems; Evolving fuzzy systems; Multi-objective fuzzy systems; Deep fuzzy system</t>
  </si>
  <si>
    <t>MULTIOBJECTIVE EVOLUTIONARY ALGORITHMS; HYBRID EXPERT-SYSTEMS; NEURAL-NETWORKS; GENETIC ALGORITHM; LOGIC SYSTEMS; UNIVERSAL APPROXIMATION; CLASSIFICATION SYSTEMS; DATA STREAMS; RULE; INTERPRETABILITY</t>
  </si>
  <si>
    <t>This paper provides an in-depth review of the optimal design of type-1 and type-2 fuzzy inference systems (FIS) using five well known computational frameworks: genetic-fuzzy systems (GFS), neuro-fuzzy systems (NFS), hierarchical fuzzy systems (HFS), evolving fuzzy systems (EFS), and multi-objective fuzzy systems (MFS), which is in view that some of them are linked to each other. The heuristic design of GFS uses evolutionary algorithms for optimizing both Mamdani-type and Takagi-Sugeno-Kang-type fuzzy systems. Whereas, the NFS combines the FIS with neural network learning systems to improve the approximation ability. An HFS combines two or more low-dimensional fuzzy logic units in a hierarchical design to overcome the curse of dimensionality. An EFS solves the data streaming issues by evolving the system incrementally, and an MFS solves the multiobjective trade-offs like the simultaneous maximization of both interpretability and accuracy. This paper ofers a synthesis of these dimensions and explores their potentials, challenges, and opportunities in FIS research. This review also examines the complex relations among these dimensions and the possibilities of combining one or more computational frameworks adding another dimension: deep fuzzy systems.</t>
  </si>
  <si>
    <t>10.1016/j.engappai.2019.08.010</t>
  </si>
  <si>
    <t>Szpak, ZL; Tapamo, JR</t>
  </si>
  <si>
    <t>Szpak, Zygmunt L.; Tapamo, Jules R.</t>
  </si>
  <si>
    <t>Maritime surveillance: Tracking ships inside a dynamic background using a fast level-set</t>
  </si>
  <si>
    <t>Computer vision; Tracking; Real-time systems; Maritime; Ships; Defense</t>
  </si>
  <si>
    <t>SEGMENTATION; ALGORITHM</t>
  </si>
  <si>
    <t>Surveillance in a maritime environment is indispensable in the fight against a wide range of criminal activities, including pirate attacks, unlicensed fishing trailers and human trafficking. Computer vision systems can be a useful aid in the law enforcement process, by for example tracking and identifying moving vessels on the ocean. However, the maritime domain poses many challenges for the design of an effective maritime surveillance system. One such challenge is the tracking of moving vessels in the presence of a moving dynamic background (the ocean). We present techniques that address this particular problem. We use a background subtraction method and employ a real-time approximation of level-set-based curve evolution to demarcate the outline of moving vessels in the ocean. We report promising results on both small and large vessels, based on two field trials. (C) 2010 Elsevier Ltd. All rights reserved.</t>
  </si>
  <si>
    <t>10.1016/j.eswa.2010.11.068</t>
  </si>
  <si>
    <t>Venter, FJ; Oosthuizen, GD; Roos, JD</t>
  </si>
  <si>
    <t>Knowledge discovery in databases using lattices</t>
  </si>
  <si>
    <t>Joint 2nd Pacific-Asian Conference on Expert Systems (PACES 97) / 3rd Singapore International Conference on Intelligent Systems (SPICIS 97)</t>
  </si>
  <si>
    <t>FEB, 1997</t>
  </si>
  <si>
    <t>SINGAPORE, SINGAPORE</t>
  </si>
  <si>
    <t>The rapid pace at which data gathering, storage and distribution technologies are developing is outpacing our advances in techniques for helping humans to analyse, understand and digest the vast amounts of resulting data. This has led to the birth of knowledge discovery in databases (KDD) and data mining-a process that has the goal to selectively extract knowledge from data. A range of techniques, including neural networks, rule-based systems, case-based reasoning, machine learning, statistics, etc. can be applied to the problem. We discuss the use of concept lattices, to determine dependences in the data mining process. We first define concept lattices, after which we show how they represent knowledge and how they are formed from raw data. Finally, we show how the lattice-based technique addresses different processes in KDD, especially visualization and navigation of discovered knowledge. (C) 1998 Elsevier Science Ltd. All rights reserved.</t>
  </si>
  <si>
    <t>10.1016/S0957-4174(97)00047-X</t>
  </si>
  <si>
    <t>van der Vyver, JJ; Christen, M; Stoop, N; Ott, T; Steeb, WH; Stoop, R</t>
  </si>
  <si>
    <t>Towards genuine machine autonomy</t>
  </si>
  <si>
    <t>autonomous system; communication; clustering; fractals</t>
  </si>
  <si>
    <t>We investigate the consequences and perspectives resulting from a strict concept of machine autonomy. While these kinds of systems provide computationally and economically cheaper solutions than classically designed systems, their behavior is not easy to judge and predict. Analogously to human communication, a way is needed to communicate the state of the machine to an observer. In order to achieve this, we reduce the proliferation of microscopic states to a manageable set of macroscopic states, using a clustering method. The autonomous machine communicates these macroscopic states by means of a visual interface. Using this interface, the observer is capable of learning to associate machine actions and states, allowing it to make judgments on, and predictions of, behavior. This emerged to be the crucial ingredient needed for the interaction between humans and autonomous machines. (C) 2004 Elsevier B.V. All rights reserved.</t>
  </si>
  <si>
    <t>10.1016/j.robot.2004.01.002</t>
  </si>
  <si>
    <t>Chen, JL; Zhu, WX; Ali, MM</t>
  </si>
  <si>
    <t>Chen, Jianli; Zhu, Wenxing; Ali, M. M.</t>
  </si>
  <si>
    <t>A Hybrid Simulated Annealing Algorithm for Nonslicing VLSI Floorplanning</t>
  </si>
  <si>
    <t>IEEE TRANSACTIONS ON SYSTEMS MAN AND CYBERNETICS PART C-APPLICATIONS AND REVIEWS</t>
  </si>
  <si>
    <t>B*-tree; bias search strategy; local search; simulated annealing; very large scale integrated-circuit (VLSI) floorplanning</t>
  </si>
  <si>
    <t>HEURISTIC ALGORITHM; GENETIC ALGORITHM; PLACEMENT; REPRESENTATION; OPTIMIZATION; PACKING; GRAPH; TCG</t>
  </si>
  <si>
    <t>Floorplanning in very large scale integrated-circuit (VLSI) design is the first phase in the process of designing the physical layout of a chip. This makes the floorplanning problem of paramount importance, since it determines the performance, size, yield, and reliability of VLSI chips [1]. From the computational point of view, the VLSI floorplanning is an NP-hard problem. In this paper, we present a hybrid simulated annealing algorithm (HSA) for nonslicing VLSI floorplanning. The HSA uses a new greedy method to construct an initial B*-tree, a new operation on the B*-tree to explore the search space, and a novel bias search strategy to balance global exploration and local exploitation. Experimental results on Microelectronic Center of North Carolina (MCNC) benchmarks [29] show that the HSA can quickly produce optimal or nearly optimal solutions for all the tested problems.</t>
  </si>
  <si>
    <t>1094-6977</t>
  </si>
  <si>
    <t>IEEE T SYST MAN CY C</t>
  </si>
  <si>
    <t>10.1109/TSMCC.2010.2066560</t>
  </si>
  <si>
    <t>Adelani, DI; Abbott, J; Neubig, G; D'souza, D; Kreutzer, J; Lignos, C; Palen-Michel, C; Buzaaba, H; Rijhwani, S; Ruder, S; Mayhew, S; Azime, IA; Muhammad, SH; Emezue, CC; Nakatumba-Nabende, J; Ogayo, P; Anuoluwapo, A; Gitau, C; Mbaye, D; Alabi, J; Yimam, SM; Gwadabe, TR; Ezeani, I; Niyongabo, RA; Mukiibi, J; Otiende, V; Orife, I; David, D; Ngom, S; Adewumi, T; Rayson, P; Adeyemi, M; Muriuki, G; Anebi, E; Chukwuneke, C; Odu, N; Wairagala, EP; Oyerinde, S; Siro, C; Bateesa, TS; Oloyede, T; Wambui, Y; Akinode, V; Nabagereka, D; Katusiime, M; Awokoya, A; Mboup, M; Gebreyohannes, D; Tilaye, H; Nwaike, K; Wolde, D; Faye, A; Sibanda, B; Ahia, O; Dossou, BFP; Ogueji, K; Diop, TI; Diallo, A; Akinfaderin, A; Marengereke, T; Osei, S</t>
  </si>
  <si>
    <t>Adelani, David Ifeoluwa; Abbott, Jade; Neubig, Graham; D'souza, Daniel; Kreutzer, Julia; Lignos, Constantine; Palen-Michel, Chester; Buzaaba, Happy; Rijhwani, Shruti; Ruder, Sebastian; Mayhew, Stephen; Azime, Israel Abebe; Muhammad, Shamsuddeen H.; Emezue, Chris Chinenye; Nakatumba-Nabende, Joyce; Ogayo, Perez; Anuoluwapo, Aremu; Gitau, Catherine; Mbaye, Derguene; Alabi, Jesujoba; Yimam, Seid Muhie; Gwadabe, Tajuddeen Rabiu; Ezeani, Ignatius; Niyongabo, Rubungo Andre; Mukiibi, Jonathan; Otiende, Verrah; Orife, Iroro; David, Davis; Ngom, Samba; Adewumi, Tosin; Rayson, Paul; Adeyemi, Mofetoluwa; Muriuki, Gerald; Anebi, Emmanuel; Chukwuneke, Chiamaka; Odu, Nkiruka; Wairagala, Eric Peter; Oyerinde, Samuel; Siro, Clemencia; Bateesa, Tobius Saul; Oloyede, Temilola; Wambui, Yvonne; Akinode, Victor; Nabagereka, Deborah; Katusiime, Maurice; Awokoya, Ayodele; Mboup, Mouhamadane; Gebreyohannes, Dibora; Tilaye, Henok; Nwaike, Kelechi; Wolde, Degaga; Faye, Abdoulaye; Sibanda, Blessing; Ahia, Orevaoghene; Dossou, Bonaventure F. P.; Ogueji, Kelechi; Diop, Thierno Ibrahima; Diallo, Abdoulaye; Akinfaderin, Adewale; Marengereke, Tendai; Osei, Salomey</t>
  </si>
  <si>
    <t>MasakhaNER: Named Entity Recognition for African Languages</t>
  </si>
  <si>
    <t>TRANSACTIONS OF THE ASSOCIATION FOR COMPUTATIONAL LINGUISTICS</t>
  </si>
  <si>
    <t>We take a step towards addressing the under-representation of the African continent in NLP research by bringing together different stakeholders to create the first large, publicly available, high-quality dataset for named entity recognition (NER) in ten African languages. Wedetail the characteristics of these languages to help researchers and practitioners better understand the challenges they pose for NER tasks. We analyze our datasets and conduct an extensive empirical evaluation of stateof-the-art methods across both supervised and transfer learning settings. Finally, we release the data, code, and models to inspire future research on African NLP.(1)</t>
  </si>
  <si>
    <t>T ASSOC COMPUT LING</t>
  </si>
  <si>
    <t>10.1162/tacl_a_00416</t>
  </si>
  <si>
    <t>Two-Layered Hierarchical Optimization Strategy With Distributed Potential Game for Interconnected Hybrid Energy Systems</t>
  </si>
  <si>
    <t>Games; Optimization; Uncertainty; Stakeholders; Costs; Energy resources; Robustness; Hybrid energy systems (HESs); multiagent system; optimal operation; potential game; robust analysis</t>
  </si>
  <si>
    <t>ECONOMIC EMISSION; DIFFERENTIAL EVOLUTION; WIND POWER; MANAGEMENT; LOAD</t>
  </si>
  <si>
    <t>Due to the existence of different stakeholders, it makes competitive game characteristic in hybrid energy systems (HESs). Combined with the high-dimensional complexity and output uncertainty of distributed energy resources, the optimal operation of HESs can be a more challenging problem. Here, this article proposes a potential game-based two-layered hierarchical optimization strategy to deal with this problem. With consideration of its high-dimensional complexity, a two-layered hierarchical HES model is created, consisting of an upper-level and a lower-level model. For properly solving competitive relationships among different stakeholders in the upper-level model, a multiagent system for stakeholders is created and a potential game is employed with a distributed primal-dual perturbed algorithm, and its convergence and optimality have been both proved. Moreover, an uncertainty and robustness analysis is done with coordination between lower and upper models, which deduces a feasible robust uncertainty interval in the lower-level model. For better dealing with the lower-level model, a gradient descent-based multiobjective differential evolution (GD-MODE) algorithm is utilized to optimize the economic cost and emission issue simultaneously, producing a set of Pareto-optimal schemes. Combined with simulation results, it is proven that the proposed method can reduce computational complexity as well as properly deal with uncertainty problems for the optimal operation of HESs.</t>
  </si>
  <si>
    <t>10.1109/TCYB.2022.3142035</t>
  </si>
  <si>
    <t>Goranko, V; Ju, FK</t>
  </si>
  <si>
    <t>Goranko, Valentin; Ju, Fengkui</t>
  </si>
  <si>
    <t>A Logic for Conditional Local Strategic Reasoning</t>
  </si>
  <si>
    <t>Conditional strategic reasoning; Concurrent games; Coalition Logic; Proactive and reactive abilities; Bisimulations; Expressiveness</t>
  </si>
  <si>
    <t>We consider systems of rational agents who act and interact in pursuit of their individual and collective objectives. We study and formalise the reasoning of an agent, or of an external observer, about the expected choices of action of the other agents based on their objectives, in order to assess the reasoner's ability, or expectation, to achieve their own objective. To formalize such reasoning we extend Pauly's Coalition Logic with three new modal operators of conditional strategic reasoning, thus introducing the Logic for Local Conditional Strategic Reasoning ConStR. We provide formal semantics for the new conditional strategic operators in concurrent game models, introduce the matching notion of bisimulation for each of them, prove bisimulation invariance and Hennessy-Milner property for each of them, and discuss and compare briefly their expressiveness. Finally, we also propose systems of axioms for each of the basic operators of ConStR and for the full logic.</t>
  </si>
  <si>
    <t>10.1007/s10849-022-09357-y</t>
  </si>
  <si>
    <t>Islam, MA; Pillay, TS</t>
  </si>
  <si>
    <t>Islam, Md Ataul; Pillay, Tahir S.</t>
  </si>
  <si>
    <t>Simplified molecular input line entry system-based descriptors in QSAR modeling for HIV-protease inhibitors</t>
  </si>
  <si>
    <t>HIV-protease; Descriptors; QSAR; Monte Carlo method; SMILES; CORAL software</t>
  </si>
  <si>
    <t>RETROVIRUSES HTLV-III; SMILES; DESIGN; VALIDATION; DISCOVERY; THERAPY; LIGANDS; METRICS; VIRUS; SERUM</t>
  </si>
  <si>
    <t>Simplified molecular input line entry system (SMILES) descriptor based quantitative structure-activity relationship (QSAR) study was performed on a set of HIV-protease inhibitors to explore the structural functionalities for inhibition of the HIV-protease. For this purpose a set of HIV-inhibitors was collected from the literature along with their inhibitory constants. Monte Carlo optimization-based CORAL software was used for QSAR model development. Firstly, the dataset was divided into three random splits and secondly each split was divided into training, calibration, test and validation sets. A training set was used for model development whereas the rest of the sets were used to assess the quality of the developed models. QSAR models were developed with and without considering the influence of cyclic rings toward the inhibitory activity. Statistical quality of QSAR models developed from all splits was very good and fulfilled the criteria. The values of R-2, Q(2), s, R-pred(2) and r(m)(2) explained that selected models are robust in nature and efficient enough to predict the inhibitory activity of the molecules outside of the training set. Statistical parameters also suggested that the presence of cyclic rings have a crucial impact on inhibitory activity. The molecular fragments were found to be important for the increase or decrease of the inhibitory activity which explained that models have mechanistic interpretation. This ligand-based QSAR study can provide clear directions to design and modulate potential HIV-protease inhibitors. (C) 2016 Elsevier B.V. All rights reserved.</t>
  </si>
  <si>
    <t>10.1016/j.chemolab.2016.02.008</t>
  </si>
  <si>
    <t>Gupta, S; Deep, K; Engelbrecht, AP</t>
  </si>
  <si>
    <t>Gupta, Shubham; Deep, Kusum; Engelbrecht, Andries P.</t>
  </si>
  <si>
    <t>A memory guided sine cosine algorithm for global optimization</t>
  </si>
  <si>
    <t>Optimization; Population-based algorithms; Sine cosine algorithm; Exploration-exploitation</t>
  </si>
  <si>
    <t>DIFFERENTIAL EVOLUTION; DESIGN</t>
  </si>
  <si>
    <t>Real-world optimization problems demand an algorithm which properly explores the search space to find a good solution to the problem. The sine cosine algorithm (SCA) is a recently developed and efficient optimization algorithm, which performs searches using the trigonometric functions sine and cosine. These trigonometric functions help in exploring the search space to find an optimum. However, in some cases, SCA becomes trapped in a sub-optimal solution due to an inefficient balance between exploration and exploitation. Therefore, in the present work, a balanced and explorative search guidance is introduced in SCA for candidate solutions by proposing a novel algorithm called the memory guided sine cosine algorithm (MG-SCA). In MG-SCA, the number of guides is decreased with increase in the number of iterations to provide a sufficient balance between exploration and exploitation. The performance of the proposed MG-SCA is analysed on benchmark sets of classical test problems, IEEE CEC 2014 problems, and four well known engineering benchmark problems. The results on these applications demonstrate the competitive ability of the proposed algorithm as compared to other algorithms.</t>
  </si>
  <si>
    <t>10.1016/j.engappai.2020.103718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</si>
</sst>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0"/>
      <name val="Arial"/>
    </font>
    <font>
      <u/>
      <sz val="10"/>
      <color theme="10"/>
      <name val="Arial"/>
    </font>
    <font>
      <sz val="10"/>
      <name val="Arial"/>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4">
    <xf numFmtId="0" fontId="0" fillId="0" borderId="0" xfId="0"/>
    <xf numFmtId="0" fontId="0" fillId="0" borderId="0" xfId="0" applyFill="1"/>
    <xf numFmtId="0" fontId="1" fillId="0" borderId="0" xfId="1"/>
    <xf numFmtId="0" fontId="2" fillId="0" borderId="0" xfId="0"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740"/>
  <sheetViews>
    <sheetView tabSelected="1" topLeftCell="O165" workbookViewId="0">
      <selection activeCell="U4" sqref="U4"/>
    </sheetView>
  </sheetViews>
  <sheetFormatPr defaultRowHeight="12.75" x14ac:dyDescent="0.2"/>
  <cols>
    <col min="1" max="1" width="9.85546875" customWidth="1"/>
    <col min="2" max="2" width="37.7109375" customWidth="1"/>
    <col min="3" max="3" width="45.28515625" customWidth="1"/>
    <col min="4" max="4" width="42.140625" customWidth="1"/>
    <col min="5" max="5" width="14.7109375" customWidth="1"/>
    <col min="7" max="7" width="53.140625" customWidth="1"/>
    <col min="8" max="8" width="35.85546875" customWidth="1"/>
    <col min="9" max="9" width="16.85546875" style="1" customWidth="1"/>
    <col min="10" max="10" width="34.28515625" customWidth="1"/>
    <col min="11" max="11" width="32.42578125" customWidth="1"/>
    <col min="12" max="12" width="21.28515625" customWidth="1"/>
    <col min="13" max="13" width="19.85546875" customWidth="1"/>
    <col min="14" max="14" width="18.7109375" style="1" customWidth="1"/>
    <col min="15" max="15" width="27.7109375" customWidth="1"/>
    <col min="16" max="16" width="26" customWidth="1"/>
    <col min="17" max="17" width="16.7109375" style="1" customWidth="1"/>
    <col min="18" max="18" width="23.42578125" customWidth="1"/>
    <col min="19" max="19" width="16.140625" style="1" customWidth="1"/>
    <col min="20" max="20" width="31.5703125" customWidth="1"/>
    <col min="21" max="21" width="42.140625" customWidth="1"/>
  </cols>
  <sheetData>
    <row r="1" spans="1:21" x14ac:dyDescent="0.2">
      <c r="A1" s="3" t="s">
        <v>0</v>
      </c>
      <c r="B1" s="1" t="s">
        <v>1</v>
      </c>
      <c r="C1" t="s">
        <v>2</v>
      </c>
      <c r="D1" t="s">
        <v>3</v>
      </c>
      <c r="E1" t="s">
        <v>4</v>
      </c>
      <c r="F1" t="s">
        <v>5</v>
      </c>
      <c r="G1" t="s">
        <v>6</v>
      </c>
      <c r="H1" t="s">
        <v>7</v>
      </c>
      <c r="I1" s="1" t="s">
        <v>8</v>
      </c>
      <c r="J1" t="s">
        <v>9</v>
      </c>
      <c r="K1" t="s">
        <v>10</v>
      </c>
      <c r="L1" t="s">
        <v>11</v>
      </c>
      <c r="M1" t="s">
        <v>12</v>
      </c>
      <c r="N1" s="1" t="s">
        <v>13</v>
      </c>
      <c r="O1" t="s">
        <v>14</v>
      </c>
      <c r="P1" t="s">
        <v>15</v>
      </c>
      <c r="Q1" s="1" t="s">
        <v>16</v>
      </c>
      <c r="R1" t="s">
        <v>17</v>
      </c>
      <c r="S1" s="1" t="s">
        <v>18</v>
      </c>
      <c r="T1" t="s">
        <v>19</v>
      </c>
      <c r="U1" t="s">
        <v>20</v>
      </c>
    </row>
    <row r="2" spans="1:21" x14ac:dyDescent="0.2">
      <c r="A2" t="s">
        <v>21</v>
      </c>
      <c r="B2" t="s">
        <v>22</v>
      </c>
      <c r="C2" t="s">
        <v>24</v>
      </c>
      <c r="D2" t="s">
        <v>25</v>
      </c>
      <c r="E2" t="s">
        <v>26</v>
      </c>
      <c r="F2" t="s">
        <v>27</v>
      </c>
      <c r="G2" t="s">
        <v>28</v>
      </c>
      <c r="H2" t="s">
        <v>23</v>
      </c>
      <c r="I2" s="1" t="s">
        <v>23</v>
      </c>
      <c r="J2" t="s">
        <v>23</v>
      </c>
      <c r="K2" t="s">
        <v>29</v>
      </c>
      <c r="L2" t="s">
        <v>30</v>
      </c>
      <c r="M2" t="s">
        <v>31</v>
      </c>
      <c r="N2" s="1">
        <v>73</v>
      </c>
      <c r="O2">
        <v>0</v>
      </c>
      <c r="P2">
        <v>2</v>
      </c>
      <c r="Q2" s="1" t="s">
        <v>32</v>
      </c>
      <c r="R2" t="s">
        <v>33</v>
      </c>
      <c r="S2" s="1">
        <v>2020</v>
      </c>
      <c r="T2" t="s">
        <v>34</v>
      </c>
      <c r="U2" s="2" t="str">
        <f>HYPERLINK("http://dx.doi.org/10.1007/s00521-019-04673-0","http://dx.doi.org/10.1007/s00521-019-04673-0")</f>
        <v>http://dx.doi.org/10.1007/s00521-019-04673-0</v>
      </c>
    </row>
    <row r="3" spans="1:21" x14ac:dyDescent="0.2">
      <c r="A3" t="s">
        <v>21</v>
      </c>
      <c r="B3" t="s">
        <v>35</v>
      </c>
      <c r="C3" t="s">
        <v>36</v>
      </c>
      <c r="D3" t="s">
        <v>37</v>
      </c>
      <c r="E3" t="s">
        <v>38</v>
      </c>
      <c r="F3" t="s">
        <v>27</v>
      </c>
      <c r="G3" t="s">
        <v>28</v>
      </c>
      <c r="H3" t="s">
        <v>23</v>
      </c>
      <c r="I3" s="1" t="s">
        <v>23</v>
      </c>
      <c r="J3" t="s">
        <v>23</v>
      </c>
      <c r="K3" t="s">
        <v>39</v>
      </c>
      <c r="L3" t="s">
        <v>40</v>
      </c>
      <c r="M3" t="s">
        <v>41</v>
      </c>
      <c r="N3" s="1">
        <v>38</v>
      </c>
      <c r="O3">
        <v>0</v>
      </c>
      <c r="P3">
        <v>1</v>
      </c>
      <c r="Q3" s="1" t="s">
        <v>42</v>
      </c>
      <c r="R3" t="s">
        <v>43</v>
      </c>
      <c r="S3" s="1">
        <v>2017</v>
      </c>
      <c r="T3" t="s">
        <v>44</v>
      </c>
      <c r="U3" t="str">
        <f>HYPERLINK("http://dx.doi.org/10.3233/IDA-163101","http://dx.doi.org/10.3233/IDA-163101")</f>
        <v>http://dx.doi.org/10.3233/IDA-163101</v>
      </c>
    </row>
    <row r="4" spans="1:21" x14ac:dyDescent="0.2">
      <c r="A4" t="s">
        <v>21</v>
      </c>
      <c r="B4" t="s">
        <v>45</v>
      </c>
      <c r="C4" t="s">
        <v>46</v>
      </c>
      <c r="D4" t="s">
        <v>47</v>
      </c>
      <c r="E4" t="s">
        <v>48</v>
      </c>
      <c r="F4" t="s">
        <v>27</v>
      </c>
      <c r="G4" t="s">
        <v>49</v>
      </c>
      <c r="H4" t="s">
        <v>50</v>
      </c>
      <c r="I4" s="1" t="s">
        <v>51</v>
      </c>
      <c r="J4" t="s">
        <v>52</v>
      </c>
      <c r="K4" t="s">
        <v>53</v>
      </c>
      <c r="L4" t="s">
        <v>54</v>
      </c>
      <c r="M4" t="s">
        <v>55</v>
      </c>
      <c r="N4" s="1">
        <v>23</v>
      </c>
      <c r="O4">
        <v>0</v>
      </c>
      <c r="P4">
        <v>0</v>
      </c>
      <c r="Q4" s="1" t="s">
        <v>56</v>
      </c>
      <c r="R4" t="s">
        <v>57</v>
      </c>
      <c r="S4" s="1">
        <v>2007</v>
      </c>
      <c r="T4" t="s">
        <v>59</v>
      </c>
      <c r="U4" t="str">
        <f>HYPERLINK("http://dx.doi.org/10.1142/S0218488507004662","http://dx.doi.org/10.1142/S0218488507004662")</f>
        <v>http://dx.doi.org/10.1142/S0218488507004662</v>
      </c>
    </row>
    <row r="5" spans="1:21" x14ac:dyDescent="0.2">
      <c r="A5" t="s">
        <v>58</v>
      </c>
      <c r="B5" t="s">
        <v>60</v>
      </c>
      <c r="C5" t="s">
        <v>60</v>
      </c>
      <c r="D5" t="s">
        <v>61</v>
      </c>
      <c r="E5" t="s">
        <v>62</v>
      </c>
      <c r="F5" t="s">
        <v>27</v>
      </c>
      <c r="G5" t="s">
        <v>49</v>
      </c>
      <c r="H5" t="s">
        <v>63</v>
      </c>
      <c r="I5" s="1" t="s">
        <v>64</v>
      </c>
      <c r="J5" t="s">
        <v>65</v>
      </c>
      <c r="K5" t="s">
        <v>66</v>
      </c>
      <c r="L5" t="s">
        <v>67</v>
      </c>
      <c r="M5" t="s">
        <v>68</v>
      </c>
      <c r="N5" s="1">
        <v>19</v>
      </c>
      <c r="O5">
        <v>0</v>
      </c>
      <c r="P5">
        <v>2</v>
      </c>
      <c r="Q5" s="1" t="s">
        <v>69</v>
      </c>
      <c r="R5" t="s">
        <v>70</v>
      </c>
      <c r="S5" s="1">
        <v>1998</v>
      </c>
      <c r="T5" t="s">
        <v>23</v>
      </c>
      <c r="U5" t="s">
        <v>23</v>
      </c>
    </row>
    <row r="6" spans="1:21" x14ac:dyDescent="0.2">
      <c r="A6" t="s">
        <v>21</v>
      </c>
      <c r="B6" t="s">
        <v>71</v>
      </c>
      <c r="C6" t="s">
        <v>71</v>
      </c>
      <c r="D6" t="s">
        <v>72</v>
      </c>
      <c r="E6" t="s">
        <v>73</v>
      </c>
      <c r="F6" t="s">
        <v>27</v>
      </c>
      <c r="G6" t="s">
        <v>28</v>
      </c>
      <c r="H6" t="s">
        <v>23</v>
      </c>
      <c r="I6" s="1" t="s">
        <v>23</v>
      </c>
      <c r="J6" t="s">
        <v>23</v>
      </c>
      <c r="K6" t="s">
        <v>74</v>
      </c>
      <c r="L6" t="s">
        <v>75</v>
      </c>
      <c r="M6" t="s">
        <v>76</v>
      </c>
      <c r="N6" s="1">
        <v>22</v>
      </c>
      <c r="O6">
        <v>0</v>
      </c>
      <c r="P6">
        <v>2</v>
      </c>
      <c r="Q6" s="1" t="s">
        <v>77</v>
      </c>
      <c r="R6" t="s">
        <v>78</v>
      </c>
      <c r="S6" s="1">
        <v>1996</v>
      </c>
      <c r="T6" t="s">
        <v>79</v>
      </c>
      <c r="U6" t="str">
        <f>HYPERLINK("http://dx.doi.org/10.1016/0167-8655(95)00096-8","http://dx.doi.org/10.1016/0167-8655(95)00096-8")</f>
        <v>http://dx.doi.org/10.1016/0167-8655(95)00096-8</v>
      </c>
    </row>
    <row r="7" spans="1:21" x14ac:dyDescent="0.2">
      <c r="A7" t="s">
        <v>21</v>
      </c>
      <c r="B7" t="s">
        <v>80</v>
      </c>
      <c r="C7" t="s">
        <v>81</v>
      </c>
      <c r="D7" t="s">
        <v>82</v>
      </c>
      <c r="E7" t="s">
        <v>83</v>
      </c>
      <c r="F7" t="s">
        <v>27</v>
      </c>
      <c r="G7" t="s">
        <v>28</v>
      </c>
      <c r="H7" t="s">
        <v>23</v>
      </c>
      <c r="I7" s="1" t="s">
        <v>23</v>
      </c>
      <c r="J7" t="s">
        <v>23</v>
      </c>
      <c r="K7" t="s">
        <v>84</v>
      </c>
      <c r="L7" t="s">
        <v>23</v>
      </c>
      <c r="M7" t="s">
        <v>85</v>
      </c>
      <c r="N7" s="1">
        <v>59</v>
      </c>
      <c r="O7">
        <v>0</v>
      </c>
      <c r="P7">
        <v>1</v>
      </c>
      <c r="Q7" s="1" t="s">
        <v>86</v>
      </c>
      <c r="R7" t="s">
        <v>87</v>
      </c>
      <c r="S7" s="1">
        <v>2022</v>
      </c>
      <c r="T7" t="s">
        <v>88</v>
      </c>
      <c r="U7" t="str">
        <f>HYPERLINK("http://dx.doi.org/10.1007/s00146-021-01191-3","http://dx.doi.org/10.1007/s00146-021-01191-3")</f>
        <v>http://dx.doi.org/10.1007/s00146-021-01191-3</v>
      </c>
    </row>
    <row r="8" spans="1:21" x14ac:dyDescent="0.2">
      <c r="A8" t="s">
        <v>21</v>
      </c>
      <c r="B8" t="s">
        <v>89</v>
      </c>
      <c r="C8" t="s">
        <v>90</v>
      </c>
      <c r="D8" t="s">
        <v>91</v>
      </c>
      <c r="E8" t="s">
        <v>92</v>
      </c>
      <c r="F8" t="s">
        <v>27</v>
      </c>
      <c r="G8" t="s">
        <v>28</v>
      </c>
      <c r="H8" t="s">
        <v>23</v>
      </c>
      <c r="I8" s="1" t="s">
        <v>23</v>
      </c>
      <c r="J8" t="s">
        <v>23</v>
      </c>
      <c r="K8" t="s">
        <v>93</v>
      </c>
      <c r="L8" t="s">
        <v>94</v>
      </c>
      <c r="M8" t="s">
        <v>95</v>
      </c>
      <c r="N8" s="1">
        <v>59</v>
      </c>
      <c r="O8">
        <v>3</v>
      </c>
      <c r="P8">
        <v>30</v>
      </c>
      <c r="Q8" s="1" t="s">
        <v>96</v>
      </c>
      <c r="R8" t="s">
        <v>97</v>
      </c>
      <c r="S8" s="1">
        <v>2019</v>
      </c>
      <c r="T8" t="s">
        <v>98</v>
      </c>
      <c r="U8" t="str">
        <f>HYPERLINK("http://dx.doi.org/10.1016/j.knosys.2019.02.005","http://dx.doi.org/10.1016/j.knosys.2019.02.005")</f>
        <v>http://dx.doi.org/10.1016/j.knosys.2019.02.005</v>
      </c>
    </row>
    <row r="9" spans="1:21" x14ac:dyDescent="0.2">
      <c r="A9" t="s">
        <v>58</v>
      </c>
      <c r="B9" t="s">
        <v>99</v>
      </c>
      <c r="C9" t="s">
        <v>100</v>
      </c>
      <c r="D9" t="s">
        <v>101</v>
      </c>
      <c r="E9" t="s">
        <v>102</v>
      </c>
      <c r="F9" t="s">
        <v>27</v>
      </c>
      <c r="G9" t="s">
        <v>49</v>
      </c>
      <c r="H9" t="s">
        <v>103</v>
      </c>
      <c r="I9" s="1" t="s">
        <v>104</v>
      </c>
      <c r="J9" t="s">
        <v>105</v>
      </c>
      <c r="K9" t="s">
        <v>23</v>
      </c>
      <c r="L9" t="s">
        <v>23</v>
      </c>
      <c r="M9" t="s">
        <v>106</v>
      </c>
      <c r="N9" s="1">
        <v>10</v>
      </c>
      <c r="O9">
        <v>0</v>
      </c>
      <c r="P9">
        <v>1</v>
      </c>
      <c r="Q9" s="1" t="s">
        <v>69</v>
      </c>
      <c r="R9" t="s">
        <v>70</v>
      </c>
      <c r="S9" s="1">
        <v>2006</v>
      </c>
      <c r="T9" t="s">
        <v>23</v>
      </c>
      <c r="U9" t="s">
        <v>23</v>
      </c>
    </row>
    <row r="10" spans="1:21" x14ac:dyDescent="0.2">
      <c r="A10" t="s">
        <v>21</v>
      </c>
      <c r="B10" t="s">
        <v>107</v>
      </c>
      <c r="C10" t="s">
        <v>107</v>
      </c>
      <c r="D10" t="s">
        <v>108</v>
      </c>
      <c r="E10" t="s">
        <v>109</v>
      </c>
      <c r="F10" t="s">
        <v>27</v>
      </c>
      <c r="G10" t="s">
        <v>49</v>
      </c>
      <c r="H10" t="s">
        <v>110</v>
      </c>
      <c r="I10" s="1" t="s">
        <v>111</v>
      </c>
      <c r="J10" t="s">
        <v>112</v>
      </c>
      <c r="K10" t="s">
        <v>113</v>
      </c>
      <c r="L10" t="s">
        <v>23</v>
      </c>
      <c r="M10" t="s">
        <v>114</v>
      </c>
      <c r="N10" s="1">
        <v>23</v>
      </c>
      <c r="O10">
        <v>0</v>
      </c>
      <c r="P10">
        <v>1</v>
      </c>
      <c r="Q10" s="1" t="s">
        <v>115</v>
      </c>
      <c r="R10" t="s">
        <v>116</v>
      </c>
      <c r="S10" s="1">
        <v>2002</v>
      </c>
      <c r="T10" t="s">
        <v>117</v>
      </c>
      <c r="U10" t="str">
        <f>HYPERLINK("http://dx.doi.org/10.1080/09528130210164215","http://dx.doi.org/10.1080/09528130210164215")</f>
        <v>http://dx.doi.org/10.1080/09528130210164215</v>
      </c>
    </row>
    <row r="11" spans="1:21" x14ac:dyDescent="0.2">
      <c r="A11" t="s">
        <v>21</v>
      </c>
      <c r="B11" t="s">
        <v>118</v>
      </c>
      <c r="C11" t="s">
        <v>119</v>
      </c>
      <c r="D11" t="s">
        <v>120</v>
      </c>
      <c r="E11" t="s">
        <v>121</v>
      </c>
      <c r="F11" t="s">
        <v>27</v>
      </c>
      <c r="G11" t="s">
        <v>28</v>
      </c>
      <c r="H11" t="s">
        <v>23</v>
      </c>
      <c r="I11" s="1" t="s">
        <v>23</v>
      </c>
      <c r="J11" t="s">
        <v>23</v>
      </c>
      <c r="K11" t="s">
        <v>122</v>
      </c>
      <c r="L11" t="s">
        <v>123</v>
      </c>
      <c r="M11" t="s">
        <v>124</v>
      </c>
      <c r="N11" s="1">
        <v>50</v>
      </c>
      <c r="O11">
        <v>1</v>
      </c>
      <c r="P11">
        <v>5</v>
      </c>
      <c r="Q11" s="1" t="s">
        <v>125</v>
      </c>
      <c r="R11" t="s">
        <v>126</v>
      </c>
      <c r="S11" s="1">
        <v>2020</v>
      </c>
      <c r="T11" t="s">
        <v>127</v>
      </c>
      <c r="U11" t="str">
        <f>HYPERLINK("http://dx.doi.org/10.2478/fcds-2020-0016","http://dx.doi.org/10.2478/fcds-2020-0016")</f>
        <v>http://dx.doi.org/10.2478/fcds-2020-0016</v>
      </c>
    </row>
    <row r="12" spans="1:21" x14ac:dyDescent="0.2">
      <c r="A12" t="s">
        <v>21</v>
      </c>
      <c r="B12" t="s">
        <v>128</v>
      </c>
      <c r="C12" t="s">
        <v>129</v>
      </c>
      <c r="D12" t="s">
        <v>130</v>
      </c>
      <c r="E12" t="s">
        <v>131</v>
      </c>
      <c r="F12" t="s">
        <v>27</v>
      </c>
      <c r="G12" t="s">
        <v>28</v>
      </c>
      <c r="H12" t="s">
        <v>23</v>
      </c>
      <c r="I12" s="1" t="s">
        <v>23</v>
      </c>
      <c r="J12" t="s">
        <v>23</v>
      </c>
      <c r="K12" t="s">
        <v>132</v>
      </c>
      <c r="L12" t="s">
        <v>133</v>
      </c>
      <c r="M12" t="s">
        <v>134</v>
      </c>
      <c r="N12" s="1">
        <v>40</v>
      </c>
      <c r="O12">
        <v>0</v>
      </c>
      <c r="P12">
        <v>2</v>
      </c>
      <c r="Q12" s="1" t="s">
        <v>135</v>
      </c>
      <c r="R12" t="s">
        <v>136</v>
      </c>
      <c r="S12" s="1">
        <v>2022</v>
      </c>
      <c r="T12" t="s">
        <v>137</v>
      </c>
      <c r="U12" t="str">
        <f>HYPERLINK("http://dx.doi.org/10.1007/s12065-020-00490-w","http://dx.doi.org/10.1007/s12065-020-00490-w")</f>
        <v>http://dx.doi.org/10.1007/s12065-020-00490-w</v>
      </c>
    </row>
    <row r="13" spans="1:21" x14ac:dyDescent="0.2">
      <c r="A13" t="s">
        <v>21</v>
      </c>
      <c r="B13" t="s">
        <v>138</v>
      </c>
      <c r="C13" t="s">
        <v>139</v>
      </c>
      <c r="D13" t="s">
        <v>140</v>
      </c>
      <c r="E13" t="s">
        <v>38</v>
      </c>
      <c r="F13" t="s">
        <v>27</v>
      </c>
      <c r="G13" t="s">
        <v>28</v>
      </c>
      <c r="H13" t="s">
        <v>23</v>
      </c>
      <c r="I13" s="1" t="s">
        <v>23</v>
      </c>
      <c r="J13" t="s">
        <v>23</v>
      </c>
      <c r="K13" t="s">
        <v>141</v>
      </c>
      <c r="L13" t="s">
        <v>142</v>
      </c>
      <c r="M13" t="s">
        <v>143</v>
      </c>
      <c r="N13" s="1">
        <v>54</v>
      </c>
      <c r="O13">
        <v>0</v>
      </c>
      <c r="P13">
        <v>8</v>
      </c>
      <c r="Q13" s="1" t="s">
        <v>42</v>
      </c>
      <c r="R13" t="s">
        <v>43</v>
      </c>
      <c r="S13" s="1">
        <v>2020</v>
      </c>
      <c r="T13" t="s">
        <v>144</v>
      </c>
      <c r="U13" t="str">
        <f>HYPERLINK("http://dx.doi.org/10.3233/IDA-194747","http://dx.doi.org/10.3233/IDA-194747")</f>
        <v>http://dx.doi.org/10.3233/IDA-194747</v>
      </c>
    </row>
    <row r="14" spans="1:21" x14ac:dyDescent="0.2">
      <c r="A14" t="s">
        <v>21</v>
      </c>
      <c r="B14" t="s">
        <v>145</v>
      </c>
      <c r="C14" t="s">
        <v>146</v>
      </c>
      <c r="D14" t="s">
        <v>147</v>
      </c>
      <c r="E14" t="s">
        <v>148</v>
      </c>
      <c r="F14" t="s">
        <v>27</v>
      </c>
      <c r="G14" t="s">
        <v>28</v>
      </c>
      <c r="H14" t="s">
        <v>23</v>
      </c>
      <c r="I14" s="1" t="s">
        <v>23</v>
      </c>
      <c r="J14" t="s">
        <v>23</v>
      </c>
      <c r="K14" t="s">
        <v>149</v>
      </c>
      <c r="L14" t="s">
        <v>150</v>
      </c>
      <c r="M14" t="s">
        <v>151</v>
      </c>
      <c r="N14" s="1">
        <v>27</v>
      </c>
      <c r="O14">
        <v>3</v>
      </c>
      <c r="P14">
        <v>62</v>
      </c>
      <c r="Q14" s="1" t="s">
        <v>152</v>
      </c>
      <c r="R14" t="s">
        <v>148</v>
      </c>
      <c r="S14" s="1">
        <v>2018</v>
      </c>
      <c r="T14" t="s">
        <v>153</v>
      </c>
      <c r="U14" t="str">
        <f>HYPERLINK("http://dx.doi.org/10.1016/j.neucom.2018.04.004","http://dx.doi.org/10.1016/j.neucom.2018.04.004")</f>
        <v>http://dx.doi.org/10.1016/j.neucom.2018.04.004</v>
      </c>
    </row>
    <row r="15" spans="1:21" x14ac:dyDescent="0.2">
      <c r="A15" t="s">
        <v>21</v>
      </c>
      <c r="B15" t="s">
        <v>154</v>
      </c>
      <c r="C15" t="s">
        <v>155</v>
      </c>
      <c r="D15" t="s">
        <v>156</v>
      </c>
      <c r="E15" t="s">
        <v>157</v>
      </c>
      <c r="F15" t="s">
        <v>27</v>
      </c>
      <c r="G15" t="s">
        <v>28</v>
      </c>
      <c r="H15" t="s">
        <v>23</v>
      </c>
      <c r="I15" s="1" t="s">
        <v>23</v>
      </c>
      <c r="J15" t="s">
        <v>23</v>
      </c>
      <c r="K15" t="s">
        <v>158</v>
      </c>
      <c r="L15" t="s">
        <v>159</v>
      </c>
      <c r="M15" t="s">
        <v>160</v>
      </c>
      <c r="N15" s="1">
        <v>59</v>
      </c>
      <c r="O15">
        <v>1</v>
      </c>
      <c r="P15">
        <v>1</v>
      </c>
      <c r="Q15" s="1" t="s">
        <v>161</v>
      </c>
      <c r="R15" t="s">
        <v>162</v>
      </c>
      <c r="S15" s="1">
        <v>2013</v>
      </c>
      <c r="T15" t="s">
        <v>163</v>
      </c>
      <c r="U15" t="str">
        <f>HYPERLINK("http://dx.doi.org/10.1007/s13042-012-0104-x","http://dx.doi.org/10.1007/s13042-012-0104-x")</f>
        <v>http://dx.doi.org/10.1007/s13042-012-0104-x</v>
      </c>
    </row>
    <row r="16" spans="1:21" x14ac:dyDescent="0.2">
      <c r="A16" t="s">
        <v>21</v>
      </c>
      <c r="B16" t="s">
        <v>164</v>
      </c>
      <c r="C16" t="s">
        <v>165</v>
      </c>
      <c r="D16" t="s">
        <v>166</v>
      </c>
      <c r="E16" t="s">
        <v>167</v>
      </c>
      <c r="F16" t="s">
        <v>27</v>
      </c>
      <c r="G16" t="s">
        <v>28</v>
      </c>
      <c r="H16" t="s">
        <v>23</v>
      </c>
      <c r="I16" s="1" t="s">
        <v>23</v>
      </c>
      <c r="J16" t="s">
        <v>23</v>
      </c>
      <c r="K16" t="s">
        <v>168</v>
      </c>
      <c r="L16" t="s">
        <v>169</v>
      </c>
      <c r="M16" t="s">
        <v>170</v>
      </c>
      <c r="N16" s="1">
        <v>48</v>
      </c>
      <c r="O16">
        <v>0</v>
      </c>
      <c r="P16">
        <v>0</v>
      </c>
      <c r="Q16" s="1" t="s">
        <v>171</v>
      </c>
      <c r="R16" t="s">
        <v>172</v>
      </c>
      <c r="S16" s="1">
        <v>2021</v>
      </c>
      <c r="T16" t="s">
        <v>173</v>
      </c>
      <c r="U16" t="str">
        <f>HYPERLINK("http://dx.doi.org/10.1145/3458671","http://dx.doi.org/10.1145/3458671")</f>
        <v>http://dx.doi.org/10.1145/3458671</v>
      </c>
    </row>
    <row r="17" spans="1:21" x14ac:dyDescent="0.2">
      <c r="A17" t="s">
        <v>21</v>
      </c>
      <c r="B17" t="s">
        <v>174</v>
      </c>
      <c r="C17" t="s">
        <v>175</v>
      </c>
      <c r="D17" t="s">
        <v>176</v>
      </c>
      <c r="E17" t="s">
        <v>177</v>
      </c>
      <c r="F17" t="s">
        <v>27</v>
      </c>
      <c r="G17" t="s">
        <v>28</v>
      </c>
      <c r="H17" t="s">
        <v>23</v>
      </c>
      <c r="I17" s="1" t="s">
        <v>23</v>
      </c>
      <c r="J17" t="s">
        <v>23</v>
      </c>
      <c r="K17" t="s">
        <v>178</v>
      </c>
      <c r="L17" t="s">
        <v>179</v>
      </c>
      <c r="M17" t="s">
        <v>180</v>
      </c>
      <c r="N17" s="1">
        <v>43</v>
      </c>
      <c r="O17">
        <v>4</v>
      </c>
      <c r="P17">
        <v>12</v>
      </c>
      <c r="Q17" s="1" t="s">
        <v>181</v>
      </c>
      <c r="R17" t="s">
        <v>182</v>
      </c>
      <c r="S17" s="1">
        <v>2019</v>
      </c>
      <c r="T17" t="s">
        <v>183</v>
      </c>
      <c r="U17" t="str">
        <f>HYPERLINK("http://dx.doi.org/10.3233/JIFS-190658","http://dx.doi.org/10.3233/JIFS-190658")</f>
        <v>http://dx.doi.org/10.3233/JIFS-190658</v>
      </c>
    </row>
    <row r="18" spans="1:21" x14ac:dyDescent="0.2">
      <c r="A18" t="s">
        <v>21</v>
      </c>
      <c r="B18" t="s">
        <v>184</v>
      </c>
      <c r="C18" t="s">
        <v>185</v>
      </c>
      <c r="D18" t="s">
        <v>186</v>
      </c>
      <c r="E18" t="s">
        <v>92</v>
      </c>
      <c r="F18" t="s">
        <v>27</v>
      </c>
      <c r="G18" t="s">
        <v>49</v>
      </c>
      <c r="H18" t="s">
        <v>187</v>
      </c>
      <c r="I18" s="1" t="s">
        <v>188</v>
      </c>
      <c r="J18" t="s">
        <v>189</v>
      </c>
      <c r="K18" t="s">
        <v>190</v>
      </c>
      <c r="L18" t="s">
        <v>191</v>
      </c>
      <c r="M18" t="s">
        <v>192</v>
      </c>
      <c r="N18" s="1">
        <v>33</v>
      </c>
      <c r="O18">
        <v>0</v>
      </c>
      <c r="P18">
        <v>2</v>
      </c>
      <c r="Q18" s="1" t="s">
        <v>96</v>
      </c>
      <c r="R18" t="s">
        <v>97</v>
      </c>
      <c r="S18" s="1">
        <v>2009</v>
      </c>
      <c r="T18" t="s">
        <v>193</v>
      </c>
      <c r="U18" t="str">
        <f>HYPERLINK("http://dx.doi.org/10.1016/j.knosys.2008.11.008","http://dx.doi.org/10.1016/j.knosys.2008.11.008")</f>
        <v>http://dx.doi.org/10.1016/j.knosys.2008.11.008</v>
      </c>
    </row>
    <row r="19" spans="1:21" x14ac:dyDescent="0.2">
      <c r="A19" t="s">
        <v>21</v>
      </c>
      <c r="B19" t="s">
        <v>194</v>
      </c>
      <c r="C19" t="s">
        <v>194</v>
      </c>
      <c r="D19" t="s">
        <v>195</v>
      </c>
      <c r="E19" t="s">
        <v>73</v>
      </c>
      <c r="F19" t="s">
        <v>27</v>
      </c>
      <c r="G19" t="s">
        <v>28</v>
      </c>
      <c r="H19" t="s">
        <v>23</v>
      </c>
      <c r="I19" s="1" t="s">
        <v>23</v>
      </c>
      <c r="J19" t="s">
        <v>23</v>
      </c>
      <c r="K19" t="s">
        <v>196</v>
      </c>
      <c r="L19" t="s">
        <v>23</v>
      </c>
      <c r="M19" t="s">
        <v>197</v>
      </c>
      <c r="N19" s="1">
        <v>5</v>
      </c>
      <c r="O19">
        <v>1</v>
      </c>
      <c r="P19">
        <v>1</v>
      </c>
      <c r="Q19" s="1" t="s">
        <v>77</v>
      </c>
      <c r="R19" t="s">
        <v>78</v>
      </c>
      <c r="S19" s="1">
        <v>1993</v>
      </c>
      <c r="T19" t="s">
        <v>198</v>
      </c>
      <c r="U19" t="str">
        <f>HYPERLINK("http://dx.doi.org/10.1016/0167-8655(93)90107-O","http://dx.doi.org/10.1016/0167-8655(93)90107-O")</f>
        <v>http://dx.doi.org/10.1016/0167-8655(93)90107-O</v>
      </c>
    </row>
    <row r="20" spans="1:21" x14ac:dyDescent="0.2">
      <c r="A20" t="s">
        <v>21</v>
      </c>
      <c r="B20" t="s">
        <v>89</v>
      </c>
      <c r="C20" t="s">
        <v>90</v>
      </c>
      <c r="D20" t="s">
        <v>199</v>
      </c>
      <c r="E20" t="s">
        <v>200</v>
      </c>
      <c r="F20" t="s">
        <v>27</v>
      </c>
      <c r="G20" t="s">
        <v>28</v>
      </c>
      <c r="H20" t="s">
        <v>23</v>
      </c>
      <c r="I20" s="1" t="s">
        <v>23</v>
      </c>
      <c r="J20" t="s">
        <v>23</v>
      </c>
      <c r="K20" t="s">
        <v>201</v>
      </c>
      <c r="L20" t="s">
        <v>202</v>
      </c>
      <c r="M20" t="s">
        <v>203</v>
      </c>
      <c r="N20" s="1">
        <v>48</v>
      </c>
      <c r="O20">
        <v>6</v>
      </c>
      <c r="P20">
        <v>10</v>
      </c>
      <c r="Q20" s="1" t="s">
        <v>204</v>
      </c>
      <c r="R20" t="s">
        <v>205</v>
      </c>
      <c r="S20" s="1">
        <v>2022</v>
      </c>
      <c r="T20" t="s">
        <v>206</v>
      </c>
      <c r="U20" t="str">
        <f>HYPERLINK("http://dx.doi.org/10.1002/int.22733","http://dx.doi.org/10.1002/int.22733")</f>
        <v>http://dx.doi.org/10.1002/int.22733</v>
      </c>
    </row>
    <row r="21" spans="1:21" x14ac:dyDescent="0.2">
      <c r="A21" t="s">
        <v>21</v>
      </c>
      <c r="B21" t="s">
        <v>207</v>
      </c>
      <c r="C21" t="s">
        <v>208</v>
      </c>
      <c r="D21" t="s">
        <v>209</v>
      </c>
      <c r="E21" t="s">
        <v>210</v>
      </c>
      <c r="F21" t="s">
        <v>27</v>
      </c>
      <c r="G21" t="s">
        <v>28</v>
      </c>
      <c r="H21" t="s">
        <v>23</v>
      </c>
      <c r="I21" s="1" t="s">
        <v>23</v>
      </c>
      <c r="J21" t="s">
        <v>23</v>
      </c>
      <c r="K21" t="s">
        <v>211</v>
      </c>
      <c r="L21" t="s">
        <v>23</v>
      </c>
      <c r="M21" t="s">
        <v>212</v>
      </c>
      <c r="N21" s="1">
        <v>44</v>
      </c>
      <c r="O21">
        <v>0</v>
      </c>
      <c r="P21">
        <v>18</v>
      </c>
      <c r="Q21" s="1" t="s">
        <v>213</v>
      </c>
      <c r="R21" t="s">
        <v>214</v>
      </c>
      <c r="S21" s="1">
        <v>2019</v>
      </c>
      <c r="T21" t="s">
        <v>215</v>
      </c>
      <c r="U21" t="str">
        <f>HYPERLINK("http://dx.doi.org/10.1016/j.csl.2018.10.002","http://dx.doi.org/10.1016/j.csl.2018.10.002")</f>
        <v>http://dx.doi.org/10.1016/j.csl.2018.10.002</v>
      </c>
    </row>
    <row r="22" spans="1:21" x14ac:dyDescent="0.2">
      <c r="A22" t="s">
        <v>21</v>
      </c>
      <c r="B22" t="s">
        <v>216</v>
      </c>
      <c r="C22" t="s">
        <v>217</v>
      </c>
      <c r="D22" t="s">
        <v>218</v>
      </c>
      <c r="E22" t="s">
        <v>73</v>
      </c>
      <c r="F22" t="s">
        <v>27</v>
      </c>
      <c r="G22" t="s">
        <v>28</v>
      </c>
      <c r="H22" t="s">
        <v>23</v>
      </c>
      <c r="I22" s="1" t="s">
        <v>23</v>
      </c>
      <c r="J22" t="s">
        <v>23</v>
      </c>
      <c r="K22" t="s">
        <v>219</v>
      </c>
      <c r="L22" t="s">
        <v>220</v>
      </c>
      <c r="M22" t="s">
        <v>221</v>
      </c>
      <c r="N22" s="1">
        <v>48</v>
      </c>
      <c r="O22">
        <v>0</v>
      </c>
      <c r="P22">
        <v>4</v>
      </c>
      <c r="Q22" s="1" t="s">
        <v>77</v>
      </c>
      <c r="R22" t="s">
        <v>78</v>
      </c>
      <c r="S22" s="1">
        <v>2010</v>
      </c>
      <c r="T22" t="s">
        <v>222</v>
      </c>
      <c r="U22" t="str">
        <f>HYPERLINK("http://dx.doi.org/10.1016/j.patrec.2010.05.006","http://dx.doi.org/10.1016/j.patrec.2010.05.006")</f>
        <v>http://dx.doi.org/10.1016/j.patrec.2010.05.006</v>
      </c>
    </row>
    <row r="23" spans="1:21" x14ac:dyDescent="0.2">
      <c r="A23" t="s">
        <v>21</v>
      </c>
      <c r="B23" t="s">
        <v>223</v>
      </c>
      <c r="C23" t="s">
        <v>223</v>
      </c>
      <c r="D23" t="s">
        <v>224</v>
      </c>
      <c r="E23" t="s">
        <v>225</v>
      </c>
      <c r="F23" t="s">
        <v>27</v>
      </c>
      <c r="G23" t="s">
        <v>28</v>
      </c>
      <c r="H23" t="s">
        <v>23</v>
      </c>
      <c r="I23" s="1" t="s">
        <v>23</v>
      </c>
      <c r="J23" t="s">
        <v>23</v>
      </c>
      <c r="K23" t="s">
        <v>226</v>
      </c>
      <c r="L23" t="s">
        <v>23</v>
      </c>
      <c r="M23" t="s">
        <v>227</v>
      </c>
      <c r="N23" s="1">
        <v>9</v>
      </c>
      <c r="O23">
        <v>0</v>
      </c>
      <c r="P23">
        <v>1</v>
      </c>
      <c r="Q23" s="1" t="s">
        <v>228</v>
      </c>
      <c r="R23" t="s">
        <v>229</v>
      </c>
      <c r="S23" s="1">
        <v>2001</v>
      </c>
      <c r="T23" t="s">
        <v>230</v>
      </c>
      <c r="U23" t="str">
        <f>HYPERLINK("http://dx.doi.org/10.1142/S0218001401001374","http://dx.doi.org/10.1142/S0218001401001374")</f>
        <v>http://dx.doi.org/10.1142/S0218001401001374</v>
      </c>
    </row>
    <row r="24" spans="1:21" x14ac:dyDescent="0.2">
      <c r="A24" t="s">
        <v>21</v>
      </c>
      <c r="B24" t="s">
        <v>231</v>
      </c>
      <c r="C24" t="s">
        <v>231</v>
      </c>
      <c r="D24" t="s">
        <v>232</v>
      </c>
      <c r="E24" t="s">
        <v>148</v>
      </c>
      <c r="F24" t="s">
        <v>27</v>
      </c>
      <c r="G24" t="s">
        <v>28</v>
      </c>
      <c r="H24" t="s">
        <v>23</v>
      </c>
      <c r="I24" s="1" t="s">
        <v>23</v>
      </c>
      <c r="J24" t="s">
        <v>23</v>
      </c>
      <c r="K24" t="s">
        <v>233</v>
      </c>
      <c r="L24" t="s">
        <v>234</v>
      </c>
      <c r="M24" t="s">
        <v>235</v>
      </c>
      <c r="N24" s="1">
        <v>41</v>
      </c>
      <c r="O24">
        <v>1</v>
      </c>
      <c r="P24">
        <v>3</v>
      </c>
      <c r="Q24" s="1" t="s">
        <v>152</v>
      </c>
      <c r="R24" t="s">
        <v>148</v>
      </c>
      <c r="S24" s="1">
        <v>1994</v>
      </c>
      <c r="T24" t="s">
        <v>236</v>
      </c>
      <c r="U24" t="str">
        <f>HYPERLINK("http://dx.doi.org/10.1016/0925-2312(94)90031-0","http://dx.doi.org/10.1016/0925-2312(94)90031-0")</f>
        <v>http://dx.doi.org/10.1016/0925-2312(94)90031-0</v>
      </c>
    </row>
    <row r="25" spans="1:21" x14ac:dyDescent="0.2">
      <c r="A25" t="s">
        <v>21</v>
      </c>
      <c r="B25" t="s">
        <v>237</v>
      </c>
      <c r="C25" t="s">
        <v>238</v>
      </c>
      <c r="D25" t="s">
        <v>239</v>
      </c>
      <c r="E25" t="s">
        <v>26</v>
      </c>
      <c r="F25" t="s">
        <v>27</v>
      </c>
      <c r="G25" t="s">
        <v>28</v>
      </c>
      <c r="H25" t="s">
        <v>23</v>
      </c>
      <c r="I25" s="1" t="s">
        <v>23</v>
      </c>
      <c r="J25" t="s">
        <v>23</v>
      </c>
      <c r="K25" t="s">
        <v>240</v>
      </c>
      <c r="L25" t="s">
        <v>241</v>
      </c>
      <c r="M25" t="s">
        <v>242</v>
      </c>
      <c r="N25" s="1">
        <v>116</v>
      </c>
      <c r="O25">
        <v>2</v>
      </c>
      <c r="P25">
        <v>18</v>
      </c>
      <c r="Q25" s="1" t="s">
        <v>32</v>
      </c>
      <c r="R25" t="s">
        <v>33</v>
      </c>
      <c r="S25" s="1">
        <v>2020</v>
      </c>
      <c r="T25" t="s">
        <v>243</v>
      </c>
      <c r="U25" t="str">
        <f>HYPERLINK("http://dx.doi.org/10.1007/s00521-019-04633-8","http://dx.doi.org/10.1007/s00521-019-04633-8")</f>
        <v>http://dx.doi.org/10.1007/s00521-019-04633-8</v>
      </c>
    </row>
    <row r="26" spans="1:21" x14ac:dyDescent="0.2">
      <c r="A26" t="s">
        <v>21</v>
      </c>
      <c r="B26" t="s">
        <v>244</v>
      </c>
      <c r="C26" t="s">
        <v>245</v>
      </c>
      <c r="D26" t="s">
        <v>246</v>
      </c>
      <c r="E26" t="s">
        <v>38</v>
      </c>
      <c r="F26" t="s">
        <v>27</v>
      </c>
      <c r="G26" t="s">
        <v>28</v>
      </c>
      <c r="H26" t="s">
        <v>23</v>
      </c>
      <c r="I26" s="1" t="s">
        <v>23</v>
      </c>
      <c r="J26" t="s">
        <v>23</v>
      </c>
      <c r="K26" t="s">
        <v>247</v>
      </c>
      <c r="L26" t="s">
        <v>23</v>
      </c>
      <c r="M26" t="s">
        <v>248</v>
      </c>
      <c r="N26" s="1">
        <v>39</v>
      </c>
      <c r="O26">
        <v>0</v>
      </c>
      <c r="P26">
        <v>13</v>
      </c>
      <c r="Q26" s="1" t="s">
        <v>42</v>
      </c>
      <c r="R26" t="s">
        <v>43</v>
      </c>
      <c r="S26" s="1">
        <v>2019</v>
      </c>
      <c r="T26" t="s">
        <v>249</v>
      </c>
      <c r="U26" t="str">
        <f>HYPERLINK("http://dx.doi.org/10.3233/IDA-183834","http://dx.doi.org/10.3233/IDA-183834")</f>
        <v>http://dx.doi.org/10.3233/IDA-183834</v>
      </c>
    </row>
    <row r="27" spans="1:21" x14ac:dyDescent="0.2">
      <c r="A27" t="s">
        <v>21</v>
      </c>
      <c r="B27" t="s">
        <v>250</v>
      </c>
      <c r="C27" t="s">
        <v>251</v>
      </c>
      <c r="D27" t="s">
        <v>252</v>
      </c>
      <c r="E27" t="s">
        <v>148</v>
      </c>
      <c r="F27" t="s">
        <v>27</v>
      </c>
      <c r="G27" t="s">
        <v>49</v>
      </c>
      <c r="H27" t="s">
        <v>253</v>
      </c>
      <c r="I27" s="1" t="s">
        <v>254</v>
      </c>
      <c r="J27" t="s">
        <v>255</v>
      </c>
      <c r="K27" t="s">
        <v>256</v>
      </c>
      <c r="L27" t="s">
        <v>23</v>
      </c>
      <c r="M27" t="s">
        <v>257</v>
      </c>
      <c r="N27" s="1">
        <v>26</v>
      </c>
      <c r="O27">
        <v>0</v>
      </c>
      <c r="P27">
        <v>25</v>
      </c>
      <c r="Q27" s="1" t="s">
        <v>152</v>
      </c>
      <c r="R27" t="s">
        <v>148</v>
      </c>
      <c r="S27" s="1">
        <v>2015</v>
      </c>
      <c r="T27" t="s">
        <v>258</v>
      </c>
      <c r="U27" t="str">
        <f>HYPERLINK("http://dx.doi.org/10.1016/j.neucom.2012.10.049","http://dx.doi.org/10.1016/j.neucom.2012.10.049")</f>
        <v>http://dx.doi.org/10.1016/j.neucom.2012.10.049</v>
      </c>
    </row>
    <row r="28" spans="1:21" x14ac:dyDescent="0.2">
      <c r="A28" t="s">
        <v>21</v>
      </c>
      <c r="B28" t="s">
        <v>259</v>
      </c>
      <c r="C28" t="s">
        <v>260</v>
      </c>
      <c r="D28" t="s">
        <v>261</v>
      </c>
      <c r="E28" t="s">
        <v>262</v>
      </c>
      <c r="F28" t="s">
        <v>27</v>
      </c>
      <c r="G28" t="s">
        <v>28</v>
      </c>
      <c r="H28" t="s">
        <v>23</v>
      </c>
      <c r="I28" s="1" t="s">
        <v>23</v>
      </c>
      <c r="J28" t="s">
        <v>23</v>
      </c>
      <c r="K28" t="s">
        <v>263</v>
      </c>
      <c r="L28" t="s">
        <v>264</v>
      </c>
      <c r="M28" t="s">
        <v>265</v>
      </c>
      <c r="N28" s="1">
        <v>21</v>
      </c>
      <c r="O28">
        <v>0</v>
      </c>
      <c r="P28">
        <v>3</v>
      </c>
      <c r="Q28" s="1" t="s">
        <v>266</v>
      </c>
      <c r="R28" t="s">
        <v>267</v>
      </c>
      <c r="S28" s="1">
        <v>2010</v>
      </c>
      <c r="T28" t="s">
        <v>268</v>
      </c>
      <c r="U28" t="str">
        <f>HYPERLINK("http://dx.doi.org/10.1142/S0129065710002255","http://dx.doi.org/10.1142/S0129065710002255")</f>
        <v>http://dx.doi.org/10.1142/S0129065710002255</v>
      </c>
    </row>
    <row r="29" spans="1:21" x14ac:dyDescent="0.2">
      <c r="A29" t="s">
        <v>21</v>
      </c>
      <c r="B29" t="s">
        <v>269</v>
      </c>
      <c r="C29" t="s">
        <v>270</v>
      </c>
      <c r="D29" t="s">
        <v>271</v>
      </c>
      <c r="E29" t="s">
        <v>26</v>
      </c>
      <c r="F29" t="s">
        <v>27</v>
      </c>
      <c r="G29" t="s">
        <v>272</v>
      </c>
      <c r="H29" t="s">
        <v>23</v>
      </c>
      <c r="I29" s="1" t="s">
        <v>23</v>
      </c>
      <c r="J29" t="s">
        <v>23</v>
      </c>
      <c r="K29" t="s">
        <v>273</v>
      </c>
      <c r="L29" t="s">
        <v>23</v>
      </c>
      <c r="M29" t="s">
        <v>274</v>
      </c>
      <c r="N29" s="1">
        <v>35</v>
      </c>
      <c r="O29">
        <v>2</v>
      </c>
      <c r="P29">
        <v>2</v>
      </c>
      <c r="Q29" s="1" t="s">
        <v>32</v>
      </c>
      <c r="R29" t="s">
        <v>33</v>
      </c>
      <c r="S29" s="1" t="s">
        <v>23</v>
      </c>
      <c r="T29" t="s">
        <v>275</v>
      </c>
      <c r="U29" t="str">
        <f>HYPERLINK("http://dx.doi.org/10.1007/s00521-022-07476-y","http://dx.doi.org/10.1007/s00521-022-07476-y")</f>
        <v>http://dx.doi.org/10.1007/s00521-022-07476-y</v>
      </c>
    </row>
    <row r="30" spans="1:21" x14ac:dyDescent="0.2">
      <c r="A30" t="s">
        <v>21</v>
      </c>
      <c r="B30" t="s">
        <v>276</v>
      </c>
      <c r="C30" t="s">
        <v>277</v>
      </c>
      <c r="D30" t="s">
        <v>278</v>
      </c>
      <c r="E30" t="s">
        <v>83</v>
      </c>
      <c r="F30" t="s">
        <v>27</v>
      </c>
      <c r="G30" t="s">
        <v>279</v>
      </c>
      <c r="H30" t="s">
        <v>23</v>
      </c>
      <c r="I30" s="1" t="s">
        <v>23</v>
      </c>
      <c r="J30" t="s">
        <v>23</v>
      </c>
      <c r="K30" t="s">
        <v>23</v>
      </c>
      <c r="L30" t="s">
        <v>23</v>
      </c>
      <c r="M30" t="s">
        <v>23</v>
      </c>
      <c r="N30" s="1">
        <v>10</v>
      </c>
      <c r="O30">
        <v>0</v>
      </c>
      <c r="P30">
        <v>4</v>
      </c>
      <c r="Q30" s="1" t="s">
        <v>86</v>
      </c>
      <c r="R30" t="s">
        <v>87</v>
      </c>
      <c r="S30" s="1">
        <v>2021</v>
      </c>
      <c r="T30" t="s">
        <v>280</v>
      </c>
      <c r="U30" t="str">
        <f>HYPERLINK("http://dx.doi.org/10.1007/s00146-020-00999-9","http://dx.doi.org/10.1007/s00146-020-00999-9")</f>
        <v>http://dx.doi.org/10.1007/s00146-020-00999-9</v>
      </c>
    </row>
    <row r="31" spans="1:21" x14ac:dyDescent="0.2">
      <c r="A31" t="s">
        <v>21</v>
      </c>
      <c r="B31" t="s">
        <v>281</v>
      </c>
      <c r="C31" t="s">
        <v>282</v>
      </c>
      <c r="D31" t="s">
        <v>283</v>
      </c>
      <c r="E31" t="s">
        <v>109</v>
      </c>
      <c r="F31" t="s">
        <v>27</v>
      </c>
      <c r="G31" t="s">
        <v>28</v>
      </c>
      <c r="H31" t="s">
        <v>23</v>
      </c>
      <c r="I31" s="1" t="s">
        <v>23</v>
      </c>
      <c r="J31" t="s">
        <v>23</v>
      </c>
      <c r="K31" t="s">
        <v>284</v>
      </c>
      <c r="L31" t="s">
        <v>285</v>
      </c>
      <c r="M31" t="s">
        <v>286</v>
      </c>
      <c r="N31" s="1">
        <v>20</v>
      </c>
      <c r="O31">
        <v>0</v>
      </c>
      <c r="P31">
        <v>4</v>
      </c>
      <c r="Q31" s="1" t="s">
        <v>115</v>
      </c>
      <c r="R31" t="s">
        <v>116</v>
      </c>
      <c r="S31" s="1">
        <v>2015</v>
      </c>
      <c r="T31" t="s">
        <v>287</v>
      </c>
      <c r="U31" t="str">
        <f>HYPERLINK("http://dx.doi.org/10.1080/0952813X.2014.924582","http://dx.doi.org/10.1080/0952813X.2014.924582")</f>
        <v>http://dx.doi.org/10.1080/0952813X.2014.924582</v>
      </c>
    </row>
    <row r="32" spans="1:21" x14ac:dyDescent="0.2">
      <c r="A32" t="s">
        <v>21</v>
      </c>
      <c r="B32" t="s">
        <v>288</v>
      </c>
      <c r="C32" t="s">
        <v>289</v>
      </c>
      <c r="D32" t="s">
        <v>290</v>
      </c>
      <c r="E32" t="s">
        <v>291</v>
      </c>
      <c r="F32" t="s">
        <v>27</v>
      </c>
      <c r="G32" t="s">
        <v>49</v>
      </c>
      <c r="H32" t="s">
        <v>292</v>
      </c>
      <c r="I32" s="1" t="s">
        <v>293</v>
      </c>
      <c r="J32" t="s">
        <v>294</v>
      </c>
      <c r="K32" t="s">
        <v>23</v>
      </c>
      <c r="L32" t="s">
        <v>295</v>
      </c>
      <c r="M32" t="s">
        <v>296</v>
      </c>
      <c r="N32" s="1">
        <v>27</v>
      </c>
      <c r="O32">
        <v>0</v>
      </c>
      <c r="P32">
        <v>2</v>
      </c>
      <c r="Q32" s="1" t="s">
        <v>297</v>
      </c>
      <c r="R32" t="s">
        <v>291</v>
      </c>
      <c r="S32" s="1">
        <v>2013</v>
      </c>
      <c r="T32" t="s">
        <v>298</v>
      </c>
      <c r="U32" t="str">
        <f>HYPERLINK("http://dx.doi.org/10.1049/iet-bmt.2013.0011","http://dx.doi.org/10.1049/iet-bmt.2013.0011")</f>
        <v>http://dx.doi.org/10.1049/iet-bmt.2013.0011</v>
      </c>
    </row>
    <row r="33" spans="1:21" x14ac:dyDescent="0.2">
      <c r="A33" t="s">
        <v>21</v>
      </c>
      <c r="B33" t="s">
        <v>299</v>
      </c>
      <c r="C33" t="s">
        <v>300</v>
      </c>
      <c r="D33" t="s">
        <v>301</v>
      </c>
      <c r="E33" t="s">
        <v>157</v>
      </c>
      <c r="F33" t="s">
        <v>27</v>
      </c>
      <c r="G33" t="s">
        <v>28</v>
      </c>
      <c r="H33" t="s">
        <v>23</v>
      </c>
      <c r="I33" s="1" t="s">
        <v>23</v>
      </c>
      <c r="J33" t="s">
        <v>23</v>
      </c>
      <c r="K33" t="s">
        <v>302</v>
      </c>
      <c r="L33" t="s">
        <v>303</v>
      </c>
      <c r="M33" t="s">
        <v>304</v>
      </c>
      <c r="N33" s="1">
        <v>45</v>
      </c>
      <c r="O33">
        <v>0</v>
      </c>
      <c r="P33">
        <v>2</v>
      </c>
      <c r="Q33" s="1" t="s">
        <v>161</v>
      </c>
      <c r="R33" t="s">
        <v>162</v>
      </c>
      <c r="S33" s="1">
        <v>2012</v>
      </c>
      <c r="T33" t="s">
        <v>305</v>
      </c>
      <c r="U33" t="str">
        <f>HYPERLINK("http://dx.doi.org/10.1007/s13042-011-0041-0","http://dx.doi.org/10.1007/s13042-011-0041-0")</f>
        <v>http://dx.doi.org/10.1007/s13042-011-0041-0</v>
      </c>
    </row>
    <row r="34" spans="1:21" x14ac:dyDescent="0.2">
      <c r="A34" t="s">
        <v>21</v>
      </c>
      <c r="B34" t="s">
        <v>306</v>
      </c>
      <c r="C34" t="s">
        <v>307</v>
      </c>
      <c r="D34" t="s">
        <v>308</v>
      </c>
      <c r="E34" t="s">
        <v>309</v>
      </c>
      <c r="F34" t="s">
        <v>27</v>
      </c>
      <c r="G34" t="s">
        <v>28</v>
      </c>
      <c r="H34" t="s">
        <v>23</v>
      </c>
      <c r="I34" s="1" t="s">
        <v>23</v>
      </c>
      <c r="J34" t="s">
        <v>23</v>
      </c>
      <c r="K34" t="s">
        <v>310</v>
      </c>
      <c r="L34" t="s">
        <v>23</v>
      </c>
      <c r="M34" t="s">
        <v>311</v>
      </c>
      <c r="N34" s="1">
        <v>31</v>
      </c>
      <c r="O34">
        <v>2</v>
      </c>
      <c r="P34">
        <v>12</v>
      </c>
      <c r="Q34" s="1" t="s">
        <v>312</v>
      </c>
      <c r="R34" t="s">
        <v>313</v>
      </c>
      <c r="S34" s="1">
        <v>2011</v>
      </c>
      <c r="T34" t="s">
        <v>314</v>
      </c>
      <c r="U34" t="str">
        <f>HYPERLINK("http://dx.doi.org/10.1007/s11023-011-9234-2","http://dx.doi.org/10.1007/s11023-011-9234-2")</f>
        <v>http://dx.doi.org/10.1007/s11023-011-9234-2</v>
      </c>
    </row>
    <row r="35" spans="1:21" x14ac:dyDescent="0.2">
      <c r="A35" t="s">
        <v>21</v>
      </c>
      <c r="B35" t="s">
        <v>315</v>
      </c>
      <c r="C35" t="s">
        <v>315</v>
      </c>
      <c r="D35" t="s">
        <v>316</v>
      </c>
      <c r="E35" t="s">
        <v>210</v>
      </c>
      <c r="F35" t="s">
        <v>27</v>
      </c>
      <c r="G35" t="s">
        <v>28</v>
      </c>
      <c r="H35" t="s">
        <v>23</v>
      </c>
      <c r="I35" s="1" t="s">
        <v>23</v>
      </c>
      <c r="J35" t="s">
        <v>23</v>
      </c>
      <c r="K35" t="s">
        <v>23</v>
      </c>
      <c r="L35" t="s">
        <v>23</v>
      </c>
      <c r="M35" t="s">
        <v>317</v>
      </c>
      <c r="N35" s="1">
        <v>13</v>
      </c>
      <c r="O35">
        <v>0</v>
      </c>
      <c r="P35">
        <v>3</v>
      </c>
      <c r="Q35" s="1" t="s">
        <v>213</v>
      </c>
      <c r="R35" t="s">
        <v>214</v>
      </c>
      <c r="S35" s="1">
        <v>1998</v>
      </c>
      <c r="T35" t="s">
        <v>318</v>
      </c>
      <c r="U35" t="str">
        <f>HYPERLINK("http://dx.doi.org/10.1006/csla.1997.0037","http://dx.doi.org/10.1006/csla.1997.0037")</f>
        <v>http://dx.doi.org/10.1006/csla.1997.0037</v>
      </c>
    </row>
    <row r="36" spans="1:21" x14ac:dyDescent="0.2">
      <c r="A36" t="s">
        <v>21</v>
      </c>
      <c r="B36" t="s">
        <v>319</v>
      </c>
      <c r="C36" t="s">
        <v>319</v>
      </c>
      <c r="D36" t="s">
        <v>320</v>
      </c>
      <c r="E36" t="s">
        <v>321</v>
      </c>
      <c r="F36" t="s">
        <v>27</v>
      </c>
      <c r="G36" t="s">
        <v>28</v>
      </c>
      <c r="H36" t="s">
        <v>23</v>
      </c>
      <c r="I36" s="1" t="s">
        <v>23</v>
      </c>
      <c r="J36" t="s">
        <v>23</v>
      </c>
      <c r="K36" t="s">
        <v>322</v>
      </c>
      <c r="L36" t="s">
        <v>323</v>
      </c>
      <c r="M36" t="s">
        <v>324</v>
      </c>
      <c r="N36" s="1">
        <v>29</v>
      </c>
      <c r="O36">
        <v>0</v>
      </c>
      <c r="P36">
        <v>0</v>
      </c>
      <c r="Q36" s="1" t="s">
        <v>325</v>
      </c>
      <c r="R36" t="s">
        <v>326</v>
      </c>
      <c r="S36" s="1">
        <v>1996</v>
      </c>
      <c r="T36" t="s">
        <v>23</v>
      </c>
      <c r="U36" t="s">
        <v>23</v>
      </c>
    </row>
    <row r="37" spans="1:21" x14ac:dyDescent="0.2">
      <c r="A37" t="s">
        <v>21</v>
      </c>
      <c r="B37" t="s">
        <v>327</v>
      </c>
      <c r="C37" t="s">
        <v>328</v>
      </c>
      <c r="D37" t="s">
        <v>329</v>
      </c>
      <c r="E37" t="s">
        <v>26</v>
      </c>
      <c r="F37" t="s">
        <v>27</v>
      </c>
      <c r="G37" t="s">
        <v>272</v>
      </c>
      <c r="H37" t="s">
        <v>23</v>
      </c>
      <c r="I37" s="1" t="s">
        <v>23</v>
      </c>
      <c r="J37" t="s">
        <v>23</v>
      </c>
      <c r="K37" t="s">
        <v>330</v>
      </c>
      <c r="L37" t="s">
        <v>331</v>
      </c>
      <c r="M37" t="s">
        <v>332</v>
      </c>
      <c r="N37" s="1">
        <v>59</v>
      </c>
      <c r="O37">
        <v>2</v>
      </c>
      <c r="P37">
        <v>2</v>
      </c>
      <c r="Q37" s="1" t="s">
        <v>32</v>
      </c>
      <c r="R37" t="s">
        <v>33</v>
      </c>
      <c r="S37" s="1" t="s">
        <v>23</v>
      </c>
      <c r="T37" t="s">
        <v>333</v>
      </c>
      <c r="U37" t="str">
        <f>HYPERLINK("http://dx.doi.org/10.1007/s00521-022-07438-4","http://dx.doi.org/10.1007/s00521-022-07438-4")</f>
        <v>http://dx.doi.org/10.1007/s00521-022-07438-4</v>
      </c>
    </row>
    <row r="38" spans="1:21" x14ac:dyDescent="0.2">
      <c r="A38" t="s">
        <v>21</v>
      </c>
      <c r="B38" t="s">
        <v>334</v>
      </c>
      <c r="C38" t="s">
        <v>335</v>
      </c>
      <c r="D38" t="s">
        <v>336</v>
      </c>
      <c r="E38" t="s">
        <v>291</v>
      </c>
      <c r="F38" t="s">
        <v>27</v>
      </c>
      <c r="G38" t="s">
        <v>272</v>
      </c>
      <c r="H38" t="s">
        <v>23</v>
      </c>
      <c r="I38" s="1" t="s">
        <v>23</v>
      </c>
      <c r="J38" t="s">
        <v>23</v>
      </c>
      <c r="K38" t="s">
        <v>337</v>
      </c>
      <c r="L38" t="s">
        <v>338</v>
      </c>
      <c r="M38" t="s">
        <v>339</v>
      </c>
      <c r="N38" s="1">
        <v>41</v>
      </c>
      <c r="O38">
        <v>0</v>
      </c>
      <c r="P38">
        <v>0</v>
      </c>
      <c r="Q38" s="1" t="s">
        <v>297</v>
      </c>
      <c r="R38" t="s">
        <v>291</v>
      </c>
      <c r="S38" s="1" t="s">
        <v>23</v>
      </c>
      <c r="T38" t="s">
        <v>340</v>
      </c>
      <c r="U38" t="str">
        <f>HYPERLINK("http://dx.doi.org/10.1049/bme2.12073","http://dx.doi.org/10.1049/bme2.12073")</f>
        <v>http://dx.doi.org/10.1049/bme2.12073</v>
      </c>
    </row>
    <row r="39" spans="1:21" x14ac:dyDescent="0.2">
      <c r="A39" t="s">
        <v>21</v>
      </c>
      <c r="B39" t="s">
        <v>341</v>
      </c>
      <c r="C39" t="s">
        <v>342</v>
      </c>
      <c r="D39" t="s">
        <v>343</v>
      </c>
      <c r="E39" t="s">
        <v>73</v>
      </c>
      <c r="F39" t="s">
        <v>27</v>
      </c>
      <c r="G39" t="s">
        <v>28</v>
      </c>
      <c r="H39" t="s">
        <v>23</v>
      </c>
      <c r="I39" s="1" t="s">
        <v>23</v>
      </c>
      <c r="J39" t="s">
        <v>23</v>
      </c>
      <c r="K39" t="s">
        <v>344</v>
      </c>
      <c r="L39" t="s">
        <v>345</v>
      </c>
      <c r="M39" t="s">
        <v>346</v>
      </c>
      <c r="N39" s="1">
        <v>35</v>
      </c>
      <c r="O39">
        <v>0</v>
      </c>
      <c r="P39">
        <v>0</v>
      </c>
      <c r="Q39" s="1" t="s">
        <v>77</v>
      </c>
      <c r="R39" t="s">
        <v>78</v>
      </c>
      <c r="S39" s="1">
        <v>2020</v>
      </c>
      <c r="T39" t="s">
        <v>347</v>
      </c>
      <c r="U39" t="str">
        <f>HYPERLINK("http://dx.doi.org/10.1016/j.patrec.2020.06.025","http://dx.doi.org/10.1016/j.patrec.2020.06.025")</f>
        <v>http://dx.doi.org/10.1016/j.patrec.2020.06.025</v>
      </c>
    </row>
    <row r="40" spans="1:21" x14ac:dyDescent="0.2">
      <c r="A40" t="s">
        <v>21</v>
      </c>
      <c r="B40" t="s">
        <v>348</v>
      </c>
      <c r="C40" t="s">
        <v>349</v>
      </c>
      <c r="D40" t="s">
        <v>350</v>
      </c>
      <c r="E40" t="s">
        <v>26</v>
      </c>
      <c r="F40" t="s">
        <v>27</v>
      </c>
      <c r="G40" t="s">
        <v>28</v>
      </c>
      <c r="H40" t="s">
        <v>23</v>
      </c>
      <c r="I40" s="1" t="s">
        <v>23</v>
      </c>
      <c r="J40" t="s">
        <v>23</v>
      </c>
      <c r="K40" t="s">
        <v>351</v>
      </c>
      <c r="L40" t="s">
        <v>352</v>
      </c>
      <c r="M40" t="s">
        <v>353</v>
      </c>
      <c r="N40" s="1">
        <v>74</v>
      </c>
      <c r="O40">
        <v>2</v>
      </c>
      <c r="P40">
        <v>8</v>
      </c>
      <c r="Q40" s="1" t="s">
        <v>32</v>
      </c>
      <c r="R40" t="s">
        <v>33</v>
      </c>
      <c r="S40" s="1">
        <v>2020</v>
      </c>
      <c r="T40" t="s">
        <v>354</v>
      </c>
      <c r="U40" t="str">
        <f>HYPERLINK("http://dx.doi.org/10.1007/s00521-019-04132-w","http://dx.doi.org/10.1007/s00521-019-04132-w")</f>
        <v>http://dx.doi.org/10.1007/s00521-019-04132-w</v>
      </c>
    </row>
    <row r="41" spans="1:21" x14ac:dyDescent="0.2">
      <c r="A41" t="s">
        <v>21</v>
      </c>
      <c r="B41" t="s">
        <v>45</v>
      </c>
      <c r="C41" t="s">
        <v>46</v>
      </c>
      <c r="D41" t="s">
        <v>355</v>
      </c>
      <c r="E41" t="s">
        <v>48</v>
      </c>
      <c r="F41" t="s">
        <v>27</v>
      </c>
      <c r="G41" t="s">
        <v>28</v>
      </c>
      <c r="H41" t="s">
        <v>23</v>
      </c>
      <c r="I41" s="1" t="s">
        <v>23</v>
      </c>
      <c r="J41" t="s">
        <v>23</v>
      </c>
      <c r="K41" t="s">
        <v>356</v>
      </c>
      <c r="L41" t="s">
        <v>357</v>
      </c>
      <c r="M41" t="s">
        <v>358</v>
      </c>
      <c r="N41" s="1">
        <v>39</v>
      </c>
      <c r="O41">
        <v>0</v>
      </c>
      <c r="P41">
        <v>4</v>
      </c>
      <c r="Q41" s="1" t="s">
        <v>56</v>
      </c>
      <c r="R41" t="s">
        <v>57</v>
      </c>
      <c r="S41" s="1">
        <v>2015</v>
      </c>
      <c r="T41" t="s">
        <v>359</v>
      </c>
      <c r="U41" t="str">
        <f>HYPERLINK("http://dx.doi.org/10.1142/S0218488515500373","http://dx.doi.org/10.1142/S0218488515500373")</f>
        <v>http://dx.doi.org/10.1142/S0218488515500373</v>
      </c>
    </row>
    <row r="42" spans="1:21" x14ac:dyDescent="0.2">
      <c r="A42" t="s">
        <v>21</v>
      </c>
      <c r="B42" t="s">
        <v>360</v>
      </c>
      <c r="C42" t="s">
        <v>361</v>
      </c>
      <c r="D42" t="s">
        <v>362</v>
      </c>
      <c r="E42" t="s">
        <v>210</v>
      </c>
      <c r="F42" t="s">
        <v>27</v>
      </c>
      <c r="G42" t="s">
        <v>28</v>
      </c>
      <c r="H42" t="s">
        <v>23</v>
      </c>
      <c r="I42" s="1" t="s">
        <v>23</v>
      </c>
      <c r="J42" t="s">
        <v>23</v>
      </c>
      <c r="K42" t="s">
        <v>363</v>
      </c>
      <c r="L42" t="s">
        <v>23</v>
      </c>
      <c r="M42" t="s">
        <v>364</v>
      </c>
      <c r="N42" s="1">
        <v>27</v>
      </c>
      <c r="O42">
        <v>0</v>
      </c>
      <c r="P42">
        <v>0</v>
      </c>
      <c r="Q42" s="1" t="s">
        <v>213</v>
      </c>
      <c r="R42" t="s">
        <v>214</v>
      </c>
      <c r="S42" s="1">
        <v>2008</v>
      </c>
      <c r="T42" t="s">
        <v>365</v>
      </c>
      <c r="U42" t="str">
        <f>HYPERLINK("http://dx.doi.org/10.1016/j.csl.2008.01.001","http://dx.doi.org/10.1016/j.csl.2008.01.001")</f>
        <v>http://dx.doi.org/10.1016/j.csl.2008.01.001</v>
      </c>
    </row>
    <row r="43" spans="1:21" x14ac:dyDescent="0.2">
      <c r="A43" t="s">
        <v>21</v>
      </c>
      <c r="B43" t="s">
        <v>366</v>
      </c>
      <c r="C43" t="s">
        <v>366</v>
      </c>
      <c r="D43" t="s">
        <v>367</v>
      </c>
      <c r="E43" t="s">
        <v>225</v>
      </c>
      <c r="F43" t="s">
        <v>27</v>
      </c>
      <c r="G43" t="s">
        <v>28</v>
      </c>
      <c r="H43" t="s">
        <v>23</v>
      </c>
      <c r="I43" s="1" t="s">
        <v>23</v>
      </c>
      <c r="J43" t="s">
        <v>23</v>
      </c>
      <c r="K43" t="s">
        <v>368</v>
      </c>
      <c r="L43" t="s">
        <v>369</v>
      </c>
      <c r="M43" t="s">
        <v>370</v>
      </c>
      <c r="N43" s="1">
        <v>50</v>
      </c>
      <c r="O43">
        <v>0</v>
      </c>
      <c r="P43">
        <v>3</v>
      </c>
      <c r="Q43" s="1" t="s">
        <v>228</v>
      </c>
      <c r="R43" t="s">
        <v>229</v>
      </c>
      <c r="S43" s="1">
        <v>2004</v>
      </c>
      <c r="T43" t="s">
        <v>371</v>
      </c>
      <c r="U43" t="str">
        <f>HYPERLINK("http://dx.doi.org/10.1142/S0218001404003289","http://dx.doi.org/10.1142/S0218001404003289")</f>
        <v>http://dx.doi.org/10.1142/S0218001404003289</v>
      </c>
    </row>
    <row r="44" spans="1:21" x14ac:dyDescent="0.2">
      <c r="A44" t="s">
        <v>21</v>
      </c>
      <c r="B44" t="s">
        <v>372</v>
      </c>
      <c r="C44" t="s">
        <v>372</v>
      </c>
      <c r="D44" t="s">
        <v>373</v>
      </c>
      <c r="E44" t="s">
        <v>374</v>
      </c>
      <c r="F44" t="s">
        <v>27</v>
      </c>
      <c r="G44" t="s">
        <v>375</v>
      </c>
      <c r="H44" t="s">
        <v>23</v>
      </c>
      <c r="I44" s="1" t="s">
        <v>23</v>
      </c>
      <c r="J44" t="s">
        <v>23</v>
      </c>
      <c r="K44" t="s">
        <v>23</v>
      </c>
      <c r="L44" t="s">
        <v>23</v>
      </c>
      <c r="M44" t="s">
        <v>23</v>
      </c>
      <c r="N44" s="1">
        <v>1</v>
      </c>
      <c r="O44">
        <v>0</v>
      </c>
      <c r="P44">
        <v>0</v>
      </c>
      <c r="Q44" s="1" t="s">
        <v>376</v>
      </c>
      <c r="R44" t="s">
        <v>377</v>
      </c>
      <c r="S44" s="1">
        <v>1986</v>
      </c>
      <c r="T44" t="s">
        <v>378</v>
      </c>
      <c r="U44" t="str">
        <f>HYPERLINK("http://dx.doi.org/10.1016/0004-3702(86)90004-4","http://dx.doi.org/10.1016/0004-3702(86)90004-4")</f>
        <v>http://dx.doi.org/10.1016/0004-3702(86)90004-4</v>
      </c>
    </row>
    <row r="45" spans="1:21" x14ac:dyDescent="0.2">
      <c r="A45" t="s">
        <v>21</v>
      </c>
      <c r="B45" t="s">
        <v>379</v>
      </c>
      <c r="C45" t="s">
        <v>380</v>
      </c>
      <c r="D45" t="s">
        <v>381</v>
      </c>
      <c r="E45" t="s">
        <v>73</v>
      </c>
      <c r="F45" t="s">
        <v>27</v>
      </c>
      <c r="G45" t="s">
        <v>28</v>
      </c>
      <c r="H45" t="s">
        <v>23</v>
      </c>
      <c r="I45" s="1" t="s">
        <v>23</v>
      </c>
      <c r="J45" t="s">
        <v>23</v>
      </c>
      <c r="K45" t="s">
        <v>382</v>
      </c>
      <c r="L45" t="s">
        <v>23</v>
      </c>
      <c r="M45" t="s">
        <v>383</v>
      </c>
      <c r="N45" s="1">
        <v>36</v>
      </c>
      <c r="O45">
        <v>0</v>
      </c>
      <c r="P45">
        <v>1</v>
      </c>
      <c r="Q45" s="1" t="s">
        <v>77</v>
      </c>
      <c r="R45" t="s">
        <v>78</v>
      </c>
      <c r="S45" s="1">
        <v>2020</v>
      </c>
      <c r="T45" t="s">
        <v>384</v>
      </c>
      <c r="U45" t="str">
        <f>HYPERLINK("http://dx.doi.org/10.1016/j.patrec.2020.06.027","http://dx.doi.org/10.1016/j.patrec.2020.06.027")</f>
        <v>http://dx.doi.org/10.1016/j.patrec.2020.06.027</v>
      </c>
    </row>
    <row r="46" spans="1:21" x14ac:dyDescent="0.2">
      <c r="A46" t="s">
        <v>21</v>
      </c>
      <c r="B46" t="s">
        <v>385</v>
      </c>
      <c r="C46" t="s">
        <v>385</v>
      </c>
      <c r="D46" t="s">
        <v>386</v>
      </c>
      <c r="E46" t="s">
        <v>73</v>
      </c>
      <c r="F46" t="s">
        <v>27</v>
      </c>
      <c r="G46" t="s">
        <v>28</v>
      </c>
      <c r="H46" t="s">
        <v>23</v>
      </c>
      <c r="I46" s="1" t="s">
        <v>23</v>
      </c>
      <c r="J46" t="s">
        <v>23</v>
      </c>
      <c r="K46" t="s">
        <v>23</v>
      </c>
      <c r="L46" t="s">
        <v>23</v>
      </c>
      <c r="M46" t="s">
        <v>23</v>
      </c>
      <c r="N46" s="1">
        <v>9</v>
      </c>
      <c r="O46">
        <v>0</v>
      </c>
      <c r="P46">
        <v>1</v>
      </c>
      <c r="Q46" s="1" t="s">
        <v>77</v>
      </c>
      <c r="R46" t="s">
        <v>78</v>
      </c>
      <c r="S46" s="1">
        <v>1989</v>
      </c>
      <c r="T46" t="s">
        <v>387</v>
      </c>
      <c r="U46" t="str">
        <f>HYPERLINK("http://dx.doi.org/10.1016/0167-8655(89)90062-7","http://dx.doi.org/10.1016/0167-8655(89)90062-7")</f>
        <v>http://dx.doi.org/10.1016/0167-8655(89)90062-7</v>
      </c>
    </row>
    <row r="47" spans="1:21" x14ac:dyDescent="0.2">
      <c r="A47" t="s">
        <v>21</v>
      </c>
      <c r="B47" t="s">
        <v>388</v>
      </c>
      <c r="C47" t="s">
        <v>389</v>
      </c>
      <c r="D47" t="s">
        <v>390</v>
      </c>
      <c r="E47" t="s">
        <v>83</v>
      </c>
      <c r="F47" t="s">
        <v>27</v>
      </c>
      <c r="G47" t="s">
        <v>28</v>
      </c>
      <c r="H47" t="s">
        <v>23</v>
      </c>
      <c r="I47" s="1" t="s">
        <v>23</v>
      </c>
      <c r="J47" t="s">
        <v>23</v>
      </c>
      <c r="K47" t="s">
        <v>391</v>
      </c>
      <c r="L47" t="s">
        <v>392</v>
      </c>
      <c r="M47" t="s">
        <v>393</v>
      </c>
      <c r="N47" s="1">
        <v>102</v>
      </c>
      <c r="O47">
        <v>12</v>
      </c>
      <c r="P47">
        <v>26</v>
      </c>
      <c r="Q47" s="1" t="s">
        <v>86</v>
      </c>
      <c r="R47" t="s">
        <v>87</v>
      </c>
      <c r="S47" s="1">
        <v>2021</v>
      </c>
      <c r="T47" t="s">
        <v>394</v>
      </c>
      <c r="U47" t="str">
        <f>HYPERLINK("http://dx.doi.org/10.1007/s00146-020-01010-1","http://dx.doi.org/10.1007/s00146-020-01010-1")</f>
        <v>http://dx.doi.org/10.1007/s00146-020-01010-1</v>
      </c>
    </row>
    <row r="48" spans="1:21" x14ac:dyDescent="0.2">
      <c r="A48" t="s">
        <v>21</v>
      </c>
      <c r="B48" t="s">
        <v>395</v>
      </c>
      <c r="C48" t="s">
        <v>396</v>
      </c>
      <c r="D48" t="s">
        <v>397</v>
      </c>
      <c r="E48" t="s">
        <v>398</v>
      </c>
      <c r="F48" t="s">
        <v>27</v>
      </c>
      <c r="G48" t="s">
        <v>28</v>
      </c>
      <c r="H48" t="s">
        <v>23</v>
      </c>
      <c r="I48" s="1" t="s">
        <v>23</v>
      </c>
      <c r="J48" t="s">
        <v>23</v>
      </c>
      <c r="K48" t="s">
        <v>23</v>
      </c>
      <c r="L48" t="s">
        <v>399</v>
      </c>
      <c r="M48" t="s">
        <v>400</v>
      </c>
      <c r="N48" s="1">
        <v>32</v>
      </c>
      <c r="O48">
        <v>2</v>
      </c>
      <c r="P48">
        <v>25</v>
      </c>
      <c r="Q48" s="1" t="s">
        <v>401</v>
      </c>
      <c r="R48" t="s">
        <v>402</v>
      </c>
      <c r="S48" s="1">
        <v>2019</v>
      </c>
      <c r="T48" t="s">
        <v>403</v>
      </c>
      <c r="U48" t="str">
        <f>HYPERLINK("http://dx.doi.org/10.1155/2019/7208494","http://dx.doi.org/10.1155/2019/7208494")</f>
        <v>http://dx.doi.org/10.1155/2019/7208494</v>
      </c>
    </row>
    <row r="49" spans="1:21" x14ac:dyDescent="0.2">
      <c r="A49" t="s">
        <v>58</v>
      </c>
      <c r="B49" t="s">
        <v>404</v>
      </c>
      <c r="C49" t="s">
        <v>405</v>
      </c>
      <c r="D49" t="s">
        <v>406</v>
      </c>
      <c r="E49" t="s">
        <v>102</v>
      </c>
      <c r="F49" t="s">
        <v>27</v>
      </c>
      <c r="G49" t="s">
        <v>49</v>
      </c>
      <c r="H49" t="s">
        <v>103</v>
      </c>
      <c r="I49" s="1" t="s">
        <v>104</v>
      </c>
      <c r="J49" t="s">
        <v>105</v>
      </c>
      <c r="K49" t="s">
        <v>23</v>
      </c>
      <c r="L49" t="s">
        <v>23</v>
      </c>
      <c r="M49" t="s">
        <v>407</v>
      </c>
      <c r="N49" s="1">
        <v>13</v>
      </c>
      <c r="O49">
        <v>0</v>
      </c>
      <c r="P49">
        <v>2</v>
      </c>
      <c r="Q49" s="1" t="s">
        <v>69</v>
      </c>
      <c r="R49" t="s">
        <v>70</v>
      </c>
      <c r="S49" s="1">
        <v>2006</v>
      </c>
      <c r="T49" t="s">
        <v>23</v>
      </c>
      <c r="U49" t="s">
        <v>23</v>
      </c>
    </row>
    <row r="50" spans="1:21" x14ac:dyDescent="0.2">
      <c r="A50" t="s">
        <v>58</v>
      </c>
      <c r="B50" t="s">
        <v>408</v>
      </c>
      <c r="C50" t="s">
        <v>408</v>
      </c>
      <c r="D50" t="s">
        <v>409</v>
      </c>
      <c r="E50" t="s">
        <v>410</v>
      </c>
      <c r="F50" t="s">
        <v>27</v>
      </c>
      <c r="G50" t="s">
        <v>49</v>
      </c>
      <c r="H50" t="s">
        <v>411</v>
      </c>
      <c r="I50" s="1" t="s">
        <v>412</v>
      </c>
      <c r="J50" t="s">
        <v>413</v>
      </c>
      <c r="K50" t="s">
        <v>23</v>
      </c>
      <c r="L50" t="s">
        <v>23</v>
      </c>
      <c r="M50" t="s">
        <v>414</v>
      </c>
      <c r="N50" s="1">
        <v>34</v>
      </c>
      <c r="O50">
        <v>0</v>
      </c>
      <c r="P50">
        <v>0</v>
      </c>
      <c r="Q50" s="1" t="s">
        <v>69</v>
      </c>
      <c r="R50" t="s">
        <v>70</v>
      </c>
      <c r="S50" s="1">
        <v>2005</v>
      </c>
      <c r="T50" t="s">
        <v>23</v>
      </c>
      <c r="U50" t="s">
        <v>23</v>
      </c>
    </row>
    <row r="51" spans="1:21" x14ac:dyDescent="0.2">
      <c r="A51" t="s">
        <v>21</v>
      </c>
      <c r="B51" t="s">
        <v>415</v>
      </c>
      <c r="C51" t="s">
        <v>415</v>
      </c>
      <c r="D51" t="s">
        <v>416</v>
      </c>
      <c r="E51" t="s">
        <v>73</v>
      </c>
      <c r="F51" t="s">
        <v>27</v>
      </c>
      <c r="G51" t="s">
        <v>28</v>
      </c>
      <c r="H51" t="s">
        <v>23</v>
      </c>
      <c r="I51" s="1" t="s">
        <v>23</v>
      </c>
      <c r="J51" t="s">
        <v>23</v>
      </c>
      <c r="K51" t="s">
        <v>417</v>
      </c>
      <c r="L51" t="s">
        <v>418</v>
      </c>
      <c r="M51" t="s">
        <v>419</v>
      </c>
      <c r="N51" s="1">
        <v>13</v>
      </c>
      <c r="O51">
        <v>0</v>
      </c>
      <c r="P51">
        <v>0</v>
      </c>
      <c r="Q51" s="1" t="s">
        <v>77</v>
      </c>
      <c r="R51" t="s">
        <v>78</v>
      </c>
      <c r="S51" s="1">
        <v>1998</v>
      </c>
      <c r="T51" t="s">
        <v>420</v>
      </c>
      <c r="U51" t="str">
        <f>HYPERLINK("http://dx.doi.org/10.1016/S0167-8655(98)00054-3","http://dx.doi.org/10.1016/S0167-8655(98)00054-3")</f>
        <v>http://dx.doi.org/10.1016/S0167-8655(98)00054-3</v>
      </c>
    </row>
    <row r="52" spans="1:21" x14ac:dyDescent="0.2">
      <c r="A52" t="s">
        <v>21</v>
      </c>
      <c r="B52" t="s">
        <v>421</v>
      </c>
      <c r="C52" t="s">
        <v>422</v>
      </c>
      <c r="D52" t="s">
        <v>423</v>
      </c>
      <c r="E52" t="s">
        <v>83</v>
      </c>
      <c r="F52" t="s">
        <v>27</v>
      </c>
      <c r="G52" t="s">
        <v>424</v>
      </c>
      <c r="H52" t="s">
        <v>23</v>
      </c>
      <c r="I52" s="1" t="s">
        <v>23</v>
      </c>
      <c r="J52" t="s">
        <v>23</v>
      </c>
      <c r="K52" t="s">
        <v>425</v>
      </c>
      <c r="L52" t="s">
        <v>23</v>
      </c>
      <c r="M52" t="s">
        <v>426</v>
      </c>
      <c r="N52" s="1">
        <v>55</v>
      </c>
      <c r="O52">
        <v>14</v>
      </c>
      <c r="P52">
        <v>36</v>
      </c>
      <c r="Q52" s="1" t="s">
        <v>86</v>
      </c>
      <c r="R52" t="s">
        <v>87</v>
      </c>
      <c r="S52" s="1" t="s">
        <v>23</v>
      </c>
      <c r="T52" t="s">
        <v>427</v>
      </c>
      <c r="U52" t="str">
        <f>HYPERLINK("http://dx.doi.org/10.1007/s00146-021-01285-y","http://dx.doi.org/10.1007/s00146-021-01285-y")</f>
        <v>http://dx.doi.org/10.1007/s00146-021-01285-y</v>
      </c>
    </row>
    <row r="53" spans="1:21" x14ac:dyDescent="0.2">
      <c r="A53" t="s">
        <v>21</v>
      </c>
      <c r="B53" t="s">
        <v>428</v>
      </c>
      <c r="C53" t="s">
        <v>429</v>
      </c>
      <c r="D53" t="s">
        <v>430</v>
      </c>
      <c r="E53" t="s">
        <v>73</v>
      </c>
      <c r="F53" t="s">
        <v>27</v>
      </c>
      <c r="G53" t="s">
        <v>28</v>
      </c>
      <c r="H53" t="s">
        <v>23</v>
      </c>
      <c r="I53" s="1" t="s">
        <v>23</v>
      </c>
      <c r="J53" t="s">
        <v>23</v>
      </c>
      <c r="K53" t="s">
        <v>431</v>
      </c>
      <c r="L53" t="s">
        <v>432</v>
      </c>
      <c r="M53" t="s">
        <v>433</v>
      </c>
      <c r="N53" s="1">
        <v>17</v>
      </c>
      <c r="O53">
        <v>0</v>
      </c>
      <c r="P53">
        <v>5</v>
      </c>
      <c r="Q53" s="1" t="s">
        <v>77</v>
      </c>
      <c r="R53" t="s">
        <v>78</v>
      </c>
      <c r="S53" s="1">
        <v>2009</v>
      </c>
      <c r="T53" t="s">
        <v>434</v>
      </c>
      <c r="U53" t="str">
        <f>HYPERLINK("http://dx.doi.org/10.1016/j.patrec.2008.12.012","http://dx.doi.org/10.1016/j.patrec.2008.12.012")</f>
        <v>http://dx.doi.org/10.1016/j.patrec.2008.12.012</v>
      </c>
    </row>
    <row r="54" spans="1:21" x14ac:dyDescent="0.2">
      <c r="A54" t="s">
        <v>21</v>
      </c>
      <c r="B54" t="s">
        <v>435</v>
      </c>
      <c r="C54" t="s">
        <v>436</v>
      </c>
      <c r="D54" t="s">
        <v>437</v>
      </c>
      <c r="E54" t="s">
        <v>48</v>
      </c>
      <c r="F54" t="s">
        <v>27</v>
      </c>
      <c r="G54" t="s">
        <v>49</v>
      </c>
      <c r="H54" t="s">
        <v>50</v>
      </c>
      <c r="I54" s="1" t="s">
        <v>51</v>
      </c>
      <c r="J54" t="s">
        <v>52</v>
      </c>
      <c r="K54" t="s">
        <v>438</v>
      </c>
      <c r="L54" t="s">
        <v>23</v>
      </c>
      <c r="M54" t="s">
        <v>439</v>
      </c>
      <c r="N54" s="1">
        <v>11</v>
      </c>
      <c r="O54">
        <v>1</v>
      </c>
      <c r="P54">
        <v>6</v>
      </c>
      <c r="Q54" s="1" t="s">
        <v>56</v>
      </c>
      <c r="R54" t="s">
        <v>57</v>
      </c>
      <c r="S54" s="1">
        <v>2007</v>
      </c>
      <c r="T54" t="s">
        <v>440</v>
      </c>
      <c r="U54" t="str">
        <f>HYPERLINK("http://dx.doi.org/10.1142/S0218488507004601","http://dx.doi.org/10.1142/S0218488507004601")</f>
        <v>http://dx.doi.org/10.1142/S0218488507004601</v>
      </c>
    </row>
    <row r="55" spans="1:21" x14ac:dyDescent="0.2">
      <c r="A55" t="s">
        <v>21</v>
      </c>
      <c r="B55" t="s">
        <v>441</v>
      </c>
      <c r="C55" t="s">
        <v>442</v>
      </c>
      <c r="D55" t="s">
        <v>443</v>
      </c>
      <c r="E55" t="s">
        <v>444</v>
      </c>
      <c r="F55" t="s">
        <v>27</v>
      </c>
      <c r="G55" t="s">
        <v>28</v>
      </c>
      <c r="H55" t="s">
        <v>23</v>
      </c>
      <c r="I55" s="1" t="s">
        <v>23</v>
      </c>
      <c r="J55" t="s">
        <v>23</v>
      </c>
      <c r="K55" t="s">
        <v>23</v>
      </c>
      <c r="L55" t="s">
        <v>445</v>
      </c>
      <c r="M55" t="s">
        <v>446</v>
      </c>
      <c r="N55" s="1">
        <v>31</v>
      </c>
      <c r="O55">
        <v>0</v>
      </c>
      <c r="P55">
        <v>3</v>
      </c>
      <c r="Q55" s="1" t="s">
        <v>447</v>
      </c>
      <c r="R55" t="s">
        <v>448</v>
      </c>
      <c r="S55" s="1">
        <v>2021</v>
      </c>
      <c r="T55" t="s">
        <v>449</v>
      </c>
      <c r="U55" t="str">
        <f>HYPERLINK("http://dx.doi.org/10.1155/2021/5533777","http://dx.doi.org/10.1155/2021/5533777")</f>
        <v>http://dx.doi.org/10.1155/2021/5533777</v>
      </c>
    </row>
    <row r="56" spans="1:21" x14ac:dyDescent="0.2">
      <c r="A56" t="s">
        <v>21</v>
      </c>
      <c r="B56" t="s">
        <v>450</v>
      </c>
      <c r="C56" t="s">
        <v>451</v>
      </c>
      <c r="D56" t="s">
        <v>452</v>
      </c>
      <c r="E56" t="s">
        <v>26</v>
      </c>
      <c r="F56" t="s">
        <v>27</v>
      </c>
      <c r="G56" t="s">
        <v>28</v>
      </c>
      <c r="H56" t="s">
        <v>23</v>
      </c>
      <c r="I56" s="1" t="s">
        <v>23</v>
      </c>
      <c r="J56" t="s">
        <v>23</v>
      </c>
      <c r="K56" t="s">
        <v>453</v>
      </c>
      <c r="L56" t="s">
        <v>23</v>
      </c>
      <c r="M56" t="s">
        <v>454</v>
      </c>
      <c r="N56" s="1">
        <v>20</v>
      </c>
      <c r="O56">
        <v>1</v>
      </c>
      <c r="P56">
        <v>7</v>
      </c>
      <c r="Q56" s="1" t="s">
        <v>32</v>
      </c>
      <c r="R56" t="s">
        <v>33</v>
      </c>
      <c r="S56" s="1">
        <v>2014</v>
      </c>
      <c r="T56" t="s">
        <v>455</v>
      </c>
      <c r="U56" t="str">
        <f>HYPERLINK("http://dx.doi.org/10.1007/s00521-014-1586-0","http://dx.doi.org/10.1007/s00521-014-1586-0")</f>
        <v>http://dx.doi.org/10.1007/s00521-014-1586-0</v>
      </c>
    </row>
    <row r="57" spans="1:21" x14ac:dyDescent="0.2">
      <c r="A57" t="s">
        <v>21</v>
      </c>
      <c r="B57" t="s">
        <v>385</v>
      </c>
      <c r="C57" t="s">
        <v>385</v>
      </c>
      <c r="D57" t="s">
        <v>456</v>
      </c>
      <c r="E57" t="s">
        <v>73</v>
      </c>
      <c r="F57" t="s">
        <v>27</v>
      </c>
      <c r="G57" t="s">
        <v>28</v>
      </c>
      <c r="H57" t="s">
        <v>23</v>
      </c>
      <c r="I57" s="1" t="s">
        <v>23</v>
      </c>
      <c r="J57" t="s">
        <v>23</v>
      </c>
      <c r="K57" t="s">
        <v>457</v>
      </c>
      <c r="L57" t="s">
        <v>23</v>
      </c>
      <c r="M57" t="s">
        <v>458</v>
      </c>
      <c r="N57" s="1">
        <v>6</v>
      </c>
      <c r="O57">
        <v>0</v>
      </c>
      <c r="P57">
        <v>0</v>
      </c>
      <c r="Q57" s="1" t="s">
        <v>77</v>
      </c>
      <c r="R57" t="s">
        <v>78</v>
      </c>
      <c r="S57" s="1">
        <v>1991</v>
      </c>
      <c r="T57" t="s">
        <v>459</v>
      </c>
      <c r="U57" t="str">
        <f>HYPERLINK("http://dx.doi.org/10.1016/0167-8655(91)90054-P","http://dx.doi.org/10.1016/0167-8655(91)90054-P")</f>
        <v>http://dx.doi.org/10.1016/0167-8655(91)90054-P</v>
      </c>
    </row>
    <row r="58" spans="1:21" x14ac:dyDescent="0.2">
      <c r="A58" t="s">
        <v>21</v>
      </c>
      <c r="B58" t="s">
        <v>460</v>
      </c>
      <c r="C58" t="s">
        <v>461</v>
      </c>
      <c r="D58" t="s">
        <v>462</v>
      </c>
      <c r="E58" t="s">
        <v>463</v>
      </c>
      <c r="F58" t="s">
        <v>27</v>
      </c>
      <c r="G58" t="s">
        <v>28</v>
      </c>
      <c r="H58" t="s">
        <v>23</v>
      </c>
      <c r="I58" s="1" t="s">
        <v>23</v>
      </c>
      <c r="J58" t="s">
        <v>23</v>
      </c>
      <c r="K58" t="s">
        <v>464</v>
      </c>
      <c r="L58" t="s">
        <v>465</v>
      </c>
      <c r="M58" t="s">
        <v>466</v>
      </c>
      <c r="N58" s="1">
        <v>131</v>
      </c>
      <c r="O58">
        <v>10</v>
      </c>
      <c r="P58">
        <v>32</v>
      </c>
      <c r="Q58" s="1" t="s">
        <v>467</v>
      </c>
      <c r="R58" t="s">
        <v>468</v>
      </c>
      <c r="S58" s="1">
        <v>2021</v>
      </c>
      <c r="T58" t="s">
        <v>469</v>
      </c>
      <c r="U58" t="str">
        <f>HYPERLINK("http://dx.doi.org/10.1007/s10462-020-09865-y","http://dx.doi.org/10.1007/s10462-020-09865-y")</f>
        <v>http://dx.doi.org/10.1007/s10462-020-09865-y</v>
      </c>
    </row>
    <row r="59" spans="1:21" x14ac:dyDescent="0.2">
      <c r="A59" t="s">
        <v>21</v>
      </c>
      <c r="B59" t="s">
        <v>470</v>
      </c>
      <c r="C59" t="s">
        <v>471</v>
      </c>
      <c r="D59" t="s">
        <v>472</v>
      </c>
      <c r="E59" t="s">
        <v>83</v>
      </c>
      <c r="F59" t="s">
        <v>27</v>
      </c>
      <c r="G59" t="s">
        <v>28</v>
      </c>
      <c r="H59" t="s">
        <v>23</v>
      </c>
      <c r="I59" s="1" t="s">
        <v>23</v>
      </c>
      <c r="J59" t="s">
        <v>23</v>
      </c>
      <c r="K59" t="s">
        <v>473</v>
      </c>
      <c r="L59" t="s">
        <v>474</v>
      </c>
      <c r="M59" t="s">
        <v>475</v>
      </c>
      <c r="N59" s="1">
        <v>23</v>
      </c>
      <c r="O59">
        <v>0</v>
      </c>
      <c r="P59">
        <v>1</v>
      </c>
      <c r="Q59" s="1" t="s">
        <v>86</v>
      </c>
      <c r="R59" t="s">
        <v>87</v>
      </c>
      <c r="S59" s="1">
        <v>2019</v>
      </c>
      <c r="T59" t="s">
        <v>476</v>
      </c>
      <c r="U59" t="str">
        <f>HYPERLINK("http://dx.doi.org/10.1007/s00146-017-0767-7","http://dx.doi.org/10.1007/s00146-017-0767-7")</f>
        <v>http://dx.doi.org/10.1007/s00146-017-0767-7</v>
      </c>
    </row>
    <row r="60" spans="1:21" x14ac:dyDescent="0.2">
      <c r="A60" t="s">
        <v>21</v>
      </c>
      <c r="B60" t="s">
        <v>477</v>
      </c>
      <c r="C60" t="s">
        <v>478</v>
      </c>
      <c r="D60" t="s">
        <v>479</v>
      </c>
      <c r="E60" t="s">
        <v>480</v>
      </c>
      <c r="F60" t="s">
        <v>27</v>
      </c>
      <c r="G60" t="s">
        <v>28</v>
      </c>
      <c r="H60" t="s">
        <v>23</v>
      </c>
      <c r="I60" s="1" t="s">
        <v>23</v>
      </c>
      <c r="J60" t="s">
        <v>23</v>
      </c>
      <c r="K60" t="s">
        <v>481</v>
      </c>
      <c r="L60" t="s">
        <v>482</v>
      </c>
      <c r="M60" t="s">
        <v>483</v>
      </c>
      <c r="N60" s="1">
        <v>58</v>
      </c>
      <c r="O60">
        <v>0</v>
      </c>
      <c r="P60">
        <v>4</v>
      </c>
      <c r="Q60" s="1" t="s">
        <v>484</v>
      </c>
      <c r="R60" t="s">
        <v>485</v>
      </c>
      <c r="S60" s="1">
        <v>2017</v>
      </c>
      <c r="T60" t="s">
        <v>486</v>
      </c>
      <c r="U60" t="str">
        <f>HYPERLINK("http://dx.doi.org/10.20965/jaciii.2017.p0803","http://dx.doi.org/10.20965/jaciii.2017.p0803")</f>
        <v>http://dx.doi.org/10.20965/jaciii.2017.p0803</v>
      </c>
    </row>
    <row r="61" spans="1:21" x14ac:dyDescent="0.2">
      <c r="A61" t="s">
        <v>21</v>
      </c>
      <c r="B61" t="s">
        <v>487</v>
      </c>
      <c r="C61" t="s">
        <v>488</v>
      </c>
      <c r="D61" t="s">
        <v>489</v>
      </c>
      <c r="E61" t="s">
        <v>490</v>
      </c>
      <c r="F61" t="s">
        <v>27</v>
      </c>
      <c r="G61" t="s">
        <v>28</v>
      </c>
      <c r="H61" t="s">
        <v>23</v>
      </c>
      <c r="I61" s="1" t="s">
        <v>23</v>
      </c>
      <c r="J61" t="s">
        <v>23</v>
      </c>
      <c r="K61" t="s">
        <v>491</v>
      </c>
      <c r="L61" t="s">
        <v>492</v>
      </c>
      <c r="M61" t="s">
        <v>493</v>
      </c>
      <c r="N61" s="1">
        <v>20</v>
      </c>
      <c r="O61">
        <v>0</v>
      </c>
      <c r="P61">
        <v>0</v>
      </c>
      <c r="Q61" s="1" t="s">
        <v>494</v>
      </c>
      <c r="R61" t="s">
        <v>495</v>
      </c>
      <c r="S61" s="1">
        <v>2011</v>
      </c>
      <c r="T61" t="s">
        <v>23</v>
      </c>
      <c r="U61" t="s">
        <v>23</v>
      </c>
    </row>
    <row r="62" spans="1:21" x14ac:dyDescent="0.2">
      <c r="A62" t="s">
        <v>21</v>
      </c>
      <c r="B62" t="s">
        <v>496</v>
      </c>
      <c r="C62" t="s">
        <v>497</v>
      </c>
      <c r="D62" t="s">
        <v>498</v>
      </c>
      <c r="E62" t="s">
        <v>109</v>
      </c>
      <c r="F62" t="s">
        <v>27</v>
      </c>
      <c r="G62" t="s">
        <v>28</v>
      </c>
      <c r="H62" t="s">
        <v>23</v>
      </c>
      <c r="I62" s="1" t="s">
        <v>23</v>
      </c>
      <c r="J62" t="s">
        <v>23</v>
      </c>
      <c r="K62" t="s">
        <v>499</v>
      </c>
      <c r="L62" t="s">
        <v>23</v>
      </c>
      <c r="M62" t="s">
        <v>500</v>
      </c>
      <c r="N62" s="1">
        <v>74</v>
      </c>
      <c r="O62">
        <v>2</v>
      </c>
      <c r="P62">
        <v>3</v>
      </c>
      <c r="Q62" s="1" t="s">
        <v>115</v>
      </c>
      <c r="R62" t="s">
        <v>116</v>
      </c>
      <c r="S62" s="1">
        <v>2022</v>
      </c>
      <c r="T62" t="s">
        <v>501</v>
      </c>
      <c r="U62" t="str">
        <f>HYPERLINK("http://dx.doi.org/10.1080/0952813X.2021.1871665","http://dx.doi.org/10.1080/0952813X.2021.1871665")</f>
        <v>http://dx.doi.org/10.1080/0952813X.2021.1871665</v>
      </c>
    </row>
    <row r="63" spans="1:21" x14ac:dyDescent="0.2">
      <c r="A63" t="s">
        <v>21</v>
      </c>
      <c r="B63" t="s">
        <v>502</v>
      </c>
      <c r="C63" t="s">
        <v>503</v>
      </c>
      <c r="D63" t="s">
        <v>504</v>
      </c>
      <c r="E63" t="s">
        <v>505</v>
      </c>
      <c r="F63" t="s">
        <v>27</v>
      </c>
      <c r="G63" t="s">
        <v>28</v>
      </c>
      <c r="H63" t="s">
        <v>23</v>
      </c>
      <c r="I63" s="1" t="s">
        <v>23</v>
      </c>
      <c r="J63" t="s">
        <v>23</v>
      </c>
      <c r="K63" t="s">
        <v>506</v>
      </c>
      <c r="L63" t="s">
        <v>507</v>
      </c>
      <c r="M63" t="s">
        <v>508</v>
      </c>
      <c r="N63" s="1">
        <v>73</v>
      </c>
      <c r="O63">
        <v>0</v>
      </c>
      <c r="P63">
        <v>3</v>
      </c>
      <c r="Q63" s="1" t="s">
        <v>509</v>
      </c>
      <c r="R63" t="s">
        <v>510</v>
      </c>
      <c r="S63" s="1">
        <v>2021</v>
      </c>
      <c r="T63" t="s">
        <v>511</v>
      </c>
      <c r="U63" t="str">
        <f>HYPERLINK("http://dx.doi.org/10.1515/jisys-2020-0117","http://dx.doi.org/10.1515/jisys-2020-0117")</f>
        <v>http://dx.doi.org/10.1515/jisys-2020-0117</v>
      </c>
    </row>
    <row r="64" spans="1:21" x14ac:dyDescent="0.2">
      <c r="A64" t="s">
        <v>21</v>
      </c>
      <c r="B64" t="s">
        <v>512</v>
      </c>
      <c r="C64" t="s">
        <v>513</v>
      </c>
      <c r="D64" t="s">
        <v>514</v>
      </c>
      <c r="E64" t="s">
        <v>177</v>
      </c>
      <c r="F64" t="s">
        <v>27</v>
      </c>
      <c r="G64" t="s">
        <v>49</v>
      </c>
      <c r="H64" t="s">
        <v>515</v>
      </c>
      <c r="I64" s="1" t="s">
        <v>516</v>
      </c>
      <c r="J64" t="s">
        <v>517</v>
      </c>
      <c r="K64" t="s">
        <v>518</v>
      </c>
      <c r="L64" t="s">
        <v>519</v>
      </c>
      <c r="M64" t="s">
        <v>520</v>
      </c>
      <c r="N64" s="1">
        <v>33</v>
      </c>
      <c r="O64">
        <v>0</v>
      </c>
      <c r="P64">
        <v>2</v>
      </c>
      <c r="Q64" s="1" t="s">
        <v>181</v>
      </c>
      <c r="R64" t="s">
        <v>182</v>
      </c>
      <c r="S64" s="1">
        <v>2017</v>
      </c>
      <c r="T64" t="s">
        <v>521</v>
      </c>
      <c r="U64" t="str">
        <f>HYPERLINK("http://dx.doi.org/10.3233/JIFS-169253","http://dx.doi.org/10.3233/JIFS-169253")</f>
        <v>http://dx.doi.org/10.3233/JIFS-169253</v>
      </c>
    </row>
    <row r="65" spans="1:21" x14ac:dyDescent="0.2">
      <c r="A65" t="s">
        <v>21</v>
      </c>
      <c r="B65" t="s">
        <v>522</v>
      </c>
      <c r="C65" t="s">
        <v>523</v>
      </c>
      <c r="D65" t="s">
        <v>524</v>
      </c>
      <c r="E65" t="s">
        <v>525</v>
      </c>
      <c r="F65" t="s">
        <v>27</v>
      </c>
      <c r="G65" t="s">
        <v>28</v>
      </c>
      <c r="H65" t="s">
        <v>23</v>
      </c>
      <c r="I65" s="1" t="s">
        <v>23</v>
      </c>
      <c r="J65" t="s">
        <v>23</v>
      </c>
      <c r="K65" t="s">
        <v>526</v>
      </c>
      <c r="L65" t="s">
        <v>527</v>
      </c>
      <c r="M65" t="s">
        <v>528</v>
      </c>
      <c r="N65" s="1">
        <v>36</v>
      </c>
      <c r="O65">
        <v>1</v>
      </c>
      <c r="P65">
        <v>1</v>
      </c>
      <c r="Q65" s="1" t="s">
        <v>529</v>
      </c>
      <c r="R65" t="s">
        <v>530</v>
      </c>
      <c r="S65" s="1">
        <v>2022</v>
      </c>
      <c r="T65" t="s">
        <v>531</v>
      </c>
      <c r="U65" t="str">
        <f>HYPERLINK("http://dx.doi.org/10.1016/j.ijar.2022.01.008","http://dx.doi.org/10.1016/j.ijar.2022.01.008")</f>
        <v>http://dx.doi.org/10.1016/j.ijar.2022.01.008</v>
      </c>
    </row>
    <row r="66" spans="1:21" x14ac:dyDescent="0.2">
      <c r="A66" t="s">
        <v>21</v>
      </c>
      <c r="B66" t="s">
        <v>532</v>
      </c>
      <c r="C66" t="s">
        <v>533</v>
      </c>
      <c r="D66" t="s">
        <v>534</v>
      </c>
      <c r="E66" t="s">
        <v>26</v>
      </c>
      <c r="F66" t="s">
        <v>27</v>
      </c>
      <c r="G66" t="s">
        <v>28</v>
      </c>
      <c r="H66" t="s">
        <v>23</v>
      </c>
      <c r="I66" s="1" t="s">
        <v>23</v>
      </c>
      <c r="J66" t="s">
        <v>23</v>
      </c>
      <c r="K66" t="s">
        <v>535</v>
      </c>
      <c r="L66" t="s">
        <v>536</v>
      </c>
      <c r="M66" t="s">
        <v>537</v>
      </c>
      <c r="N66" s="1">
        <v>115</v>
      </c>
      <c r="O66">
        <v>0</v>
      </c>
      <c r="P66">
        <v>8</v>
      </c>
      <c r="Q66" s="1" t="s">
        <v>32</v>
      </c>
      <c r="R66" t="s">
        <v>33</v>
      </c>
      <c r="S66" s="1">
        <v>2021</v>
      </c>
      <c r="T66" t="s">
        <v>538</v>
      </c>
      <c r="U66" t="str">
        <f>HYPERLINK("http://dx.doi.org/10.1007/s00521-021-06001-x","http://dx.doi.org/10.1007/s00521-021-06001-x")</f>
        <v>http://dx.doi.org/10.1007/s00521-021-06001-x</v>
      </c>
    </row>
    <row r="67" spans="1:21" x14ac:dyDescent="0.2">
      <c r="A67" t="s">
        <v>21</v>
      </c>
      <c r="B67" t="s">
        <v>539</v>
      </c>
      <c r="C67" t="s">
        <v>540</v>
      </c>
      <c r="D67" t="s">
        <v>541</v>
      </c>
      <c r="E67" t="s">
        <v>38</v>
      </c>
      <c r="F67" t="s">
        <v>27</v>
      </c>
      <c r="G67" t="s">
        <v>28</v>
      </c>
      <c r="H67" t="s">
        <v>23</v>
      </c>
      <c r="I67" s="1" t="s">
        <v>23</v>
      </c>
      <c r="J67" t="s">
        <v>23</v>
      </c>
      <c r="K67" t="s">
        <v>542</v>
      </c>
      <c r="L67" t="s">
        <v>543</v>
      </c>
      <c r="M67" t="s">
        <v>544</v>
      </c>
      <c r="N67" s="1">
        <v>61</v>
      </c>
      <c r="O67">
        <v>5</v>
      </c>
      <c r="P67">
        <v>20</v>
      </c>
      <c r="Q67" s="1" t="s">
        <v>42</v>
      </c>
      <c r="R67" t="s">
        <v>43</v>
      </c>
      <c r="S67" s="1">
        <v>2019</v>
      </c>
      <c r="T67" t="s">
        <v>545</v>
      </c>
      <c r="U67" t="str">
        <f>HYPERLINK("http://dx.doi.org/10.3233/IDA-184254","http://dx.doi.org/10.3233/IDA-184254")</f>
        <v>http://dx.doi.org/10.3233/IDA-184254</v>
      </c>
    </row>
    <row r="68" spans="1:21" x14ac:dyDescent="0.2">
      <c r="A68" t="s">
        <v>21</v>
      </c>
      <c r="B68" t="s">
        <v>546</v>
      </c>
      <c r="C68" t="s">
        <v>547</v>
      </c>
      <c r="D68" t="s">
        <v>548</v>
      </c>
      <c r="E68" t="s">
        <v>177</v>
      </c>
      <c r="F68" t="s">
        <v>27</v>
      </c>
      <c r="G68" t="s">
        <v>28</v>
      </c>
      <c r="H68" t="s">
        <v>23</v>
      </c>
      <c r="I68" s="1" t="s">
        <v>23</v>
      </c>
      <c r="J68" t="s">
        <v>23</v>
      </c>
      <c r="K68" t="s">
        <v>549</v>
      </c>
      <c r="L68" t="s">
        <v>23</v>
      </c>
      <c r="M68" t="s">
        <v>550</v>
      </c>
      <c r="N68" s="1">
        <v>9</v>
      </c>
      <c r="O68">
        <v>0</v>
      </c>
      <c r="P68">
        <v>3</v>
      </c>
      <c r="Q68" s="1" t="s">
        <v>181</v>
      </c>
      <c r="R68" t="s">
        <v>182</v>
      </c>
      <c r="S68" s="1">
        <v>2017</v>
      </c>
      <c r="T68" t="s">
        <v>551</v>
      </c>
      <c r="U68" t="str">
        <f>HYPERLINK("http://dx.doi.org/10.3233/JIFS-16228","http://dx.doi.org/10.3233/JIFS-16228")</f>
        <v>http://dx.doi.org/10.3233/JIFS-16228</v>
      </c>
    </row>
    <row r="69" spans="1:21" x14ac:dyDescent="0.2">
      <c r="A69" t="s">
        <v>21</v>
      </c>
      <c r="B69" t="s">
        <v>299</v>
      </c>
      <c r="C69" t="s">
        <v>300</v>
      </c>
      <c r="D69" t="s">
        <v>552</v>
      </c>
      <c r="E69" t="s">
        <v>73</v>
      </c>
      <c r="F69" t="s">
        <v>27</v>
      </c>
      <c r="G69" t="s">
        <v>28</v>
      </c>
      <c r="H69" t="s">
        <v>23</v>
      </c>
      <c r="I69" s="1" t="s">
        <v>23</v>
      </c>
      <c r="J69" t="s">
        <v>23</v>
      </c>
      <c r="K69" t="s">
        <v>553</v>
      </c>
      <c r="L69" t="s">
        <v>23</v>
      </c>
      <c r="M69" t="s">
        <v>554</v>
      </c>
      <c r="N69" s="1">
        <v>13</v>
      </c>
      <c r="O69">
        <v>0</v>
      </c>
      <c r="P69">
        <v>5</v>
      </c>
      <c r="Q69" s="1" t="s">
        <v>77</v>
      </c>
      <c r="R69" t="s">
        <v>78</v>
      </c>
      <c r="S69" s="1">
        <v>2011</v>
      </c>
      <c r="T69" t="s">
        <v>555</v>
      </c>
      <c r="U69" t="str">
        <f>HYPERLINK("http://dx.doi.org/10.1016/j.patrec.2010.09.013","http://dx.doi.org/10.1016/j.patrec.2010.09.013")</f>
        <v>http://dx.doi.org/10.1016/j.patrec.2010.09.013</v>
      </c>
    </row>
    <row r="70" spans="1:21" x14ac:dyDescent="0.2">
      <c r="A70" t="s">
        <v>21</v>
      </c>
      <c r="B70" t="s">
        <v>556</v>
      </c>
      <c r="C70" t="s">
        <v>556</v>
      </c>
      <c r="D70" t="s">
        <v>557</v>
      </c>
      <c r="E70" t="s">
        <v>73</v>
      </c>
      <c r="F70" t="s">
        <v>27</v>
      </c>
      <c r="G70" t="s">
        <v>28</v>
      </c>
      <c r="H70" t="s">
        <v>23</v>
      </c>
      <c r="I70" s="1" t="s">
        <v>23</v>
      </c>
      <c r="J70" t="s">
        <v>23</v>
      </c>
      <c r="K70" t="s">
        <v>558</v>
      </c>
      <c r="L70" t="s">
        <v>23</v>
      </c>
      <c r="M70" t="s">
        <v>559</v>
      </c>
      <c r="N70" s="1">
        <v>17</v>
      </c>
      <c r="O70">
        <v>0</v>
      </c>
      <c r="P70">
        <v>4</v>
      </c>
      <c r="Q70" s="1" t="s">
        <v>77</v>
      </c>
      <c r="R70" t="s">
        <v>78</v>
      </c>
      <c r="S70" s="1">
        <v>2006</v>
      </c>
      <c r="T70" t="s">
        <v>560</v>
      </c>
      <c r="U70" t="str">
        <f>HYPERLINK("http://dx.doi.org/10.1016/j.patrec.2005.09.009","http://dx.doi.org/10.1016/j.patrec.2005.09.009")</f>
        <v>http://dx.doi.org/10.1016/j.patrec.2005.09.009</v>
      </c>
    </row>
    <row r="71" spans="1:21" x14ac:dyDescent="0.2">
      <c r="A71" t="s">
        <v>21</v>
      </c>
      <c r="B71" t="s">
        <v>561</v>
      </c>
      <c r="C71" t="s">
        <v>561</v>
      </c>
      <c r="D71" t="s">
        <v>562</v>
      </c>
      <c r="E71" t="s">
        <v>563</v>
      </c>
      <c r="F71" t="s">
        <v>27</v>
      </c>
      <c r="G71" t="s">
        <v>28</v>
      </c>
      <c r="H71" t="s">
        <v>23</v>
      </c>
      <c r="I71" s="1" t="s">
        <v>23</v>
      </c>
      <c r="J71" t="s">
        <v>23</v>
      </c>
      <c r="K71" t="s">
        <v>564</v>
      </c>
      <c r="L71" t="s">
        <v>565</v>
      </c>
      <c r="M71" t="s">
        <v>566</v>
      </c>
      <c r="N71" s="1">
        <v>17</v>
      </c>
      <c r="O71">
        <v>0</v>
      </c>
      <c r="P71">
        <v>3</v>
      </c>
      <c r="Q71" s="1" t="s">
        <v>567</v>
      </c>
      <c r="R71" t="s">
        <v>568</v>
      </c>
      <c r="S71" s="1">
        <v>2002</v>
      </c>
      <c r="T71" t="s">
        <v>569</v>
      </c>
      <c r="U71" t="str">
        <f>HYPERLINK("http://dx.doi.org/10.1023/A:1015733517815","http://dx.doi.org/10.1023/A:1015733517815")</f>
        <v>http://dx.doi.org/10.1023/A:1015733517815</v>
      </c>
    </row>
    <row r="72" spans="1:21" x14ac:dyDescent="0.2">
      <c r="A72" t="s">
        <v>21</v>
      </c>
      <c r="B72" t="s">
        <v>570</v>
      </c>
      <c r="C72" t="s">
        <v>571</v>
      </c>
      <c r="D72" t="s">
        <v>572</v>
      </c>
      <c r="E72" t="s">
        <v>26</v>
      </c>
      <c r="F72" t="s">
        <v>27</v>
      </c>
      <c r="G72" t="s">
        <v>272</v>
      </c>
      <c r="H72" t="s">
        <v>23</v>
      </c>
      <c r="I72" s="1" t="s">
        <v>23</v>
      </c>
      <c r="J72" t="s">
        <v>23</v>
      </c>
      <c r="K72" t="s">
        <v>573</v>
      </c>
      <c r="L72" t="s">
        <v>23</v>
      </c>
      <c r="M72" t="s">
        <v>574</v>
      </c>
      <c r="N72" s="1">
        <v>59</v>
      </c>
      <c r="O72">
        <v>13</v>
      </c>
      <c r="P72">
        <v>17</v>
      </c>
      <c r="Q72" s="1" t="s">
        <v>32</v>
      </c>
      <c r="R72" t="s">
        <v>33</v>
      </c>
      <c r="S72" s="1" t="s">
        <v>23</v>
      </c>
      <c r="T72" t="s">
        <v>575</v>
      </c>
      <c r="U72" t="str">
        <f>HYPERLINK("http://dx.doi.org/10.1007/s00521-021-06697-x","http://dx.doi.org/10.1007/s00521-021-06697-x")</f>
        <v>http://dx.doi.org/10.1007/s00521-021-06697-x</v>
      </c>
    </row>
    <row r="73" spans="1:21" x14ac:dyDescent="0.2">
      <c r="A73" t="s">
        <v>21</v>
      </c>
      <c r="B73" t="s">
        <v>576</v>
      </c>
      <c r="C73" t="s">
        <v>576</v>
      </c>
      <c r="D73" t="s">
        <v>577</v>
      </c>
      <c r="E73" t="s">
        <v>225</v>
      </c>
      <c r="F73" t="s">
        <v>27</v>
      </c>
      <c r="G73" t="s">
        <v>28</v>
      </c>
      <c r="H73" t="s">
        <v>23</v>
      </c>
      <c r="I73" s="1" t="s">
        <v>23</v>
      </c>
      <c r="J73" t="s">
        <v>23</v>
      </c>
      <c r="K73" t="s">
        <v>578</v>
      </c>
      <c r="L73" t="s">
        <v>23</v>
      </c>
      <c r="M73" t="s">
        <v>579</v>
      </c>
      <c r="N73" s="1">
        <v>5</v>
      </c>
      <c r="O73">
        <v>0</v>
      </c>
      <c r="P73">
        <v>0</v>
      </c>
      <c r="Q73" s="1" t="s">
        <v>228</v>
      </c>
      <c r="R73" t="s">
        <v>229</v>
      </c>
      <c r="S73" s="1">
        <v>1998</v>
      </c>
      <c r="T73" t="s">
        <v>580</v>
      </c>
      <c r="U73" t="str">
        <f>HYPERLINK("http://dx.doi.org/10.1142/S0218001498000518","http://dx.doi.org/10.1142/S0218001498000518")</f>
        <v>http://dx.doi.org/10.1142/S0218001498000518</v>
      </c>
    </row>
    <row r="74" spans="1:21" x14ac:dyDescent="0.2">
      <c r="A74" t="s">
        <v>21</v>
      </c>
      <c r="B74" t="s">
        <v>581</v>
      </c>
      <c r="C74" t="s">
        <v>582</v>
      </c>
      <c r="D74" t="s">
        <v>583</v>
      </c>
      <c r="E74" t="s">
        <v>210</v>
      </c>
      <c r="F74" t="s">
        <v>27</v>
      </c>
      <c r="G74" t="s">
        <v>28</v>
      </c>
      <c r="H74" t="s">
        <v>23</v>
      </c>
      <c r="I74" s="1" t="s">
        <v>23</v>
      </c>
      <c r="J74" t="s">
        <v>23</v>
      </c>
      <c r="K74" t="s">
        <v>584</v>
      </c>
      <c r="L74" t="s">
        <v>23</v>
      </c>
      <c r="M74" t="s">
        <v>585</v>
      </c>
      <c r="N74" s="1">
        <v>48</v>
      </c>
      <c r="O74">
        <v>0</v>
      </c>
      <c r="P74">
        <v>4</v>
      </c>
      <c r="Q74" s="1" t="s">
        <v>213</v>
      </c>
      <c r="R74" t="s">
        <v>214</v>
      </c>
      <c r="S74" s="1">
        <v>2019</v>
      </c>
      <c r="T74" t="s">
        <v>586</v>
      </c>
      <c r="U74" t="str">
        <f>HYPERLINK("http://dx.doi.org/10.1016/j.csl.2019.02.002","http://dx.doi.org/10.1016/j.csl.2019.02.002")</f>
        <v>http://dx.doi.org/10.1016/j.csl.2019.02.002</v>
      </c>
    </row>
    <row r="75" spans="1:21" x14ac:dyDescent="0.2">
      <c r="A75" t="s">
        <v>21</v>
      </c>
      <c r="B75" t="s">
        <v>587</v>
      </c>
      <c r="C75" t="s">
        <v>588</v>
      </c>
      <c r="D75" t="s">
        <v>589</v>
      </c>
      <c r="E75" t="s">
        <v>26</v>
      </c>
      <c r="F75" t="s">
        <v>27</v>
      </c>
      <c r="G75" t="s">
        <v>28</v>
      </c>
      <c r="H75" t="s">
        <v>23</v>
      </c>
      <c r="I75" s="1" t="s">
        <v>23</v>
      </c>
      <c r="J75" t="s">
        <v>23</v>
      </c>
      <c r="K75" t="s">
        <v>590</v>
      </c>
      <c r="L75" t="s">
        <v>23</v>
      </c>
      <c r="M75" t="s">
        <v>591</v>
      </c>
      <c r="N75" s="1">
        <v>48</v>
      </c>
      <c r="O75">
        <v>6</v>
      </c>
      <c r="P75">
        <v>6</v>
      </c>
      <c r="Q75" s="1" t="s">
        <v>32</v>
      </c>
      <c r="R75" t="s">
        <v>33</v>
      </c>
      <c r="S75" s="1">
        <v>2022</v>
      </c>
      <c r="T75" t="s">
        <v>592</v>
      </c>
      <c r="U75" t="str">
        <f>HYPERLINK("http://dx.doi.org/10.1007/s00521-021-06689-x","http://dx.doi.org/10.1007/s00521-021-06689-x")</f>
        <v>http://dx.doi.org/10.1007/s00521-021-06689-x</v>
      </c>
    </row>
    <row r="76" spans="1:21" x14ac:dyDescent="0.2">
      <c r="A76" t="s">
        <v>21</v>
      </c>
      <c r="B76" t="s">
        <v>593</v>
      </c>
      <c r="C76" t="s">
        <v>594</v>
      </c>
      <c r="D76" t="s">
        <v>595</v>
      </c>
      <c r="E76" t="s">
        <v>563</v>
      </c>
      <c r="F76" t="s">
        <v>27</v>
      </c>
      <c r="G76" t="s">
        <v>28</v>
      </c>
      <c r="H76" t="s">
        <v>23</v>
      </c>
      <c r="I76" s="1" t="s">
        <v>23</v>
      </c>
      <c r="J76" t="s">
        <v>23</v>
      </c>
      <c r="K76" t="s">
        <v>596</v>
      </c>
      <c r="L76" t="s">
        <v>597</v>
      </c>
      <c r="M76" t="s">
        <v>598</v>
      </c>
      <c r="N76" s="1">
        <v>39</v>
      </c>
      <c r="O76">
        <v>1</v>
      </c>
      <c r="P76">
        <v>7</v>
      </c>
      <c r="Q76" s="1" t="s">
        <v>567</v>
      </c>
      <c r="R76" t="s">
        <v>568</v>
      </c>
      <c r="S76" s="1">
        <v>2017</v>
      </c>
      <c r="T76" t="s">
        <v>599</v>
      </c>
      <c r="U76" t="str">
        <f>HYPERLINK("http://dx.doi.org/10.1007/s11063-016-9538-6","http://dx.doi.org/10.1007/s11063-016-9538-6")</f>
        <v>http://dx.doi.org/10.1007/s11063-016-9538-6</v>
      </c>
    </row>
    <row r="77" spans="1:21" x14ac:dyDescent="0.2">
      <c r="A77" t="s">
        <v>21</v>
      </c>
      <c r="B77" t="s">
        <v>600</v>
      </c>
      <c r="C77" t="s">
        <v>601</v>
      </c>
      <c r="D77" t="s">
        <v>602</v>
      </c>
      <c r="E77" t="s">
        <v>490</v>
      </c>
      <c r="F77" t="s">
        <v>27</v>
      </c>
      <c r="G77" t="s">
        <v>28</v>
      </c>
      <c r="H77" t="s">
        <v>23</v>
      </c>
      <c r="I77" s="1" t="s">
        <v>23</v>
      </c>
      <c r="J77" t="s">
        <v>23</v>
      </c>
      <c r="K77" t="s">
        <v>603</v>
      </c>
      <c r="L77" t="s">
        <v>604</v>
      </c>
      <c r="M77" t="s">
        <v>605</v>
      </c>
      <c r="N77" s="1">
        <v>39</v>
      </c>
      <c r="O77">
        <v>0</v>
      </c>
      <c r="P77">
        <v>7</v>
      </c>
      <c r="Q77" s="1" t="s">
        <v>494</v>
      </c>
      <c r="R77" t="s">
        <v>495</v>
      </c>
      <c r="S77" s="1">
        <v>2006</v>
      </c>
      <c r="T77" t="s">
        <v>23</v>
      </c>
      <c r="U77" t="s">
        <v>23</v>
      </c>
    </row>
    <row r="78" spans="1:21" x14ac:dyDescent="0.2">
      <c r="A78" t="s">
        <v>21</v>
      </c>
      <c r="B78" t="s">
        <v>606</v>
      </c>
      <c r="C78" t="s">
        <v>606</v>
      </c>
      <c r="D78" t="s">
        <v>607</v>
      </c>
      <c r="E78" t="s">
        <v>563</v>
      </c>
      <c r="F78" t="s">
        <v>27</v>
      </c>
      <c r="G78" t="s">
        <v>28</v>
      </c>
      <c r="H78" t="s">
        <v>23</v>
      </c>
      <c r="I78" s="1" t="s">
        <v>23</v>
      </c>
      <c r="J78" t="s">
        <v>23</v>
      </c>
      <c r="K78" t="s">
        <v>608</v>
      </c>
      <c r="L78" t="s">
        <v>609</v>
      </c>
      <c r="M78" t="s">
        <v>610</v>
      </c>
      <c r="N78" s="1">
        <v>23</v>
      </c>
      <c r="O78">
        <v>0</v>
      </c>
      <c r="P78">
        <v>2</v>
      </c>
      <c r="Q78" s="1" t="s">
        <v>567</v>
      </c>
      <c r="R78" t="s">
        <v>568</v>
      </c>
      <c r="S78" s="1">
        <v>1999</v>
      </c>
      <c r="T78" t="s">
        <v>611</v>
      </c>
      <c r="U78" t="str">
        <f>HYPERLINK("http://dx.doi.org/10.1023/A:1018748928965","http://dx.doi.org/10.1023/A:1018748928965")</f>
        <v>http://dx.doi.org/10.1023/A:1018748928965</v>
      </c>
    </row>
    <row r="79" spans="1:21" x14ac:dyDescent="0.2">
      <c r="A79" t="s">
        <v>21</v>
      </c>
      <c r="B79" t="s">
        <v>612</v>
      </c>
      <c r="C79" t="s">
        <v>613</v>
      </c>
      <c r="D79" t="s">
        <v>614</v>
      </c>
      <c r="E79" t="s">
        <v>26</v>
      </c>
      <c r="F79" t="s">
        <v>27</v>
      </c>
      <c r="G79" t="s">
        <v>272</v>
      </c>
      <c r="H79" t="s">
        <v>23</v>
      </c>
      <c r="I79" s="1" t="s">
        <v>23</v>
      </c>
      <c r="J79" t="s">
        <v>23</v>
      </c>
      <c r="K79" t="s">
        <v>615</v>
      </c>
      <c r="L79" t="s">
        <v>616</v>
      </c>
      <c r="M79" t="s">
        <v>617</v>
      </c>
      <c r="N79" s="1">
        <v>35</v>
      </c>
      <c r="O79">
        <v>1</v>
      </c>
      <c r="P79">
        <v>1</v>
      </c>
      <c r="Q79" s="1" t="s">
        <v>32</v>
      </c>
      <c r="R79" t="s">
        <v>33</v>
      </c>
      <c r="S79" s="1" t="s">
        <v>23</v>
      </c>
      <c r="T79" t="s">
        <v>618</v>
      </c>
      <c r="U79" t="str">
        <f>HYPERLINK("http://dx.doi.org/10.1007/s00521-022-07385-0","http://dx.doi.org/10.1007/s00521-022-07385-0")</f>
        <v>http://dx.doi.org/10.1007/s00521-022-07385-0</v>
      </c>
    </row>
    <row r="80" spans="1:21" x14ac:dyDescent="0.2">
      <c r="A80" t="s">
        <v>21</v>
      </c>
      <c r="B80" t="s">
        <v>619</v>
      </c>
      <c r="C80" t="s">
        <v>620</v>
      </c>
      <c r="D80" t="s">
        <v>621</v>
      </c>
      <c r="E80" t="s">
        <v>480</v>
      </c>
      <c r="F80" t="s">
        <v>27</v>
      </c>
      <c r="G80" t="s">
        <v>28</v>
      </c>
      <c r="H80" t="s">
        <v>23</v>
      </c>
      <c r="I80" s="1" t="s">
        <v>23</v>
      </c>
      <c r="J80" t="s">
        <v>23</v>
      </c>
      <c r="K80" t="s">
        <v>622</v>
      </c>
      <c r="L80" t="s">
        <v>23</v>
      </c>
      <c r="M80" t="s">
        <v>623</v>
      </c>
      <c r="N80" s="1">
        <v>19</v>
      </c>
      <c r="O80">
        <v>2</v>
      </c>
      <c r="P80">
        <v>3</v>
      </c>
      <c r="Q80" s="1" t="s">
        <v>484</v>
      </c>
      <c r="R80" t="s">
        <v>485</v>
      </c>
      <c r="S80" s="1">
        <v>2018</v>
      </c>
      <c r="T80" t="s">
        <v>624</v>
      </c>
      <c r="U80" t="str">
        <f>HYPERLINK("http://dx.doi.org/10.20965/jaciii.2018.p0044","http://dx.doi.org/10.20965/jaciii.2018.p0044")</f>
        <v>http://dx.doi.org/10.20965/jaciii.2018.p0044</v>
      </c>
    </row>
    <row r="81" spans="1:21" x14ac:dyDescent="0.2">
      <c r="A81" t="s">
        <v>21</v>
      </c>
      <c r="B81" t="s">
        <v>625</v>
      </c>
      <c r="C81" t="s">
        <v>625</v>
      </c>
      <c r="D81" t="s">
        <v>626</v>
      </c>
      <c r="E81" t="s">
        <v>26</v>
      </c>
      <c r="F81" t="s">
        <v>27</v>
      </c>
      <c r="G81" t="s">
        <v>28</v>
      </c>
      <c r="H81" t="s">
        <v>23</v>
      </c>
      <c r="I81" s="1" t="s">
        <v>23</v>
      </c>
      <c r="J81" t="s">
        <v>23</v>
      </c>
      <c r="K81" t="s">
        <v>627</v>
      </c>
      <c r="L81" t="s">
        <v>628</v>
      </c>
      <c r="M81" t="s">
        <v>629</v>
      </c>
      <c r="N81" s="1">
        <v>22</v>
      </c>
      <c r="O81">
        <v>0</v>
      </c>
      <c r="P81">
        <v>13</v>
      </c>
      <c r="Q81" s="1" t="s">
        <v>32</v>
      </c>
      <c r="R81" t="s">
        <v>33</v>
      </c>
      <c r="S81" s="1">
        <v>2005</v>
      </c>
      <c r="T81" t="s">
        <v>630</v>
      </c>
      <c r="U81" t="str">
        <f>HYPERLINK("http://dx.doi.org/10.1007/s00521-005-0469-9","http://dx.doi.org/10.1007/s00521-005-0469-9")</f>
        <v>http://dx.doi.org/10.1007/s00521-005-0469-9</v>
      </c>
    </row>
    <row r="82" spans="1:21" x14ac:dyDescent="0.2">
      <c r="A82" t="s">
        <v>21</v>
      </c>
      <c r="B82" t="s">
        <v>631</v>
      </c>
      <c r="C82" t="s">
        <v>632</v>
      </c>
      <c r="D82" t="s">
        <v>633</v>
      </c>
      <c r="E82" t="s">
        <v>480</v>
      </c>
      <c r="F82" t="s">
        <v>27</v>
      </c>
      <c r="G82" t="s">
        <v>28</v>
      </c>
      <c r="H82" t="s">
        <v>23</v>
      </c>
      <c r="I82" s="1" t="s">
        <v>23</v>
      </c>
      <c r="J82" t="s">
        <v>23</v>
      </c>
      <c r="K82" t="s">
        <v>634</v>
      </c>
      <c r="L82" t="s">
        <v>635</v>
      </c>
      <c r="M82" t="s">
        <v>636</v>
      </c>
      <c r="N82" s="1">
        <v>34</v>
      </c>
      <c r="O82">
        <v>0</v>
      </c>
      <c r="P82">
        <v>18</v>
      </c>
      <c r="Q82" s="1" t="s">
        <v>484</v>
      </c>
      <c r="R82" t="s">
        <v>485</v>
      </c>
      <c r="S82" s="1">
        <v>2019</v>
      </c>
      <c r="T82" t="s">
        <v>637</v>
      </c>
      <c r="U82" t="str">
        <f>HYPERLINK("http://dx.doi.org/10.20965/jaciii.2019.p1063","http://dx.doi.org/10.20965/jaciii.2019.p1063")</f>
        <v>http://dx.doi.org/10.20965/jaciii.2019.p1063</v>
      </c>
    </row>
    <row r="83" spans="1:21" x14ac:dyDescent="0.2">
      <c r="A83" t="s">
        <v>21</v>
      </c>
      <c r="B83" t="s">
        <v>638</v>
      </c>
      <c r="C83" t="s">
        <v>639</v>
      </c>
      <c r="D83" t="s">
        <v>640</v>
      </c>
      <c r="E83" t="s">
        <v>563</v>
      </c>
      <c r="F83" t="s">
        <v>27</v>
      </c>
      <c r="G83" t="s">
        <v>28</v>
      </c>
      <c r="H83" t="s">
        <v>23</v>
      </c>
      <c r="I83" s="1" t="s">
        <v>23</v>
      </c>
      <c r="J83" t="s">
        <v>23</v>
      </c>
      <c r="K83" t="s">
        <v>641</v>
      </c>
      <c r="L83" t="s">
        <v>642</v>
      </c>
      <c r="M83" t="s">
        <v>643</v>
      </c>
      <c r="N83" s="1">
        <v>47</v>
      </c>
      <c r="O83">
        <v>0</v>
      </c>
      <c r="P83">
        <v>6</v>
      </c>
      <c r="Q83" s="1" t="s">
        <v>567</v>
      </c>
      <c r="R83" t="s">
        <v>568</v>
      </c>
      <c r="S83" s="1">
        <v>2018</v>
      </c>
      <c r="T83" t="s">
        <v>644</v>
      </c>
      <c r="U83" t="str">
        <f>HYPERLINK("http://dx.doi.org/10.1007/s11063-017-9729-9","http://dx.doi.org/10.1007/s11063-017-9729-9")</f>
        <v>http://dx.doi.org/10.1007/s11063-017-9729-9</v>
      </c>
    </row>
    <row r="84" spans="1:21" x14ac:dyDescent="0.2">
      <c r="A84" t="s">
        <v>21</v>
      </c>
      <c r="B84" t="s">
        <v>645</v>
      </c>
      <c r="C84" t="s">
        <v>646</v>
      </c>
      <c r="D84" t="s">
        <v>647</v>
      </c>
      <c r="E84" t="s">
        <v>648</v>
      </c>
      <c r="F84" t="s">
        <v>27</v>
      </c>
      <c r="G84" t="s">
        <v>28</v>
      </c>
      <c r="H84" t="s">
        <v>23</v>
      </c>
      <c r="I84" s="1" t="s">
        <v>23</v>
      </c>
      <c r="J84" t="s">
        <v>23</v>
      </c>
      <c r="K84" t="s">
        <v>23</v>
      </c>
      <c r="L84" t="s">
        <v>23</v>
      </c>
      <c r="M84" t="s">
        <v>649</v>
      </c>
      <c r="N84" s="1">
        <v>60</v>
      </c>
      <c r="O84">
        <v>0</v>
      </c>
      <c r="P84">
        <v>0</v>
      </c>
      <c r="Q84" s="1" t="s">
        <v>650</v>
      </c>
      <c r="R84" t="s">
        <v>651</v>
      </c>
      <c r="S84" s="1">
        <v>2010</v>
      </c>
      <c r="T84" t="s">
        <v>652</v>
      </c>
      <c r="U84" t="str">
        <f>HYPERLINK("http://dx.doi.org/10.1613/jair.2959","http://dx.doi.org/10.1613/jair.2959")</f>
        <v>http://dx.doi.org/10.1613/jair.2959</v>
      </c>
    </row>
    <row r="85" spans="1:21" x14ac:dyDescent="0.2">
      <c r="A85" t="s">
        <v>21</v>
      </c>
      <c r="B85" t="s">
        <v>22</v>
      </c>
      <c r="C85" t="s">
        <v>653</v>
      </c>
      <c r="D85" t="s">
        <v>654</v>
      </c>
      <c r="E85" t="s">
        <v>26</v>
      </c>
      <c r="F85" t="s">
        <v>27</v>
      </c>
      <c r="G85" t="s">
        <v>272</v>
      </c>
      <c r="H85" t="s">
        <v>23</v>
      </c>
      <c r="I85" s="1" t="s">
        <v>23</v>
      </c>
      <c r="J85" t="s">
        <v>23</v>
      </c>
      <c r="K85" t="s">
        <v>655</v>
      </c>
      <c r="L85" t="s">
        <v>656</v>
      </c>
      <c r="M85" t="s">
        <v>657</v>
      </c>
      <c r="N85" s="1">
        <v>76</v>
      </c>
      <c r="O85">
        <v>0</v>
      </c>
      <c r="P85">
        <v>0</v>
      </c>
      <c r="Q85" s="1" t="s">
        <v>32</v>
      </c>
      <c r="R85" t="s">
        <v>33</v>
      </c>
      <c r="S85" s="1" t="s">
        <v>23</v>
      </c>
      <c r="T85" t="s">
        <v>658</v>
      </c>
      <c r="U85" t="str">
        <f>HYPERLINK("http://dx.doi.org/10.1007/s00521-022-07554-1","http://dx.doi.org/10.1007/s00521-022-07554-1")</f>
        <v>http://dx.doi.org/10.1007/s00521-022-07554-1</v>
      </c>
    </row>
    <row r="86" spans="1:21" x14ac:dyDescent="0.2">
      <c r="A86" t="s">
        <v>21</v>
      </c>
      <c r="B86" t="s">
        <v>659</v>
      </c>
      <c r="C86" t="s">
        <v>660</v>
      </c>
      <c r="D86" t="s">
        <v>661</v>
      </c>
      <c r="E86" t="s">
        <v>662</v>
      </c>
      <c r="F86" t="s">
        <v>27</v>
      </c>
      <c r="G86" t="s">
        <v>28</v>
      </c>
      <c r="H86" t="s">
        <v>23</v>
      </c>
      <c r="I86" s="1" t="s">
        <v>23</v>
      </c>
      <c r="J86" t="s">
        <v>23</v>
      </c>
      <c r="K86" t="s">
        <v>663</v>
      </c>
      <c r="L86" t="s">
        <v>664</v>
      </c>
      <c r="M86" t="s">
        <v>665</v>
      </c>
      <c r="N86" s="1">
        <v>31</v>
      </c>
      <c r="O86">
        <v>0</v>
      </c>
      <c r="P86">
        <v>0</v>
      </c>
      <c r="Q86" s="1" t="s">
        <v>666</v>
      </c>
      <c r="R86" t="s">
        <v>667</v>
      </c>
      <c r="S86" s="1">
        <v>2022</v>
      </c>
      <c r="T86" t="s">
        <v>668</v>
      </c>
      <c r="U86" t="str">
        <f>HYPERLINK("http://dx.doi.org/10.14201/adcaij.27955","http://dx.doi.org/10.14201/adcaij.27955")</f>
        <v>http://dx.doi.org/10.14201/adcaij.27955</v>
      </c>
    </row>
    <row r="87" spans="1:21" x14ac:dyDescent="0.2">
      <c r="A87" t="s">
        <v>21</v>
      </c>
      <c r="B87" t="s">
        <v>669</v>
      </c>
      <c r="C87" t="s">
        <v>670</v>
      </c>
      <c r="D87" t="s">
        <v>671</v>
      </c>
      <c r="E87" t="s">
        <v>48</v>
      </c>
      <c r="F87" t="s">
        <v>27</v>
      </c>
      <c r="G87" t="s">
        <v>28</v>
      </c>
      <c r="H87" t="s">
        <v>23</v>
      </c>
      <c r="I87" s="1" t="s">
        <v>23</v>
      </c>
      <c r="J87" t="s">
        <v>23</v>
      </c>
      <c r="K87" t="s">
        <v>672</v>
      </c>
      <c r="L87" t="s">
        <v>673</v>
      </c>
      <c r="M87" t="s">
        <v>674</v>
      </c>
      <c r="N87" s="1">
        <v>44</v>
      </c>
      <c r="O87">
        <v>4</v>
      </c>
      <c r="P87">
        <v>5</v>
      </c>
      <c r="Q87" s="1" t="s">
        <v>56</v>
      </c>
      <c r="R87" t="s">
        <v>57</v>
      </c>
      <c r="S87" s="1">
        <v>2021</v>
      </c>
      <c r="T87" t="s">
        <v>675</v>
      </c>
      <c r="U87" t="str">
        <f>HYPERLINK("http://dx.doi.org/10.1142/S0218488521400134","http://dx.doi.org/10.1142/S0218488521400134")</f>
        <v>http://dx.doi.org/10.1142/S0218488521400134</v>
      </c>
    </row>
    <row r="88" spans="1:21" x14ac:dyDescent="0.2">
      <c r="A88" t="s">
        <v>21</v>
      </c>
      <c r="B88" t="s">
        <v>676</v>
      </c>
      <c r="C88" t="s">
        <v>677</v>
      </c>
      <c r="D88" t="s">
        <v>678</v>
      </c>
      <c r="E88" t="s">
        <v>463</v>
      </c>
      <c r="F88" t="s">
        <v>27</v>
      </c>
      <c r="G88" t="s">
        <v>28</v>
      </c>
      <c r="H88" t="s">
        <v>23</v>
      </c>
      <c r="I88" s="1" t="s">
        <v>23</v>
      </c>
      <c r="J88" t="s">
        <v>23</v>
      </c>
      <c r="K88" t="s">
        <v>679</v>
      </c>
      <c r="L88" t="s">
        <v>680</v>
      </c>
      <c r="M88" t="s">
        <v>681</v>
      </c>
      <c r="N88" s="1">
        <v>74</v>
      </c>
      <c r="O88">
        <v>1</v>
      </c>
      <c r="P88">
        <v>18</v>
      </c>
      <c r="Q88" s="1" t="s">
        <v>467</v>
      </c>
      <c r="R88" t="s">
        <v>468</v>
      </c>
      <c r="S88" s="1">
        <v>2021</v>
      </c>
      <c r="T88" t="s">
        <v>682</v>
      </c>
      <c r="U88" t="str">
        <f>HYPERLINK("http://dx.doi.org/10.1007/s10462-020-09855-0","http://dx.doi.org/10.1007/s10462-020-09855-0")</f>
        <v>http://dx.doi.org/10.1007/s10462-020-09855-0</v>
      </c>
    </row>
    <row r="89" spans="1:21" x14ac:dyDescent="0.2">
      <c r="A89" t="s">
        <v>21</v>
      </c>
      <c r="B89" t="s">
        <v>276</v>
      </c>
      <c r="C89" t="s">
        <v>277</v>
      </c>
      <c r="D89" t="s">
        <v>683</v>
      </c>
      <c r="E89" t="s">
        <v>83</v>
      </c>
      <c r="F89" t="s">
        <v>27</v>
      </c>
      <c r="G89" t="s">
        <v>28</v>
      </c>
      <c r="H89" t="s">
        <v>23</v>
      </c>
      <c r="I89" s="1" t="s">
        <v>23</v>
      </c>
      <c r="J89" t="s">
        <v>23</v>
      </c>
      <c r="K89" t="s">
        <v>684</v>
      </c>
      <c r="L89" t="s">
        <v>685</v>
      </c>
      <c r="M89" t="s">
        <v>686</v>
      </c>
      <c r="N89" s="1">
        <v>36</v>
      </c>
      <c r="O89">
        <v>0</v>
      </c>
      <c r="P89">
        <v>9</v>
      </c>
      <c r="Q89" s="1" t="s">
        <v>86</v>
      </c>
      <c r="R89" t="s">
        <v>87</v>
      </c>
      <c r="S89" s="1">
        <v>2019</v>
      </c>
      <c r="T89" t="s">
        <v>687</v>
      </c>
      <c r="U89" t="str">
        <f>HYPERLINK("http://dx.doi.org/10.1007/s00146-018-0834-8","http://dx.doi.org/10.1007/s00146-018-0834-8")</f>
        <v>http://dx.doi.org/10.1007/s00146-018-0834-8</v>
      </c>
    </row>
    <row r="90" spans="1:21" x14ac:dyDescent="0.2">
      <c r="A90" t="s">
        <v>21</v>
      </c>
      <c r="B90" t="s">
        <v>688</v>
      </c>
      <c r="C90" t="s">
        <v>689</v>
      </c>
      <c r="D90" t="s">
        <v>690</v>
      </c>
      <c r="E90" t="s">
        <v>210</v>
      </c>
      <c r="F90" t="s">
        <v>27</v>
      </c>
      <c r="G90" t="s">
        <v>28</v>
      </c>
      <c r="H90" t="s">
        <v>23</v>
      </c>
      <c r="I90" s="1" t="s">
        <v>23</v>
      </c>
      <c r="J90" t="s">
        <v>23</v>
      </c>
      <c r="K90" t="s">
        <v>691</v>
      </c>
      <c r="L90" t="s">
        <v>692</v>
      </c>
      <c r="M90" t="s">
        <v>693</v>
      </c>
      <c r="N90" s="1">
        <v>11</v>
      </c>
      <c r="O90">
        <v>0</v>
      </c>
      <c r="P90">
        <v>4</v>
      </c>
      <c r="Q90" s="1" t="s">
        <v>213</v>
      </c>
      <c r="R90" t="s">
        <v>214</v>
      </c>
      <c r="S90" s="1">
        <v>2009</v>
      </c>
      <c r="T90" t="s">
        <v>694</v>
      </c>
      <c r="U90" t="str">
        <f>HYPERLINK("http://dx.doi.org/10.1016/j.csl.2009.02.002","http://dx.doi.org/10.1016/j.csl.2009.02.002")</f>
        <v>http://dx.doi.org/10.1016/j.csl.2009.02.002</v>
      </c>
    </row>
    <row r="91" spans="1:21" x14ac:dyDescent="0.2">
      <c r="A91" t="s">
        <v>21</v>
      </c>
      <c r="B91" t="s">
        <v>695</v>
      </c>
      <c r="C91" t="s">
        <v>696</v>
      </c>
      <c r="D91" t="s">
        <v>697</v>
      </c>
      <c r="E91" t="s">
        <v>444</v>
      </c>
      <c r="F91" t="s">
        <v>27</v>
      </c>
      <c r="G91" t="s">
        <v>28</v>
      </c>
      <c r="H91" t="s">
        <v>23</v>
      </c>
      <c r="I91" s="1" t="s">
        <v>23</v>
      </c>
      <c r="J91" t="s">
        <v>23</v>
      </c>
      <c r="K91" t="s">
        <v>23</v>
      </c>
      <c r="L91" t="s">
        <v>23</v>
      </c>
      <c r="M91" t="s">
        <v>698</v>
      </c>
      <c r="N91" s="1">
        <v>21</v>
      </c>
      <c r="O91">
        <v>3</v>
      </c>
      <c r="P91">
        <v>6</v>
      </c>
      <c r="Q91" s="1" t="s">
        <v>447</v>
      </c>
      <c r="R91" t="s">
        <v>448</v>
      </c>
      <c r="S91" s="1">
        <v>2021</v>
      </c>
      <c r="T91" t="s">
        <v>699</v>
      </c>
      <c r="U91" t="str">
        <f>HYPERLINK("http://dx.doi.org/10.1155/2021/5537902","http://dx.doi.org/10.1155/2021/5537902")</f>
        <v>http://dx.doi.org/10.1155/2021/5537902</v>
      </c>
    </row>
    <row r="92" spans="1:21" x14ac:dyDescent="0.2">
      <c r="A92" t="s">
        <v>21</v>
      </c>
      <c r="B92" t="s">
        <v>700</v>
      </c>
      <c r="C92" t="s">
        <v>701</v>
      </c>
      <c r="D92" t="s">
        <v>702</v>
      </c>
      <c r="E92" t="s">
        <v>48</v>
      </c>
      <c r="F92" t="s">
        <v>27</v>
      </c>
      <c r="G92" t="s">
        <v>28</v>
      </c>
      <c r="H92" t="s">
        <v>23</v>
      </c>
      <c r="I92" s="1" t="s">
        <v>23</v>
      </c>
      <c r="J92" t="s">
        <v>23</v>
      </c>
      <c r="K92" t="s">
        <v>703</v>
      </c>
      <c r="L92" t="s">
        <v>54</v>
      </c>
      <c r="M92" t="s">
        <v>704</v>
      </c>
      <c r="N92" s="1">
        <v>40</v>
      </c>
      <c r="O92">
        <v>0</v>
      </c>
      <c r="P92">
        <v>3</v>
      </c>
      <c r="Q92" s="1" t="s">
        <v>56</v>
      </c>
      <c r="R92" t="s">
        <v>57</v>
      </c>
      <c r="S92" s="1">
        <v>2013</v>
      </c>
      <c r="T92" t="s">
        <v>705</v>
      </c>
      <c r="U92" t="str">
        <f>HYPERLINK("http://dx.doi.org/10.1142/S0218488513400047","http://dx.doi.org/10.1142/S0218488513400047")</f>
        <v>http://dx.doi.org/10.1142/S0218488513400047</v>
      </c>
    </row>
    <row r="93" spans="1:21" x14ac:dyDescent="0.2">
      <c r="A93" t="s">
        <v>21</v>
      </c>
      <c r="B93" t="s">
        <v>706</v>
      </c>
      <c r="C93" t="s">
        <v>707</v>
      </c>
      <c r="D93" t="s">
        <v>708</v>
      </c>
      <c r="E93" t="s">
        <v>490</v>
      </c>
      <c r="F93" t="s">
        <v>27</v>
      </c>
      <c r="G93" t="s">
        <v>28</v>
      </c>
      <c r="H93" t="s">
        <v>23</v>
      </c>
      <c r="I93" s="1" t="s">
        <v>23</v>
      </c>
      <c r="J93" t="s">
        <v>23</v>
      </c>
      <c r="K93" t="s">
        <v>709</v>
      </c>
      <c r="L93" t="s">
        <v>710</v>
      </c>
      <c r="M93" t="s">
        <v>711</v>
      </c>
      <c r="N93" s="1">
        <v>41</v>
      </c>
      <c r="O93">
        <v>1</v>
      </c>
      <c r="P93">
        <v>7</v>
      </c>
      <c r="Q93" s="1" t="s">
        <v>494</v>
      </c>
      <c r="R93" t="s">
        <v>495</v>
      </c>
      <c r="S93" s="1">
        <v>2008</v>
      </c>
      <c r="T93" t="s">
        <v>23</v>
      </c>
      <c r="U93" t="s">
        <v>23</v>
      </c>
    </row>
    <row r="94" spans="1:21" x14ac:dyDescent="0.2">
      <c r="A94" t="s">
        <v>21</v>
      </c>
      <c r="B94" t="s">
        <v>712</v>
      </c>
      <c r="C94" t="s">
        <v>713</v>
      </c>
      <c r="D94" t="s">
        <v>714</v>
      </c>
      <c r="E94" t="s">
        <v>505</v>
      </c>
      <c r="F94" t="s">
        <v>27</v>
      </c>
      <c r="G94" t="s">
        <v>28</v>
      </c>
      <c r="H94" t="s">
        <v>23</v>
      </c>
      <c r="I94" s="1" t="s">
        <v>23</v>
      </c>
      <c r="J94" t="s">
        <v>23</v>
      </c>
      <c r="K94" t="s">
        <v>715</v>
      </c>
      <c r="L94" t="s">
        <v>23</v>
      </c>
      <c r="M94" t="s">
        <v>716</v>
      </c>
      <c r="N94" s="1">
        <v>24</v>
      </c>
      <c r="O94">
        <v>2</v>
      </c>
      <c r="P94">
        <v>2</v>
      </c>
      <c r="Q94" s="1" t="s">
        <v>509</v>
      </c>
      <c r="R94" t="s">
        <v>510</v>
      </c>
      <c r="S94" s="1">
        <v>2022</v>
      </c>
      <c r="T94" t="s">
        <v>717</v>
      </c>
      <c r="U94" t="str">
        <f>HYPERLINK("http://dx.doi.org/10.1515/jisys-2021-0164","http://dx.doi.org/10.1515/jisys-2021-0164")</f>
        <v>http://dx.doi.org/10.1515/jisys-2021-0164</v>
      </c>
    </row>
    <row r="95" spans="1:21" x14ac:dyDescent="0.2">
      <c r="A95" t="s">
        <v>21</v>
      </c>
      <c r="B95" t="s">
        <v>606</v>
      </c>
      <c r="C95" t="s">
        <v>718</v>
      </c>
      <c r="D95" t="s">
        <v>719</v>
      </c>
      <c r="E95" t="s">
        <v>463</v>
      </c>
      <c r="F95" t="s">
        <v>27</v>
      </c>
      <c r="G95" t="s">
        <v>720</v>
      </c>
      <c r="H95" t="s">
        <v>23</v>
      </c>
      <c r="I95" s="1" t="s">
        <v>23</v>
      </c>
      <c r="J95" t="s">
        <v>23</v>
      </c>
      <c r="K95" t="s">
        <v>721</v>
      </c>
      <c r="L95" t="s">
        <v>722</v>
      </c>
      <c r="M95" t="s">
        <v>723</v>
      </c>
      <c r="N95" s="1">
        <v>35</v>
      </c>
      <c r="O95">
        <v>13</v>
      </c>
      <c r="P95">
        <v>73</v>
      </c>
      <c r="Q95" s="1" t="s">
        <v>467</v>
      </c>
      <c r="R95" t="s">
        <v>468</v>
      </c>
      <c r="S95" s="1">
        <v>2016</v>
      </c>
      <c r="T95" t="s">
        <v>724</v>
      </c>
      <c r="U95" t="str">
        <f>HYPERLINK("http://dx.doi.org/10.1007/s10462-015-9445-7","http://dx.doi.org/10.1007/s10462-015-9445-7")</f>
        <v>http://dx.doi.org/10.1007/s10462-015-9445-7</v>
      </c>
    </row>
    <row r="96" spans="1:21" x14ac:dyDescent="0.2">
      <c r="A96" t="s">
        <v>21</v>
      </c>
      <c r="B96" t="s">
        <v>450</v>
      </c>
      <c r="C96" t="s">
        <v>451</v>
      </c>
      <c r="D96" t="s">
        <v>725</v>
      </c>
      <c r="E96" t="s">
        <v>26</v>
      </c>
      <c r="F96" t="s">
        <v>27</v>
      </c>
      <c r="G96" t="s">
        <v>28</v>
      </c>
      <c r="H96" t="s">
        <v>23</v>
      </c>
      <c r="I96" s="1" t="s">
        <v>23</v>
      </c>
      <c r="J96" t="s">
        <v>23</v>
      </c>
      <c r="K96" t="s">
        <v>726</v>
      </c>
      <c r="L96" t="s">
        <v>727</v>
      </c>
      <c r="M96" t="s">
        <v>728</v>
      </c>
      <c r="N96" s="1">
        <v>15</v>
      </c>
      <c r="O96">
        <v>0</v>
      </c>
      <c r="P96">
        <v>10</v>
      </c>
      <c r="Q96" s="1" t="s">
        <v>32</v>
      </c>
      <c r="R96" t="s">
        <v>33</v>
      </c>
      <c r="S96" s="1">
        <v>2015</v>
      </c>
      <c r="T96" t="s">
        <v>729</v>
      </c>
      <c r="U96" t="str">
        <f>HYPERLINK("http://dx.doi.org/10.1007/s00521-015-1860-9","http://dx.doi.org/10.1007/s00521-015-1860-9")</f>
        <v>http://dx.doi.org/10.1007/s00521-015-1860-9</v>
      </c>
    </row>
    <row r="97" spans="1:21" x14ac:dyDescent="0.2">
      <c r="A97" t="s">
        <v>21</v>
      </c>
      <c r="B97" t="s">
        <v>576</v>
      </c>
      <c r="C97" t="s">
        <v>576</v>
      </c>
      <c r="D97" t="s">
        <v>730</v>
      </c>
      <c r="E97" t="s">
        <v>225</v>
      </c>
      <c r="F97" t="s">
        <v>27</v>
      </c>
      <c r="G97" t="s">
        <v>28</v>
      </c>
      <c r="H97" t="s">
        <v>23</v>
      </c>
      <c r="I97" s="1" t="s">
        <v>23</v>
      </c>
      <c r="J97" t="s">
        <v>23</v>
      </c>
      <c r="K97" t="s">
        <v>731</v>
      </c>
      <c r="L97" t="s">
        <v>23</v>
      </c>
      <c r="M97" t="s">
        <v>732</v>
      </c>
      <c r="N97" s="1">
        <v>15</v>
      </c>
      <c r="O97">
        <v>0</v>
      </c>
      <c r="P97">
        <v>0</v>
      </c>
      <c r="Q97" s="1" t="s">
        <v>228</v>
      </c>
      <c r="R97" t="s">
        <v>229</v>
      </c>
      <c r="S97" s="1">
        <v>1999</v>
      </c>
      <c r="T97" t="s">
        <v>733</v>
      </c>
      <c r="U97" t="str">
        <f>HYPERLINK("http://dx.doi.org/10.1142/S0218001499000197","http://dx.doi.org/10.1142/S0218001499000197")</f>
        <v>http://dx.doi.org/10.1142/S0218001499000197</v>
      </c>
    </row>
    <row r="98" spans="1:21" x14ac:dyDescent="0.2">
      <c r="A98" t="s">
        <v>21</v>
      </c>
      <c r="B98" t="s">
        <v>734</v>
      </c>
      <c r="C98" t="s">
        <v>735</v>
      </c>
      <c r="D98" t="s">
        <v>736</v>
      </c>
      <c r="E98" t="s">
        <v>480</v>
      </c>
      <c r="F98" t="s">
        <v>27</v>
      </c>
      <c r="G98" t="s">
        <v>28</v>
      </c>
      <c r="H98" t="s">
        <v>23</v>
      </c>
      <c r="I98" s="1" t="s">
        <v>23</v>
      </c>
      <c r="J98" t="s">
        <v>23</v>
      </c>
      <c r="K98" t="s">
        <v>737</v>
      </c>
      <c r="L98" t="s">
        <v>738</v>
      </c>
      <c r="M98" t="s">
        <v>739</v>
      </c>
      <c r="N98" s="1">
        <v>119</v>
      </c>
      <c r="O98">
        <v>1</v>
      </c>
      <c r="P98">
        <v>3</v>
      </c>
      <c r="Q98" s="1" t="s">
        <v>484</v>
      </c>
      <c r="R98" t="s">
        <v>485</v>
      </c>
      <c r="S98" s="1">
        <v>2020</v>
      </c>
      <c r="T98" t="s">
        <v>23</v>
      </c>
      <c r="U98" t="s">
        <v>23</v>
      </c>
    </row>
    <row r="99" spans="1:21" x14ac:dyDescent="0.2">
      <c r="A99" t="s">
        <v>21</v>
      </c>
      <c r="B99" t="s">
        <v>740</v>
      </c>
      <c r="C99" t="s">
        <v>741</v>
      </c>
      <c r="D99" t="s">
        <v>742</v>
      </c>
      <c r="E99" t="s">
        <v>480</v>
      </c>
      <c r="F99" t="s">
        <v>27</v>
      </c>
      <c r="G99" t="s">
        <v>28</v>
      </c>
      <c r="H99" t="s">
        <v>23</v>
      </c>
      <c r="I99" s="1" t="s">
        <v>23</v>
      </c>
      <c r="J99" t="s">
        <v>23</v>
      </c>
      <c r="K99" t="s">
        <v>743</v>
      </c>
      <c r="L99" t="s">
        <v>744</v>
      </c>
      <c r="M99" t="s">
        <v>745</v>
      </c>
      <c r="N99" s="1">
        <v>30</v>
      </c>
      <c r="O99">
        <v>0</v>
      </c>
      <c r="P99">
        <v>3</v>
      </c>
      <c r="Q99" s="1" t="s">
        <v>484</v>
      </c>
      <c r="R99" t="s">
        <v>485</v>
      </c>
      <c r="S99" s="1">
        <v>2019</v>
      </c>
      <c r="T99" t="s">
        <v>746</v>
      </c>
      <c r="U99" t="str">
        <f>HYPERLINK("http://dx.doi.org/10.20965/jaciii.2019.p1052","http://dx.doi.org/10.20965/jaciii.2019.p1052")</f>
        <v>http://dx.doi.org/10.20965/jaciii.2019.p1052</v>
      </c>
    </row>
    <row r="100" spans="1:21" x14ac:dyDescent="0.2">
      <c r="A100" t="s">
        <v>21</v>
      </c>
      <c r="B100" t="s">
        <v>747</v>
      </c>
      <c r="C100" t="s">
        <v>748</v>
      </c>
      <c r="D100" t="s">
        <v>749</v>
      </c>
      <c r="E100" t="s">
        <v>750</v>
      </c>
      <c r="F100" t="s">
        <v>27</v>
      </c>
      <c r="G100" t="s">
        <v>28</v>
      </c>
      <c r="H100" t="s">
        <v>23</v>
      </c>
      <c r="I100" s="1" t="s">
        <v>23</v>
      </c>
      <c r="J100" t="s">
        <v>23</v>
      </c>
      <c r="K100" t="s">
        <v>751</v>
      </c>
      <c r="L100" t="s">
        <v>23</v>
      </c>
      <c r="M100" t="s">
        <v>752</v>
      </c>
      <c r="N100" s="1">
        <v>29</v>
      </c>
      <c r="O100">
        <v>0</v>
      </c>
      <c r="P100">
        <v>0</v>
      </c>
      <c r="Q100" s="1" t="s">
        <v>753</v>
      </c>
      <c r="R100" t="s">
        <v>754</v>
      </c>
      <c r="S100" s="1">
        <v>2019</v>
      </c>
      <c r="T100" t="s">
        <v>755</v>
      </c>
      <c r="U100" t="str">
        <f>HYPERLINK("http://dx.doi.org/10.1504/IJDMMM.2019.100386","http://dx.doi.org/10.1504/IJDMMM.2019.100386")</f>
        <v>http://dx.doi.org/10.1504/IJDMMM.2019.100386</v>
      </c>
    </row>
    <row r="101" spans="1:21" x14ac:dyDescent="0.2">
      <c r="A101" t="s">
        <v>21</v>
      </c>
      <c r="B101" t="s">
        <v>756</v>
      </c>
      <c r="C101" t="s">
        <v>757</v>
      </c>
      <c r="D101" t="s">
        <v>758</v>
      </c>
      <c r="E101" t="s">
        <v>490</v>
      </c>
      <c r="F101" t="s">
        <v>27</v>
      </c>
      <c r="G101" t="s">
        <v>28</v>
      </c>
      <c r="H101" t="s">
        <v>23</v>
      </c>
      <c r="I101" s="1" t="s">
        <v>23</v>
      </c>
      <c r="J101" t="s">
        <v>23</v>
      </c>
      <c r="K101" t="s">
        <v>759</v>
      </c>
      <c r="L101" t="s">
        <v>23</v>
      </c>
      <c r="M101" t="s">
        <v>760</v>
      </c>
      <c r="N101" s="1">
        <v>45</v>
      </c>
      <c r="O101">
        <v>0</v>
      </c>
      <c r="P101">
        <v>7</v>
      </c>
      <c r="Q101" s="1" t="s">
        <v>494</v>
      </c>
      <c r="R101" t="s">
        <v>495</v>
      </c>
      <c r="S101" s="1">
        <v>2018</v>
      </c>
      <c r="T101" t="s">
        <v>761</v>
      </c>
      <c r="U101" t="str">
        <f>HYPERLINK("http://dx.doi.org/10.24507/ijicic.14.01.323","http://dx.doi.org/10.24507/ijicic.14.01.323")</f>
        <v>http://dx.doi.org/10.24507/ijicic.14.01.323</v>
      </c>
    </row>
    <row r="102" spans="1:21" x14ac:dyDescent="0.2">
      <c r="A102" t="s">
        <v>21</v>
      </c>
      <c r="B102" t="s">
        <v>762</v>
      </c>
      <c r="C102" t="s">
        <v>763</v>
      </c>
      <c r="D102" t="s">
        <v>764</v>
      </c>
      <c r="E102" t="s">
        <v>765</v>
      </c>
      <c r="F102" t="s">
        <v>27</v>
      </c>
      <c r="G102" t="s">
        <v>28</v>
      </c>
      <c r="H102" t="s">
        <v>23</v>
      </c>
      <c r="I102" s="1" t="s">
        <v>23</v>
      </c>
      <c r="J102" t="s">
        <v>23</v>
      </c>
      <c r="K102" t="s">
        <v>766</v>
      </c>
      <c r="L102" t="s">
        <v>23</v>
      </c>
      <c r="M102" t="s">
        <v>767</v>
      </c>
      <c r="N102" s="1">
        <v>16</v>
      </c>
      <c r="O102">
        <v>0</v>
      </c>
      <c r="P102">
        <v>3</v>
      </c>
      <c r="Q102" s="1" t="s">
        <v>768</v>
      </c>
      <c r="R102" t="s">
        <v>769</v>
      </c>
      <c r="S102" s="1">
        <v>2009</v>
      </c>
      <c r="T102" t="s">
        <v>23</v>
      </c>
      <c r="U102" t="s">
        <v>23</v>
      </c>
    </row>
    <row r="103" spans="1:21" x14ac:dyDescent="0.2">
      <c r="A103" t="s">
        <v>21</v>
      </c>
      <c r="B103" t="s">
        <v>306</v>
      </c>
      <c r="C103" t="s">
        <v>307</v>
      </c>
      <c r="D103" t="s">
        <v>770</v>
      </c>
      <c r="E103" t="s">
        <v>309</v>
      </c>
      <c r="F103" t="s">
        <v>27</v>
      </c>
      <c r="G103" t="s">
        <v>279</v>
      </c>
      <c r="H103" t="s">
        <v>23</v>
      </c>
      <c r="I103" s="1" t="s">
        <v>23</v>
      </c>
      <c r="J103" t="s">
        <v>23</v>
      </c>
      <c r="K103" t="s">
        <v>771</v>
      </c>
      <c r="L103" t="s">
        <v>772</v>
      </c>
      <c r="M103" t="s">
        <v>773</v>
      </c>
      <c r="N103" s="1">
        <v>26</v>
      </c>
      <c r="O103">
        <v>1</v>
      </c>
      <c r="P103">
        <v>4</v>
      </c>
      <c r="Q103" s="1" t="s">
        <v>312</v>
      </c>
      <c r="R103" t="s">
        <v>313</v>
      </c>
      <c r="S103" s="1">
        <v>2008</v>
      </c>
      <c r="T103" t="s">
        <v>774</v>
      </c>
      <c r="U103" t="str">
        <f>HYPERLINK("http://dx.doi.org/10.1007/s11023-007-9087-x","http://dx.doi.org/10.1007/s11023-007-9087-x")</f>
        <v>http://dx.doi.org/10.1007/s11023-007-9087-x</v>
      </c>
    </row>
    <row r="104" spans="1:21" x14ac:dyDescent="0.2">
      <c r="A104" t="s">
        <v>58</v>
      </c>
      <c r="B104" t="s">
        <v>775</v>
      </c>
      <c r="C104" t="s">
        <v>775</v>
      </c>
      <c r="D104" t="s">
        <v>776</v>
      </c>
      <c r="E104" t="s">
        <v>777</v>
      </c>
      <c r="F104" t="s">
        <v>27</v>
      </c>
      <c r="G104" t="s">
        <v>49</v>
      </c>
      <c r="H104" t="s">
        <v>778</v>
      </c>
      <c r="I104" s="1" t="s">
        <v>779</v>
      </c>
      <c r="J104" t="s">
        <v>780</v>
      </c>
      <c r="K104" t="s">
        <v>781</v>
      </c>
      <c r="L104" t="s">
        <v>23</v>
      </c>
      <c r="M104" t="s">
        <v>782</v>
      </c>
      <c r="N104" s="1">
        <v>6</v>
      </c>
      <c r="O104">
        <v>0</v>
      </c>
      <c r="P104">
        <v>1</v>
      </c>
      <c r="Q104" s="1" t="s">
        <v>69</v>
      </c>
      <c r="R104" t="s">
        <v>70</v>
      </c>
      <c r="S104" s="1">
        <v>2003</v>
      </c>
      <c r="T104" t="s">
        <v>23</v>
      </c>
      <c r="U104" t="s">
        <v>23</v>
      </c>
    </row>
    <row r="105" spans="1:21" x14ac:dyDescent="0.2">
      <c r="A105" t="s">
        <v>21</v>
      </c>
      <c r="B105" t="s">
        <v>783</v>
      </c>
      <c r="C105" t="s">
        <v>783</v>
      </c>
      <c r="D105" t="s">
        <v>784</v>
      </c>
      <c r="E105" t="s">
        <v>177</v>
      </c>
      <c r="F105" t="s">
        <v>27</v>
      </c>
      <c r="G105" t="s">
        <v>28</v>
      </c>
      <c r="H105" t="s">
        <v>23</v>
      </c>
      <c r="I105" s="1" t="s">
        <v>23</v>
      </c>
      <c r="J105" t="s">
        <v>23</v>
      </c>
      <c r="K105" t="s">
        <v>23</v>
      </c>
      <c r="L105" t="s">
        <v>785</v>
      </c>
      <c r="M105" t="s">
        <v>786</v>
      </c>
      <c r="N105" s="1">
        <v>19</v>
      </c>
      <c r="O105">
        <v>0</v>
      </c>
      <c r="P105">
        <v>0</v>
      </c>
      <c r="Q105" s="1" t="s">
        <v>181</v>
      </c>
      <c r="R105" t="s">
        <v>182</v>
      </c>
      <c r="S105" s="1">
        <v>1996</v>
      </c>
      <c r="T105" t="s">
        <v>23</v>
      </c>
      <c r="U105" t="s">
        <v>23</v>
      </c>
    </row>
    <row r="106" spans="1:21" x14ac:dyDescent="0.2">
      <c r="A106" t="s">
        <v>21</v>
      </c>
      <c r="B106" t="s">
        <v>787</v>
      </c>
      <c r="C106" t="s">
        <v>788</v>
      </c>
      <c r="D106" t="s">
        <v>789</v>
      </c>
      <c r="E106" t="s">
        <v>563</v>
      </c>
      <c r="F106" t="s">
        <v>27</v>
      </c>
      <c r="G106" t="s">
        <v>28</v>
      </c>
      <c r="H106" t="s">
        <v>23</v>
      </c>
      <c r="I106" s="1" t="s">
        <v>23</v>
      </c>
      <c r="J106" t="s">
        <v>23</v>
      </c>
      <c r="K106" t="s">
        <v>790</v>
      </c>
      <c r="L106" t="s">
        <v>791</v>
      </c>
      <c r="M106" t="s">
        <v>792</v>
      </c>
      <c r="N106" s="1">
        <v>48</v>
      </c>
      <c r="O106">
        <v>0</v>
      </c>
      <c r="P106">
        <v>9</v>
      </c>
      <c r="Q106" s="1" t="s">
        <v>567</v>
      </c>
      <c r="R106" t="s">
        <v>568</v>
      </c>
      <c r="S106" s="1">
        <v>2019</v>
      </c>
      <c r="T106" t="s">
        <v>793</v>
      </c>
      <c r="U106" t="str">
        <f>HYPERLINK("http://dx.doi.org/10.1007/s11063-019-10061-5","http://dx.doi.org/10.1007/s11063-019-10061-5")</f>
        <v>http://dx.doi.org/10.1007/s11063-019-10061-5</v>
      </c>
    </row>
    <row r="107" spans="1:21" x14ac:dyDescent="0.2">
      <c r="A107" t="s">
        <v>21</v>
      </c>
      <c r="B107" t="s">
        <v>794</v>
      </c>
      <c r="C107" t="s">
        <v>794</v>
      </c>
      <c r="D107" t="s">
        <v>795</v>
      </c>
      <c r="E107" t="s">
        <v>210</v>
      </c>
      <c r="F107" t="s">
        <v>27</v>
      </c>
      <c r="G107" t="s">
        <v>49</v>
      </c>
      <c r="H107" t="s">
        <v>796</v>
      </c>
      <c r="I107" s="1" t="s">
        <v>797</v>
      </c>
      <c r="J107" t="s">
        <v>798</v>
      </c>
      <c r="K107" t="s">
        <v>23</v>
      </c>
      <c r="L107" t="s">
        <v>23</v>
      </c>
      <c r="M107" t="s">
        <v>799</v>
      </c>
      <c r="N107" s="1">
        <v>35</v>
      </c>
      <c r="O107">
        <v>0</v>
      </c>
      <c r="P107">
        <v>9</v>
      </c>
      <c r="Q107" s="1" t="s">
        <v>213</v>
      </c>
      <c r="R107" t="s">
        <v>214</v>
      </c>
      <c r="S107" s="1">
        <v>2006</v>
      </c>
      <c r="T107" t="s">
        <v>800</v>
      </c>
      <c r="U107" t="str">
        <f>HYPERLINK("http://dx.doi.org/10.1016/j.csl.2005.08.001","http://dx.doi.org/10.1016/j.csl.2005.08.001")</f>
        <v>http://dx.doi.org/10.1016/j.csl.2005.08.001</v>
      </c>
    </row>
    <row r="108" spans="1:21" x14ac:dyDescent="0.2">
      <c r="A108" t="s">
        <v>21</v>
      </c>
      <c r="B108" t="s">
        <v>801</v>
      </c>
      <c r="C108" t="s">
        <v>801</v>
      </c>
      <c r="D108" t="s">
        <v>802</v>
      </c>
      <c r="E108" t="s">
        <v>374</v>
      </c>
      <c r="F108" t="s">
        <v>27</v>
      </c>
      <c r="G108" t="s">
        <v>375</v>
      </c>
      <c r="H108" t="s">
        <v>23</v>
      </c>
      <c r="I108" s="1" t="s">
        <v>23</v>
      </c>
      <c r="J108" t="s">
        <v>23</v>
      </c>
      <c r="K108" t="s">
        <v>23</v>
      </c>
      <c r="L108" t="s">
        <v>23</v>
      </c>
      <c r="M108" t="s">
        <v>23</v>
      </c>
      <c r="N108" s="1">
        <v>2</v>
      </c>
      <c r="O108">
        <v>0</v>
      </c>
      <c r="P108">
        <v>1</v>
      </c>
      <c r="Q108" s="1" t="s">
        <v>376</v>
      </c>
      <c r="R108" t="s">
        <v>377</v>
      </c>
      <c r="S108" s="1">
        <v>1987</v>
      </c>
      <c r="T108" t="s">
        <v>803</v>
      </c>
      <c r="U108" t="str">
        <f>HYPERLINK("http://dx.doi.org/10.1016/0004-3702(87)90057-9","http://dx.doi.org/10.1016/0004-3702(87)90057-9")</f>
        <v>http://dx.doi.org/10.1016/0004-3702(87)90057-9</v>
      </c>
    </row>
    <row r="109" spans="1:21" x14ac:dyDescent="0.2">
      <c r="A109" t="s">
        <v>21</v>
      </c>
      <c r="B109" t="s">
        <v>804</v>
      </c>
      <c r="C109" t="s">
        <v>805</v>
      </c>
      <c r="D109" t="s">
        <v>806</v>
      </c>
      <c r="E109" t="s">
        <v>26</v>
      </c>
      <c r="F109" t="s">
        <v>27</v>
      </c>
      <c r="G109" t="s">
        <v>272</v>
      </c>
      <c r="H109" t="s">
        <v>23</v>
      </c>
      <c r="I109" s="1" t="s">
        <v>23</v>
      </c>
      <c r="J109" t="s">
        <v>23</v>
      </c>
      <c r="K109" t="s">
        <v>807</v>
      </c>
      <c r="L109" t="s">
        <v>23</v>
      </c>
      <c r="M109" t="s">
        <v>808</v>
      </c>
      <c r="N109" s="1">
        <v>45</v>
      </c>
      <c r="O109">
        <v>3</v>
      </c>
      <c r="P109">
        <v>4</v>
      </c>
      <c r="Q109" s="1" t="s">
        <v>32</v>
      </c>
      <c r="R109" t="s">
        <v>33</v>
      </c>
      <c r="S109" s="1" t="s">
        <v>23</v>
      </c>
      <c r="T109" t="s">
        <v>809</v>
      </c>
      <c r="U109" t="str">
        <f>HYPERLINK("http://dx.doi.org/10.1007/s00521-020-05668-y","http://dx.doi.org/10.1007/s00521-020-05668-y")</f>
        <v>http://dx.doi.org/10.1007/s00521-020-05668-y</v>
      </c>
    </row>
    <row r="110" spans="1:21" x14ac:dyDescent="0.2">
      <c r="A110" t="s">
        <v>21</v>
      </c>
      <c r="B110" t="s">
        <v>810</v>
      </c>
      <c r="C110" t="s">
        <v>811</v>
      </c>
      <c r="D110" t="s">
        <v>812</v>
      </c>
      <c r="E110" t="s">
        <v>813</v>
      </c>
      <c r="F110" t="s">
        <v>27</v>
      </c>
      <c r="G110" t="s">
        <v>28</v>
      </c>
      <c r="H110" t="s">
        <v>23</v>
      </c>
      <c r="I110" s="1" t="s">
        <v>23</v>
      </c>
      <c r="J110" t="s">
        <v>23</v>
      </c>
      <c r="K110" t="s">
        <v>814</v>
      </c>
      <c r="L110" t="s">
        <v>815</v>
      </c>
      <c r="M110" t="s">
        <v>816</v>
      </c>
      <c r="N110" s="1">
        <v>41</v>
      </c>
      <c r="O110">
        <v>5</v>
      </c>
      <c r="P110">
        <v>17</v>
      </c>
      <c r="Q110" s="1" t="s">
        <v>817</v>
      </c>
      <c r="R110" t="s">
        <v>818</v>
      </c>
      <c r="S110" s="1">
        <v>2021</v>
      </c>
      <c r="T110" t="s">
        <v>819</v>
      </c>
      <c r="U110" t="str">
        <f>HYPERLINK("http://dx.doi.org/10.1007/s40747-020-00254-0","http://dx.doi.org/10.1007/s40747-020-00254-0")</f>
        <v>http://dx.doi.org/10.1007/s40747-020-00254-0</v>
      </c>
    </row>
    <row r="111" spans="1:21" x14ac:dyDescent="0.2">
      <c r="A111" t="s">
        <v>21</v>
      </c>
      <c r="B111" t="s">
        <v>820</v>
      </c>
      <c r="C111" t="s">
        <v>820</v>
      </c>
      <c r="D111" t="s">
        <v>821</v>
      </c>
      <c r="E111" t="s">
        <v>765</v>
      </c>
      <c r="F111" t="s">
        <v>27</v>
      </c>
      <c r="G111" t="s">
        <v>49</v>
      </c>
      <c r="H111" t="s">
        <v>822</v>
      </c>
      <c r="I111" s="1" t="s">
        <v>823</v>
      </c>
      <c r="J111" t="s">
        <v>824</v>
      </c>
      <c r="K111" t="s">
        <v>825</v>
      </c>
      <c r="L111" t="s">
        <v>23</v>
      </c>
      <c r="M111" t="s">
        <v>826</v>
      </c>
      <c r="N111" s="1">
        <v>15</v>
      </c>
      <c r="O111">
        <v>3</v>
      </c>
      <c r="P111">
        <v>6</v>
      </c>
      <c r="Q111" s="1" t="s">
        <v>768</v>
      </c>
      <c r="R111" t="s">
        <v>769</v>
      </c>
      <c r="S111" s="1">
        <v>2005</v>
      </c>
      <c r="T111" t="s">
        <v>23</v>
      </c>
      <c r="U111" t="s">
        <v>23</v>
      </c>
    </row>
    <row r="112" spans="1:21" x14ac:dyDescent="0.2">
      <c r="A112" t="s">
        <v>21</v>
      </c>
      <c r="B112" t="s">
        <v>827</v>
      </c>
      <c r="C112" t="s">
        <v>828</v>
      </c>
      <c r="D112" t="s">
        <v>829</v>
      </c>
      <c r="E112" t="s">
        <v>830</v>
      </c>
      <c r="F112" t="s">
        <v>27</v>
      </c>
      <c r="G112" t="s">
        <v>28</v>
      </c>
      <c r="H112" t="s">
        <v>23</v>
      </c>
      <c r="I112" s="1" t="s">
        <v>23</v>
      </c>
      <c r="J112" t="s">
        <v>23</v>
      </c>
      <c r="K112" t="s">
        <v>831</v>
      </c>
      <c r="L112" t="s">
        <v>832</v>
      </c>
      <c r="M112" t="s">
        <v>833</v>
      </c>
      <c r="N112" s="1">
        <v>37</v>
      </c>
      <c r="O112">
        <v>1</v>
      </c>
      <c r="P112">
        <v>8</v>
      </c>
      <c r="Q112" s="1" t="s">
        <v>834</v>
      </c>
      <c r="R112" t="s">
        <v>835</v>
      </c>
      <c r="S112" s="1">
        <v>2019</v>
      </c>
      <c r="T112" t="s">
        <v>836</v>
      </c>
      <c r="U112" t="str">
        <f>HYPERLINK("http://dx.doi.org/10.1007/s10846-019-00989-0","http://dx.doi.org/10.1007/s10846-019-00989-0")</f>
        <v>http://dx.doi.org/10.1007/s10846-019-00989-0</v>
      </c>
    </row>
    <row r="113" spans="1:21" x14ac:dyDescent="0.2">
      <c r="A113" t="s">
        <v>21</v>
      </c>
      <c r="B113" t="s">
        <v>837</v>
      </c>
      <c r="C113" t="s">
        <v>838</v>
      </c>
      <c r="D113" t="s">
        <v>839</v>
      </c>
      <c r="E113" t="s">
        <v>26</v>
      </c>
      <c r="F113" t="s">
        <v>27</v>
      </c>
      <c r="G113" t="s">
        <v>272</v>
      </c>
      <c r="H113" t="s">
        <v>23</v>
      </c>
      <c r="I113" s="1" t="s">
        <v>23</v>
      </c>
      <c r="J113" t="s">
        <v>23</v>
      </c>
      <c r="K113" t="s">
        <v>840</v>
      </c>
      <c r="L113" t="s">
        <v>841</v>
      </c>
      <c r="M113" t="s">
        <v>842</v>
      </c>
      <c r="N113" s="1">
        <v>62</v>
      </c>
      <c r="O113">
        <v>3</v>
      </c>
      <c r="P113">
        <v>3</v>
      </c>
      <c r="Q113" s="1" t="s">
        <v>32</v>
      </c>
      <c r="R113" t="s">
        <v>33</v>
      </c>
      <c r="S113" s="1" t="s">
        <v>23</v>
      </c>
      <c r="T113" t="s">
        <v>843</v>
      </c>
      <c r="U113" t="str">
        <f>HYPERLINK("http://dx.doi.org/10.1007/s00521-022-07295-1","http://dx.doi.org/10.1007/s00521-022-07295-1")</f>
        <v>http://dx.doi.org/10.1007/s00521-022-07295-1</v>
      </c>
    </row>
    <row r="114" spans="1:21" x14ac:dyDescent="0.2">
      <c r="A114" t="s">
        <v>21</v>
      </c>
      <c r="B114" t="s">
        <v>844</v>
      </c>
      <c r="C114" t="s">
        <v>845</v>
      </c>
      <c r="D114" t="s">
        <v>846</v>
      </c>
      <c r="E114" t="s">
        <v>83</v>
      </c>
      <c r="F114" t="s">
        <v>27</v>
      </c>
      <c r="G114" t="s">
        <v>272</v>
      </c>
      <c r="H114" t="s">
        <v>23</v>
      </c>
      <c r="I114" s="1" t="s">
        <v>23</v>
      </c>
      <c r="J114" t="s">
        <v>23</v>
      </c>
      <c r="K114" t="s">
        <v>847</v>
      </c>
      <c r="L114" t="s">
        <v>848</v>
      </c>
      <c r="M114" t="s">
        <v>849</v>
      </c>
      <c r="N114" s="1">
        <v>62</v>
      </c>
      <c r="O114">
        <v>2</v>
      </c>
      <c r="P114">
        <v>3</v>
      </c>
      <c r="Q114" s="1" t="s">
        <v>86</v>
      </c>
      <c r="R114" t="s">
        <v>87</v>
      </c>
      <c r="S114" s="1" t="s">
        <v>23</v>
      </c>
      <c r="T114" t="s">
        <v>850</v>
      </c>
      <c r="U114" t="str">
        <f>HYPERLINK("http://dx.doi.org/10.1007/s00146-021-01314-w","http://dx.doi.org/10.1007/s00146-021-01314-w")</f>
        <v>http://dx.doi.org/10.1007/s00146-021-01314-w</v>
      </c>
    </row>
    <row r="115" spans="1:21" x14ac:dyDescent="0.2">
      <c r="A115" t="s">
        <v>21</v>
      </c>
      <c r="B115" t="s">
        <v>851</v>
      </c>
      <c r="C115" t="s">
        <v>852</v>
      </c>
      <c r="D115" t="s">
        <v>853</v>
      </c>
      <c r="E115" t="s">
        <v>480</v>
      </c>
      <c r="F115" t="s">
        <v>27</v>
      </c>
      <c r="G115" t="s">
        <v>28</v>
      </c>
      <c r="H115" t="s">
        <v>23</v>
      </c>
      <c r="I115" s="1" t="s">
        <v>23</v>
      </c>
      <c r="J115" t="s">
        <v>23</v>
      </c>
      <c r="K115" t="s">
        <v>854</v>
      </c>
      <c r="L115" t="s">
        <v>855</v>
      </c>
      <c r="M115" t="s">
        <v>856</v>
      </c>
      <c r="N115" s="1">
        <v>34</v>
      </c>
      <c r="O115">
        <v>0</v>
      </c>
      <c r="P115">
        <v>1</v>
      </c>
      <c r="Q115" s="1" t="s">
        <v>484</v>
      </c>
      <c r="R115" t="s">
        <v>485</v>
      </c>
      <c r="S115" s="1">
        <v>2020</v>
      </c>
      <c r="T115" t="s">
        <v>23</v>
      </c>
      <c r="U115" t="s">
        <v>23</v>
      </c>
    </row>
    <row r="116" spans="1:21" x14ac:dyDescent="0.2">
      <c r="A116" t="s">
        <v>21</v>
      </c>
      <c r="B116" t="s">
        <v>857</v>
      </c>
      <c r="C116" t="s">
        <v>858</v>
      </c>
      <c r="D116" t="s">
        <v>859</v>
      </c>
      <c r="E116" t="s">
        <v>490</v>
      </c>
      <c r="F116" t="s">
        <v>27</v>
      </c>
      <c r="G116" t="s">
        <v>28</v>
      </c>
      <c r="H116" t="s">
        <v>23</v>
      </c>
      <c r="I116" s="1" t="s">
        <v>23</v>
      </c>
      <c r="J116" t="s">
        <v>23</v>
      </c>
      <c r="K116" t="s">
        <v>860</v>
      </c>
      <c r="L116" t="s">
        <v>861</v>
      </c>
      <c r="M116" t="s">
        <v>862</v>
      </c>
      <c r="N116" s="1">
        <v>33</v>
      </c>
      <c r="O116">
        <v>0</v>
      </c>
      <c r="P116">
        <v>2</v>
      </c>
      <c r="Q116" s="1" t="s">
        <v>494</v>
      </c>
      <c r="R116" t="s">
        <v>495</v>
      </c>
      <c r="S116" s="1">
        <v>2005</v>
      </c>
      <c r="T116" t="s">
        <v>23</v>
      </c>
      <c r="U116" t="s">
        <v>23</v>
      </c>
    </row>
    <row r="117" spans="1:21" x14ac:dyDescent="0.2">
      <c r="A117" t="s">
        <v>58</v>
      </c>
      <c r="B117" t="s">
        <v>863</v>
      </c>
      <c r="C117" t="s">
        <v>863</v>
      </c>
      <c r="D117" t="s">
        <v>864</v>
      </c>
      <c r="E117" t="s">
        <v>865</v>
      </c>
      <c r="F117" t="s">
        <v>27</v>
      </c>
      <c r="G117" t="s">
        <v>49</v>
      </c>
      <c r="H117" t="s">
        <v>866</v>
      </c>
      <c r="I117" s="1" t="s">
        <v>867</v>
      </c>
      <c r="J117" t="s">
        <v>868</v>
      </c>
      <c r="K117" t="s">
        <v>23</v>
      </c>
      <c r="L117" t="s">
        <v>23</v>
      </c>
      <c r="M117" t="s">
        <v>869</v>
      </c>
      <c r="N117" s="1">
        <v>8</v>
      </c>
      <c r="O117">
        <v>0</v>
      </c>
      <c r="P117">
        <v>0</v>
      </c>
      <c r="Q117" s="1" t="s">
        <v>69</v>
      </c>
      <c r="R117" t="s">
        <v>70</v>
      </c>
      <c r="S117" s="1">
        <v>2002</v>
      </c>
      <c r="T117" t="s">
        <v>23</v>
      </c>
      <c r="U117" t="s">
        <v>23</v>
      </c>
    </row>
    <row r="118" spans="1:21" x14ac:dyDescent="0.2">
      <c r="A118" t="s">
        <v>21</v>
      </c>
      <c r="B118" t="s">
        <v>870</v>
      </c>
      <c r="C118" t="s">
        <v>871</v>
      </c>
      <c r="D118" t="s">
        <v>872</v>
      </c>
      <c r="E118" t="s">
        <v>830</v>
      </c>
      <c r="F118" t="s">
        <v>27</v>
      </c>
      <c r="G118" t="s">
        <v>49</v>
      </c>
      <c r="H118" t="s">
        <v>873</v>
      </c>
      <c r="I118" s="1" t="s">
        <v>874</v>
      </c>
      <c r="J118" t="s">
        <v>875</v>
      </c>
      <c r="K118" t="s">
        <v>876</v>
      </c>
      <c r="L118" t="s">
        <v>877</v>
      </c>
      <c r="M118" t="s">
        <v>878</v>
      </c>
      <c r="N118" s="1">
        <v>24</v>
      </c>
      <c r="O118">
        <v>0</v>
      </c>
      <c r="P118">
        <v>11</v>
      </c>
      <c r="Q118" s="1" t="s">
        <v>834</v>
      </c>
      <c r="R118" t="s">
        <v>835</v>
      </c>
      <c r="S118" s="1">
        <v>2015</v>
      </c>
      <c r="T118" t="s">
        <v>879</v>
      </c>
      <c r="U118" t="str">
        <f>HYPERLINK("http://dx.doi.org/10.1007/s10846-014-0093-y","http://dx.doi.org/10.1007/s10846-014-0093-y")</f>
        <v>http://dx.doi.org/10.1007/s10846-014-0093-y</v>
      </c>
    </row>
    <row r="119" spans="1:21" x14ac:dyDescent="0.2">
      <c r="A119" t="s">
        <v>21</v>
      </c>
      <c r="B119" t="s">
        <v>880</v>
      </c>
      <c r="C119" t="s">
        <v>881</v>
      </c>
      <c r="D119" t="s">
        <v>882</v>
      </c>
      <c r="E119" t="s">
        <v>26</v>
      </c>
      <c r="F119" t="s">
        <v>27</v>
      </c>
      <c r="G119" t="s">
        <v>28</v>
      </c>
      <c r="H119" t="s">
        <v>23</v>
      </c>
      <c r="I119" s="1" t="s">
        <v>23</v>
      </c>
      <c r="J119" t="s">
        <v>23</v>
      </c>
      <c r="K119" t="s">
        <v>883</v>
      </c>
      <c r="L119" t="s">
        <v>884</v>
      </c>
      <c r="M119" t="s">
        <v>885</v>
      </c>
      <c r="N119" s="1">
        <v>53</v>
      </c>
      <c r="O119">
        <v>3</v>
      </c>
      <c r="P119">
        <v>3</v>
      </c>
      <c r="Q119" s="1" t="s">
        <v>32</v>
      </c>
      <c r="R119" t="s">
        <v>33</v>
      </c>
      <c r="S119" s="1">
        <v>2022</v>
      </c>
      <c r="T119" t="s">
        <v>886</v>
      </c>
      <c r="U119" t="str">
        <f>HYPERLINK("http://dx.doi.org/10.1007/s00521-022-07035-5","http://dx.doi.org/10.1007/s00521-022-07035-5")</f>
        <v>http://dx.doi.org/10.1007/s00521-022-07035-5</v>
      </c>
    </row>
    <row r="120" spans="1:21" x14ac:dyDescent="0.2">
      <c r="A120" t="s">
        <v>21</v>
      </c>
      <c r="B120" t="s">
        <v>887</v>
      </c>
      <c r="C120" t="s">
        <v>888</v>
      </c>
      <c r="D120" t="s">
        <v>889</v>
      </c>
      <c r="E120" t="s">
        <v>309</v>
      </c>
      <c r="F120" t="s">
        <v>27</v>
      </c>
      <c r="G120" t="s">
        <v>28</v>
      </c>
      <c r="H120" t="s">
        <v>23</v>
      </c>
      <c r="I120" s="1" t="s">
        <v>23</v>
      </c>
      <c r="J120" t="s">
        <v>23</v>
      </c>
      <c r="K120" t="s">
        <v>890</v>
      </c>
      <c r="L120" t="s">
        <v>891</v>
      </c>
      <c r="M120" t="s">
        <v>892</v>
      </c>
      <c r="N120" s="1">
        <v>97</v>
      </c>
      <c r="O120">
        <v>0</v>
      </c>
      <c r="P120">
        <v>0</v>
      </c>
      <c r="Q120" s="1" t="s">
        <v>312</v>
      </c>
      <c r="R120" t="s">
        <v>313</v>
      </c>
      <c r="S120" s="1">
        <v>2020</v>
      </c>
      <c r="T120" t="s">
        <v>893</v>
      </c>
      <c r="U120" t="str">
        <f>HYPERLINK("http://dx.doi.org/10.1007/s11023-020-09519-6","http://dx.doi.org/10.1007/s11023-020-09519-6")</f>
        <v>http://dx.doi.org/10.1007/s11023-020-09519-6</v>
      </c>
    </row>
    <row r="121" spans="1:21" x14ac:dyDescent="0.2">
      <c r="A121" t="s">
        <v>21</v>
      </c>
      <c r="B121" t="s">
        <v>894</v>
      </c>
      <c r="C121" t="s">
        <v>895</v>
      </c>
      <c r="D121" t="s">
        <v>896</v>
      </c>
      <c r="E121" t="s">
        <v>109</v>
      </c>
      <c r="F121" t="s">
        <v>27</v>
      </c>
      <c r="G121" t="s">
        <v>28</v>
      </c>
      <c r="H121" t="s">
        <v>23</v>
      </c>
      <c r="I121" s="1" t="s">
        <v>23</v>
      </c>
      <c r="J121" t="s">
        <v>23</v>
      </c>
      <c r="K121" t="s">
        <v>897</v>
      </c>
      <c r="L121" t="s">
        <v>898</v>
      </c>
      <c r="M121" t="s">
        <v>899</v>
      </c>
      <c r="N121" s="1">
        <v>37</v>
      </c>
      <c r="O121">
        <v>2</v>
      </c>
      <c r="P121">
        <v>32</v>
      </c>
      <c r="Q121" s="1" t="s">
        <v>115</v>
      </c>
      <c r="R121" t="s">
        <v>116</v>
      </c>
      <c r="S121" s="1">
        <v>2016</v>
      </c>
      <c r="T121" t="s">
        <v>900</v>
      </c>
      <c r="U121" t="str">
        <f>HYPERLINK("http://dx.doi.org/10.1080/0952813X.2014.971444","http://dx.doi.org/10.1080/0952813X.2014.971444")</f>
        <v>http://dx.doi.org/10.1080/0952813X.2014.971444</v>
      </c>
    </row>
    <row r="122" spans="1:21" x14ac:dyDescent="0.2">
      <c r="A122" t="s">
        <v>21</v>
      </c>
      <c r="B122" t="s">
        <v>901</v>
      </c>
      <c r="C122" t="s">
        <v>902</v>
      </c>
      <c r="D122" t="s">
        <v>903</v>
      </c>
      <c r="E122" t="s">
        <v>210</v>
      </c>
      <c r="F122" t="s">
        <v>27</v>
      </c>
      <c r="G122" t="s">
        <v>28</v>
      </c>
      <c r="H122" t="s">
        <v>23</v>
      </c>
      <c r="I122" s="1" t="s">
        <v>23</v>
      </c>
      <c r="J122" t="s">
        <v>23</v>
      </c>
      <c r="K122" t="s">
        <v>904</v>
      </c>
      <c r="L122" t="s">
        <v>23</v>
      </c>
      <c r="M122" t="s">
        <v>905</v>
      </c>
      <c r="N122" s="1">
        <v>28</v>
      </c>
      <c r="O122">
        <v>0</v>
      </c>
      <c r="P122">
        <v>3</v>
      </c>
      <c r="Q122" s="1" t="s">
        <v>213</v>
      </c>
      <c r="R122" t="s">
        <v>214</v>
      </c>
      <c r="S122" s="1">
        <v>2012</v>
      </c>
      <c r="T122" t="s">
        <v>906</v>
      </c>
      <c r="U122" t="str">
        <f>HYPERLINK("http://dx.doi.org/10.1016/j.csl.2012.01.004","http://dx.doi.org/10.1016/j.csl.2012.01.004")</f>
        <v>http://dx.doi.org/10.1016/j.csl.2012.01.004</v>
      </c>
    </row>
    <row r="123" spans="1:21" x14ac:dyDescent="0.2">
      <c r="A123" t="s">
        <v>21</v>
      </c>
      <c r="B123" t="s">
        <v>907</v>
      </c>
      <c r="C123" t="s">
        <v>908</v>
      </c>
      <c r="D123" t="s">
        <v>909</v>
      </c>
      <c r="E123" t="s">
        <v>210</v>
      </c>
      <c r="F123" t="s">
        <v>27</v>
      </c>
      <c r="G123" t="s">
        <v>28</v>
      </c>
      <c r="H123" t="s">
        <v>23</v>
      </c>
      <c r="I123" s="1" t="s">
        <v>23</v>
      </c>
      <c r="J123" t="s">
        <v>23</v>
      </c>
      <c r="K123" t="s">
        <v>910</v>
      </c>
      <c r="L123" t="s">
        <v>911</v>
      </c>
      <c r="M123" t="s">
        <v>912</v>
      </c>
      <c r="N123" s="1">
        <v>42</v>
      </c>
      <c r="O123">
        <v>0</v>
      </c>
      <c r="P123">
        <v>8</v>
      </c>
      <c r="Q123" s="1" t="s">
        <v>213</v>
      </c>
      <c r="R123" t="s">
        <v>214</v>
      </c>
      <c r="S123" s="1">
        <v>2009</v>
      </c>
      <c r="T123" t="s">
        <v>913</v>
      </c>
      <c r="U123" t="str">
        <f>HYPERLINK("http://dx.doi.org/10.1016/j.csl.2008.06.002","http://dx.doi.org/10.1016/j.csl.2008.06.002")</f>
        <v>http://dx.doi.org/10.1016/j.csl.2008.06.002</v>
      </c>
    </row>
    <row r="124" spans="1:21" x14ac:dyDescent="0.2">
      <c r="A124" t="s">
        <v>21</v>
      </c>
      <c r="B124" t="s">
        <v>914</v>
      </c>
      <c r="C124" t="s">
        <v>914</v>
      </c>
      <c r="D124" t="s">
        <v>915</v>
      </c>
      <c r="E124" t="s">
        <v>830</v>
      </c>
      <c r="F124" t="s">
        <v>27</v>
      </c>
      <c r="G124" t="s">
        <v>28</v>
      </c>
      <c r="H124" t="s">
        <v>23</v>
      </c>
      <c r="I124" s="1" t="s">
        <v>23</v>
      </c>
      <c r="J124" t="s">
        <v>23</v>
      </c>
      <c r="K124" t="s">
        <v>916</v>
      </c>
      <c r="L124" t="s">
        <v>23</v>
      </c>
      <c r="M124" t="s">
        <v>917</v>
      </c>
      <c r="N124" s="1">
        <v>14</v>
      </c>
      <c r="O124">
        <v>0</v>
      </c>
      <c r="P124">
        <v>1</v>
      </c>
      <c r="Q124" s="1" t="s">
        <v>834</v>
      </c>
      <c r="R124" t="s">
        <v>835</v>
      </c>
      <c r="S124" s="1">
        <v>1998</v>
      </c>
      <c r="T124" t="s">
        <v>918</v>
      </c>
      <c r="U124" t="str">
        <f>HYPERLINK("http://dx.doi.org/10.1023/A:1007977204827","http://dx.doi.org/10.1023/A:1007977204827")</f>
        <v>http://dx.doi.org/10.1023/A:1007977204827</v>
      </c>
    </row>
    <row r="125" spans="1:21" x14ac:dyDescent="0.2">
      <c r="A125" t="s">
        <v>21</v>
      </c>
      <c r="B125" t="s">
        <v>919</v>
      </c>
      <c r="C125" t="s">
        <v>920</v>
      </c>
      <c r="D125" t="s">
        <v>921</v>
      </c>
      <c r="E125" t="s">
        <v>922</v>
      </c>
      <c r="F125" t="s">
        <v>27</v>
      </c>
      <c r="G125" t="s">
        <v>720</v>
      </c>
      <c r="H125" t="s">
        <v>23</v>
      </c>
      <c r="I125" s="1" t="s">
        <v>23</v>
      </c>
      <c r="J125" t="s">
        <v>23</v>
      </c>
      <c r="K125" t="s">
        <v>23</v>
      </c>
      <c r="L125" t="s">
        <v>923</v>
      </c>
      <c r="M125" t="s">
        <v>924</v>
      </c>
      <c r="N125" s="1">
        <v>303</v>
      </c>
      <c r="O125">
        <v>110</v>
      </c>
      <c r="P125">
        <v>708</v>
      </c>
      <c r="Q125" s="1" t="s">
        <v>925</v>
      </c>
      <c r="R125" t="s">
        <v>926</v>
      </c>
      <c r="S125" s="1">
        <v>2017</v>
      </c>
      <c r="T125" t="s">
        <v>927</v>
      </c>
      <c r="U125" t="str">
        <f>HYPERLINK("http://dx.doi.org/10.1162/neco_a_00990","http://dx.doi.org/10.1162/neco_a_00990")</f>
        <v>http://dx.doi.org/10.1162/neco_a_00990</v>
      </c>
    </row>
    <row r="126" spans="1:21" x14ac:dyDescent="0.2">
      <c r="A126" t="s">
        <v>21</v>
      </c>
      <c r="B126" t="s">
        <v>928</v>
      </c>
      <c r="C126" t="s">
        <v>928</v>
      </c>
      <c r="D126" t="s">
        <v>929</v>
      </c>
      <c r="E126" t="s">
        <v>922</v>
      </c>
      <c r="F126" t="s">
        <v>27</v>
      </c>
      <c r="G126" t="s">
        <v>28</v>
      </c>
      <c r="H126" t="s">
        <v>23</v>
      </c>
      <c r="I126" s="1" t="s">
        <v>23</v>
      </c>
      <c r="J126" t="s">
        <v>23</v>
      </c>
      <c r="K126" t="s">
        <v>23</v>
      </c>
      <c r="L126" t="s">
        <v>23</v>
      </c>
      <c r="M126" t="s">
        <v>930</v>
      </c>
      <c r="N126" s="1">
        <v>17</v>
      </c>
      <c r="O126">
        <v>0</v>
      </c>
      <c r="P126">
        <v>3</v>
      </c>
      <c r="Q126" s="1" t="s">
        <v>925</v>
      </c>
      <c r="R126" t="s">
        <v>926</v>
      </c>
      <c r="S126" s="1">
        <v>2006</v>
      </c>
      <c r="T126" t="s">
        <v>931</v>
      </c>
      <c r="U126" t="str">
        <f>HYPERLINK("http://dx.doi.org/10.1162/089976606774841576","http://dx.doi.org/10.1162/089976606774841576")</f>
        <v>http://dx.doi.org/10.1162/089976606774841576</v>
      </c>
    </row>
    <row r="127" spans="1:21" x14ac:dyDescent="0.2">
      <c r="A127" t="s">
        <v>21</v>
      </c>
      <c r="B127" t="s">
        <v>932</v>
      </c>
      <c r="C127" t="s">
        <v>933</v>
      </c>
      <c r="D127" t="s">
        <v>934</v>
      </c>
      <c r="E127" t="s">
        <v>830</v>
      </c>
      <c r="F127" t="s">
        <v>27</v>
      </c>
      <c r="G127" t="s">
        <v>28</v>
      </c>
      <c r="H127" t="s">
        <v>23</v>
      </c>
      <c r="I127" s="1" t="s">
        <v>23</v>
      </c>
      <c r="J127" t="s">
        <v>23</v>
      </c>
      <c r="K127" t="s">
        <v>935</v>
      </c>
      <c r="L127" t="s">
        <v>936</v>
      </c>
      <c r="M127" t="s">
        <v>937</v>
      </c>
      <c r="N127" s="1">
        <v>50</v>
      </c>
      <c r="O127">
        <v>0</v>
      </c>
      <c r="P127">
        <v>7</v>
      </c>
      <c r="Q127" s="1" t="s">
        <v>834</v>
      </c>
      <c r="R127" t="s">
        <v>835</v>
      </c>
      <c r="S127" s="1">
        <v>2013</v>
      </c>
      <c r="T127" t="s">
        <v>938</v>
      </c>
      <c r="U127" t="str">
        <f>HYPERLINK("http://dx.doi.org/10.1007/s10846-012-9782-6","http://dx.doi.org/10.1007/s10846-012-9782-6")</f>
        <v>http://dx.doi.org/10.1007/s10846-012-9782-6</v>
      </c>
    </row>
    <row r="128" spans="1:21" x14ac:dyDescent="0.2">
      <c r="A128" t="s">
        <v>21</v>
      </c>
      <c r="B128" t="s">
        <v>939</v>
      </c>
      <c r="C128" t="s">
        <v>939</v>
      </c>
      <c r="D128" t="s">
        <v>940</v>
      </c>
      <c r="E128" t="s">
        <v>941</v>
      </c>
      <c r="F128" t="s">
        <v>27</v>
      </c>
      <c r="G128" t="s">
        <v>28</v>
      </c>
      <c r="H128" t="s">
        <v>23</v>
      </c>
      <c r="I128" s="1" t="s">
        <v>23</v>
      </c>
      <c r="J128" t="s">
        <v>23</v>
      </c>
      <c r="K128" t="s">
        <v>942</v>
      </c>
      <c r="L128" t="s">
        <v>23</v>
      </c>
      <c r="M128" t="s">
        <v>943</v>
      </c>
      <c r="N128" s="1">
        <v>20</v>
      </c>
      <c r="O128">
        <v>0</v>
      </c>
      <c r="P128">
        <v>2</v>
      </c>
      <c r="Q128" s="1" t="s">
        <v>944</v>
      </c>
      <c r="R128" t="s">
        <v>941</v>
      </c>
      <c r="S128" s="1">
        <v>1996</v>
      </c>
      <c r="T128" t="s">
        <v>945</v>
      </c>
      <c r="U128" t="str">
        <f>HYPERLINK("http://dx.doi.org/10.1016/0893-6080(95)00066-6","http://dx.doi.org/10.1016/0893-6080(95)00066-6")</f>
        <v>http://dx.doi.org/10.1016/0893-6080(95)00066-6</v>
      </c>
    </row>
    <row r="129" spans="1:21" x14ac:dyDescent="0.2">
      <c r="A129" t="s">
        <v>21</v>
      </c>
      <c r="B129" t="s">
        <v>946</v>
      </c>
      <c r="C129" t="s">
        <v>947</v>
      </c>
      <c r="D129" t="s">
        <v>948</v>
      </c>
      <c r="E129" t="s">
        <v>922</v>
      </c>
      <c r="F129" t="s">
        <v>27</v>
      </c>
      <c r="G129" t="s">
        <v>28</v>
      </c>
      <c r="H129" t="s">
        <v>23</v>
      </c>
      <c r="I129" s="1" t="s">
        <v>23</v>
      </c>
      <c r="J129" t="s">
        <v>23</v>
      </c>
      <c r="K129" t="s">
        <v>23</v>
      </c>
      <c r="L129" t="s">
        <v>23</v>
      </c>
      <c r="M129" t="s">
        <v>949</v>
      </c>
      <c r="N129" s="1">
        <v>16</v>
      </c>
      <c r="O129">
        <v>0</v>
      </c>
      <c r="P129">
        <v>5</v>
      </c>
      <c r="Q129" s="1" t="s">
        <v>925</v>
      </c>
      <c r="R129" t="s">
        <v>926</v>
      </c>
      <c r="S129" s="1">
        <v>2011</v>
      </c>
      <c r="T129" t="s">
        <v>950</v>
      </c>
      <c r="U129" t="str">
        <f>HYPERLINK("http://dx.doi.org/10.1162/NECO_a_00137","http://dx.doi.org/10.1162/NECO_a_00137")</f>
        <v>http://dx.doi.org/10.1162/NECO_a_00137</v>
      </c>
    </row>
    <row r="130" spans="1:21" x14ac:dyDescent="0.2">
      <c r="A130" t="s">
        <v>21</v>
      </c>
      <c r="B130" t="s">
        <v>951</v>
      </c>
      <c r="C130" t="s">
        <v>952</v>
      </c>
      <c r="D130" t="s">
        <v>953</v>
      </c>
      <c r="E130" t="s">
        <v>830</v>
      </c>
      <c r="F130" t="s">
        <v>27</v>
      </c>
      <c r="G130" t="s">
        <v>720</v>
      </c>
      <c r="H130" t="s">
        <v>23</v>
      </c>
      <c r="I130" s="1" t="s">
        <v>23</v>
      </c>
      <c r="J130" t="s">
        <v>23</v>
      </c>
      <c r="K130" t="s">
        <v>954</v>
      </c>
      <c r="L130" t="s">
        <v>955</v>
      </c>
      <c r="M130" t="s">
        <v>956</v>
      </c>
      <c r="N130" s="1">
        <v>152</v>
      </c>
      <c r="O130">
        <v>13</v>
      </c>
      <c r="P130">
        <v>18</v>
      </c>
      <c r="Q130" s="1" t="s">
        <v>834</v>
      </c>
      <c r="R130" t="s">
        <v>835</v>
      </c>
      <c r="S130" s="1">
        <v>2022</v>
      </c>
      <c r="T130" t="s">
        <v>957</v>
      </c>
      <c r="U130" t="str">
        <f>HYPERLINK("http://dx.doi.org/10.1007/s10846-021-01523-x","http://dx.doi.org/10.1007/s10846-021-01523-x")</f>
        <v>http://dx.doi.org/10.1007/s10846-021-01523-x</v>
      </c>
    </row>
    <row r="131" spans="1:21" x14ac:dyDescent="0.2">
      <c r="A131" t="s">
        <v>21</v>
      </c>
      <c r="B131" t="s">
        <v>958</v>
      </c>
      <c r="C131" t="s">
        <v>958</v>
      </c>
      <c r="D131" t="s">
        <v>959</v>
      </c>
      <c r="E131" t="s">
        <v>830</v>
      </c>
      <c r="F131" t="s">
        <v>27</v>
      </c>
      <c r="G131" t="s">
        <v>28</v>
      </c>
      <c r="H131" t="s">
        <v>23</v>
      </c>
      <c r="I131" s="1" t="s">
        <v>23</v>
      </c>
      <c r="J131" t="s">
        <v>23</v>
      </c>
      <c r="K131" t="s">
        <v>960</v>
      </c>
      <c r="L131" t="s">
        <v>23</v>
      </c>
      <c r="M131" t="s">
        <v>961</v>
      </c>
      <c r="N131" s="1">
        <v>11</v>
      </c>
      <c r="O131">
        <v>1</v>
      </c>
      <c r="P131">
        <v>3</v>
      </c>
      <c r="Q131" s="1" t="s">
        <v>834</v>
      </c>
      <c r="R131" t="s">
        <v>835</v>
      </c>
      <c r="S131" s="1">
        <v>2001</v>
      </c>
      <c r="T131" t="s">
        <v>962</v>
      </c>
      <c r="U131" t="str">
        <f>HYPERLINK("http://dx.doi.org/10.1023/A:1012094702855","http://dx.doi.org/10.1023/A:1012094702855")</f>
        <v>http://dx.doi.org/10.1023/A:1012094702855</v>
      </c>
    </row>
    <row r="132" spans="1:21" x14ac:dyDescent="0.2">
      <c r="A132" t="s">
        <v>21</v>
      </c>
      <c r="B132" t="s">
        <v>963</v>
      </c>
      <c r="C132" t="s">
        <v>963</v>
      </c>
      <c r="D132" t="s">
        <v>964</v>
      </c>
      <c r="E132" t="s">
        <v>941</v>
      </c>
      <c r="F132" t="s">
        <v>27</v>
      </c>
      <c r="G132" t="s">
        <v>28</v>
      </c>
      <c r="H132" t="s">
        <v>23</v>
      </c>
      <c r="I132" s="1" t="s">
        <v>23</v>
      </c>
      <c r="J132" t="s">
        <v>23</v>
      </c>
      <c r="K132" t="s">
        <v>965</v>
      </c>
      <c r="L132" t="s">
        <v>966</v>
      </c>
      <c r="M132" t="s">
        <v>967</v>
      </c>
      <c r="N132" s="1">
        <v>60</v>
      </c>
      <c r="O132">
        <v>0</v>
      </c>
      <c r="P132">
        <v>1</v>
      </c>
      <c r="Q132" s="1" t="s">
        <v>944</v>
      </c>
      <c r="R132" t="s">
        <v>941</v>
      </c>
      <c r="S132" s="1">
        <v>1999</v>
      </c>
      <c r="T132" t="s">
        <v>968</v>
      </c>
      <c r="U132" t="str">
        <f>HYPERLINK("http://dx.doi.org/10.1016/S0893-6080(98)00104-X","http://dx.doi.org/10.1016/S0893-6080(98)00104-X")</f>
        <v>http://dx.doi.org/10.1016/S0893-6080(98)00104-X</v>
      </c>
    </row>
    <row r="133" spans="1:21" x14ac:dyDescent="0.2">
      <c r="A133" t="s">
        <v>21</v>
      </c>
      <c r="B133" t="s">
        <v>969</v>
      </c>
      <c r="C133" t="s">
        <v>970</v>
      </c>
      <c r="D133" t="s">
        <v>971</v>
      </c>
      <c r="E133" t="s">
        <v>898</v>
      </c>
      <c r="F133" t="s">
        <v>27</v>
      </c>
      <c r="G133" t="s">
        <v>28</v>
      </c>
      <c r="H133" t="s">
        <v>23</v>
      </c>
      <c r="I133" s="1" t="s">
        <v>23</v>
      </c>
      <c r="J133" t="s">
        <v>23</v>
      </c>
      <c r="K133" t="s">
        <v>972</v>
      </c>
      <c r="L133" t="s">
        <v>23</v>
      </c>
      <c r="M133" t="s">
        <v>973</v>
      </c>
      <c r="N133" s="1">
        <v>133</v>
      </c>
      <c r="O133">
        <v>2</v>
      </c>
      <c r="P133">
        <v>4</v>
      </c>
      <c r="Q133" s="1" t="s">
        <v>23</v>
      </c>
      <c r="R133" t="s">
        <v>898</v>
      </c>
      <c r="S133" s="1">
        <v>2021</v>
      </c>
      <c r="T133" t="s">
        <v>974</v>
      </c>
      <c r="U133" t="str">
        <f>HYPERLINK("http://dx.doi.org/10.3390/a14020040","http://dx.doi.org/10.3390/a14020040")</f>
        <v>http://dx.doi.org/10.3390/a14020040</v>
      </c>
    </row>
    <row r="134" spans="1:21" x14ac:dyDescent="0.2">
      <c r="A134" t="s">
        <v>21</v>
      </c>
      <c r="B134" t="s">
        <v>975</v>
      </c>
      <c r="C134" t="s">
        <v>976</v>
      </c>
      <c r="D134" t="s">
        <v>977</v>
      </c>
      <c r="E134" t="s">
        <v>978</v>
      </c>
      <c r="F134" t="s">
        <v>27</v>
      </c>
      <c r="G134" t="s">
        <v>28</v>
      </c>
      <c r="H134" t="s">
        <v>23</v>
      </c>
      <c r="I134" s="1" t="s">
        <v>23</v>
      </c>
      <c r="J134" t="s">
        <v>23</v>
      </c>
      <c r="K134" t="s">
        <v>979</v>
      </c>
      <c r="L134" t="s">
        <v>980</v>
      </c>
      <c r="M134" t="s">
        <v>981</v>
      </c>
      <c r="N134" s="1">
        <v>64</v>
      </c>
      <c r="O134">
        <v>0</v>
      </c>
      <c r="P134">
        <v>2</v>
      </c>
      <c r="Q134" s="1" t="s">
        <v>982</v>
      </c>
      <c r="R134" t="s">
        <v>983</v>
      </c>
      <c r="S134" s="1">
        <v>2018</v>
      </c>
      <c r="T134" t="s">
        <v>984</v>
      </c>
      <c r="U134" t="str">
        <f>HYPERLINK("http://dx.doi.org/10.1016/j.swevo.2018.02.019","http://dx.doi.org/10.1016/j.swevo.2018.02.019")</f>
        <v>http://dx.doi.org/10.1016/j.swevo.2018.02.019</v>
      </c>
    </row>
    <row r="135" spans="1:21" x14ac:dyDescent="0.2">
      <c r="A135" t="s">
        <v>21</v>
      </c>
      <c r="B135" t="s">
        <v>985</v>
      </c>
      <c r="C135" t="s">
        <v>986</v>
      </c>
      <c r="D135" t="s">
        <v>987</v>
      </c>
      <c r="E135" t="s">
        <v>988</v>
      </c>
      <c r="F135" t="s">
        <v>27</v>
      </c>
      <c r="G135" t="s">
        <v>28</v>
      </c>
      <c r="H135" t="s">
        <v>23</v>
      </c>
      <c r="I135" s="1" t="s">
        <v>23</v>
      </c>
      <c r="J135" t="s">
        <v>23</v>
      </c>
      <c r="K135" t="s">
        <v>989</v>
      </c>
      <c r="L135" t="s">
        <v>990</v>
      </c>
      <c r="M135" t="s">
        <v>991</v>
      </c>
      <c r="N135" s="1">
        <v>35</v>
      </c>
      <c r="O135">
        <v>1</v>
      </c>
      <c r="P135">
        <v>7</v>
      </c>
      <c r="Q135" s="1" t="s">
        <v>992</v>
      </c>
      <c r="R135" t="s">
        <v>993</v>
      </c>
      <c r="S135" s="1">
        <v>2020</v>
      </c>
      <c r="T135" t="s">
        <v>994</v>
      </c>
      <c r="U135" t="str">
        <f>HYPERLINK("http://dx.doi.org/10.1007/s10710-019-09362-4","http://dx.doi.org/10.1007/s10710-019-09362-4")</f>
        <v>http://dx.doi.org/10.1007/s10710-019-09362-4</v>
      </c>
    </row>
    <row r="136" spans="1:21" x14ac:dyDescent="0.2">
      <c r="A136" t="s">
        <v>21</v>
      </c>
      <c r="B136" t="s">
        <v>281</v>
      </c>
      <c r="C136" t="s">
        <v>995</v>
      </c>
      <c r="D136" t="s">
        <v>996</v>
      </c>
      <c r="E136" t="s">
        <v>997</v>
      </c>
      <c r="F136" t="s">
        <v>27</v>
      </c>
      <c r="G136" t="s">
        <v>28</v>
      </c>
      <c r="H136" t="s">
        <v>23</v>
      </c>
      <c r="I136" s="1" t="s">
        <v>23</v>
      </c>
      <c r="J136" t="s">
        <v>23</v>
      </c>
      <c r="K136" t="s">
        <v>998</v>
      </c>
      <c r="L136" t="s">
        <v>999</v>
      </c>
      <c r="M136" t="s">
        <v>1000</v>
      </c>
      <c r="N136" s="1">
        <v>21</v>
      </c>
      <c r="O136">
        <v>0</v>
      </c>
      <c r="P136">
        <v>25</v>
      </c>
      <c r="Q136" s="1" t="s">
        <v>1001</v>
      </c>
      <c r="R136" t="s">
        <v>1002</v>
      </c>
      <c r="S136" s="1">
        <v>2014</v>
      </c>
      <c r="T136" t="s">
        <v>1003</v>
      </c>
      <c r="U136" t="str">
        <f>HYPERLINK("http://dx.doi.org/10.1109/TEVC.2013.2256427","http://dx.doi.org/10.1109/TEVC.2013.2256427")</f>
        <v>http://dx.doi.org/10.1109/TEVC.2013.2256427</v>
      </c>
    </row>
    <row r="137" spans="1:21" x14ac:dyDescent="0.2">
      <c r="A137" t="s">
        <v>21</v>
      </c>
      <c r="B137" t="s">
        <v>1004</v>
      </c>
      <c r="C137" t="s">
        <v>1005</v>
      </c>
      <c r="D137" t="s">
        <v>1006</v>
      </c>
      <c r="E137" t="s">
        <v>1007</v>
      </c>
      <c r="F137" t="s">
        <v>27</v>
      </c>
      <c r="G137" t="s">
        <v>49</v>
      </c>
      <c r="H137" t="s">
        <v>50</v>
      </c>
      <c r="I137" s="1" t="s">
        <v>51</v>
      </c>
      <c r="J137" t="s">
        <v>52</v>
      </c>
      <c r="K137" t="s">
        <v>1008</v>
      </c>
      <c r="L137" t="s">
        <v>23</v>
      </c>
      <c r="M137" t="s">
        <v>1009</v>
      </c>
      <c r="N137" s="1">
        <v>22</v>
      </c>
      <c r="O137">
        <v>0</v>
      </c>
      <c r="P137">
        <v>9</v>
      </c>
      <c r="Q137" s="1" t="s">
        <v>1010</v>
      </c>
      <c r="R137" t="s">
        <v>1011</v>
      </c>
      <c r="S137" s="1">
        <v>2009</v>
      </c>
      <c r="T137" t="s">
        <v>1012</v>
      </c>
      <c r="U137" t="str">
        <f>HYPERLINK("http://dx.doi.org/10.1007/s00500-008-0301-4","http://dx.doi.org/10.1007/s00500-008-0301-4")</f>
        <v>http://dx.doi.org/10.1007/s00500-008-0301-4</v>
      </c>
    </row>
    <row r="138" spans="1:21" x14ac:dyDescent="0.2">
      <c r="A138" t="s">
        <v>58</v>
      </c>
      <c r="B138" t="s">
        <v>1013</v>
      </c>
      <c r="C138" t="s">
        <v>1014</v>
      </c>
      <c r="D138" t="s">
        <v>1015</v>
      </c>
      <c r="E138" t="s">
        <v>1016</v>
      </c>
      <c r="F138" t="s">
        <v>27</v>
      </c>
      <c r="G138" t="s">
        <v>49</v>
      </c>
      <c r="H138" t="s">
        <v>1017</v>
      </c>
      <c r="I138" s="1" t="s">
        <v>1018</v>
      </c>
      <c r="J138" t="s">
        <v>1019</v>
      </c>
      <c r="K138" t="s">
        <v>23</v>
      </c>
      <c r="L138" t="s">
        <v>23</v>
      </c>
      <c r="M138" t="s">
        <v>1020</v>
      </c>
      <c r="N138" s="1">
        <v>13</v>
      </c>
      <c r="O138">
        <v>4</v>
      </c>
      <c r="P138">
        <v>7</v>
      </c>
      <c r="Q138" s="1" t="s">
        <v>69</v>
      </c>
      <c r="R138" t="s">
        <v>1021</v>
      </c>
      <c r="S138" s="1">
        <v>2006</v>
      </c>
      <c r="T138" t="s">
        <v>23</v>
      </c>
      <c r="U138" t="s">
        <v>23</v>
      </c>
    </row>
    <row r="139" spans="1:21" x14ac:dyDescent="0.2">
      <c r="A139" t="s">
        <v>21</v>
      </c>
      <c r="B139" t="s">
        <v>1022</v>
      </c>
      <c r="C139" t="s">
        <v>1023</v>
      </c>
      <c r="D139" t="s">
        <v>1024</v>
      </c>
      <c r="E139" t="s">
        <v>1025</v>
      </c>
      <c r="F139" t="s">
        <v>27</v>
      </c>
      <c r="G139" t="s">
        <v>28</v>
      </c>
      <c r="H139" t="s">
        <v>23</v>
      </c>
      <c r="I139" s="1" t="s">
        <v>23</v>
      </c>
      <c r="J139" t="s">
        <v>23</v>
      </c>
      <c r="K139" t="s">
        <v>1026</v>
      </c>
      <c r="L139" t="s">
        <v>1027</v>
      </c>
      <c r="M139" t="s">
        <v>1028</v>
      </c>
      <c r="N139" s="1">
        <v>38</v>
      </c>
      <c r="O139">
        <v>0</v>
      </c>
      <c r="P139">
        <v>6</v>
      </c>
      <c r="Q139" s="1" t="s">
        <v>1029</v>
      </c>
      <c r="R139" t="s">
        <v>1030</v>
      </c>
      <c r="S139" s="1">
        <v>2019</v>
      </c>
      <c r="T139" t="s">
        <v>1031</v>
      </c>
      <c r="U139" t="str">
        <f>HYPERLINK("http://dx.doi.org/10.1142/S0218213019500143","http://dx.doi.org/10.1142/S0218213019500143")</f>
        <v>http://dx.doi.org/10.1142/S0218213019500143</v>
      </c>
    </row>
    <row r="140" spans="1:21" x14ac:dyDescent="0.2">
      <c r="A140" t="s">
        <v>21</v>
      </c>
      <c r="B140" t="s">
        <v>1032</v>
      </c>
      <c r="C140" t="s">
        <v>1033</v>
      </c>
      <c r="D140" t="s">
        <v>1034</v>
      </c>
      <c r="E140" t="s">
        <v>1035</v>
      </c>
      <c r="F140" t="s">
        <v>27</v>
      </c>
      <c r="G140" t="s">
        <v>28</v>
      </c>
      <c r="H140" t="s">
        <v>23</v>
      </c>
      <c r="I140" s="1" t="s">
        <v>23</v>
      </c>
      <c r="J140" t="s">
        <v>23</v>
      </c>
      <c r="K140" t="s">
        <v>1036</v>
      </c>
      <c r="L140" t="s">
        <v>1037</v>
      </c>
      <c r="M140" t="s">
        <v>1038</v>
      </c>
      <c r="N140" s="1">
        <v>82</v>
      </c>
      <c r="O140">
        <v>0</v>
      </c>
      <c r="P140">
        <v>57</v>
      </c>
      <c r="Q140" s="1" t="s">
        <v>1039</v>
      </c>
      <c r="R140" t="s">
        <v>1040</v>
      </c>
      <c r="S140" s="1">
        <v>2019</v>
      </c>
      <c r="T140" t="s">
        <v>1041</v>
      </c>
      <c r="U140" t="str">
        <f>HYPERLINK("http://dx.doi.org/10.1016/j.asoc.2018.09.004","http://dx.doi.org/10.1016/j.asoc.2018.09.004")</f>
        <v>http://dx.doi.org/10.1016/j.asoc.2018.09.004</v>
      </c>
    </row>
    <row r="141" spans="1:21" x14ac:dyDescent="0.2">
      <c r="A141" t="s">
        <v>21</v>
      </c>
      <c r="B141" t="s">
        <v>1042</v>
      </c>
      <c r="C141" t="s">
        <v>1043</v>
      </c>
      <c r="D141" t="s">
        <v>1044</v>
      </c>
      <c r="E141" t="s">
        <v>997</v>
      </c>
      <c r="F141" t="s">
        <v>27</v>
      </c>
      <c r="G141" t="s">
        <v>28</v>
      </c>
      <c r="H141" t="s">
        <v>23</v>
      </c>
      <c r="I141" s="1" t="s">
        <v>23</v>
      </c>
      <c r="J141" t="s">
        <v>23</v>
      </c>
      <c r="K141" t="s">
        <v>1045</v>
      </c>
      <c r="L141" t="s">
        <v>1046</v>
      </c>
      <c r="M141" t="s">
        <v>1047</v>
      </c>
      <c r="N141" s="1">
        <v>46</v>
      </c>
      <c r="O141">
        <v>0</v>
      </c>
      <c r="P141">
        <v>9</v>
      </c>
      <c r="Q141" s="1" t="s">
        <v>1001</v>
      </c>
      <c r="R141" t="s">
        <v>1002</v>
      </c>
      <c r="S141" s="1">
        <v>2015</v>
      </c>
      <c r="T141" t="s">
        <v>1048</v>
      </c>
      <c r="U141" t="str">
        <f>HYPERLINK("http://dx.doi.org/10.1109/TEVC.2014.2322883","http://dx.doi.org/10.1109/TEVC.2014.2322883")</f>
        <v>http://dx.doi.org/10.1109/TEVC.2014.2322883</v>
      </c>
    </row>
    <row r="142" spans="1:21" x14ac:dyDescent="0.2">
      <c r="A142" t="s">
        <v>58</v>
      </c>
      <c r="B142" t="s">
        <v>1049</v>
      </c>
      <c r="C142" t="s">
        <v>1049</v>
      </c>
      <c r="D142" t="s">
        <v>1050</v>
      </c>
      <c r="E142" t="s">
        <v>1051</v>
      </c>
      <c r="F142" t="s">
        <v>27</v>
      </c>
      <c r="G142" t="s">
        <v>49</v>
      </c>
      <c r="H142" t="s">
        <v>1052</v>
      </c>
      <c r="I142" s="1" t="s">
        <v>1053</v>
      </c>
      <c r="J142" t="s">
        <v>1054</v>
      </c>
      <c r="K142" t="s">
        <v>23</v>
      </c>
      <c r="L142" t="s">
        <v>1055</v>
      </c>
      <c r="M142" t="s">
        <v>1056</v>
      </c>
      <c r="N142" s="1">
        <v>27</v>
      </c>
      <c r="O142">
        <v>0</v>
      </c>
      <c r="P142">
        <v>0</v>
      </c>
      <c r="Q142" s="1" t="s">
        <v>69</v>
      </c>
      <c r="R142" t="s">
        <v>1021</v>
      </c>
      <c r="S142" s="1">
        <v>2002</v>
      </c>
      <c r="T142" t="s">
        <v>23</v>
      </c>
      <c r="U142" t="s">
        <v>23</v>
      </c>
    </row>
    <row r="143" spans="1:21" x14ac:dyDescent="0.2">
      <c r="A143" t="s">
        <v>58</v>
      </c>
      <c r="B143" t="s">
        <v>1057</v>
      </c>
      <c r="C143" t="s">
        <v>1057</v>
      </c>
      <c r="D143" t="s">
        <v>1058</v>
      </c>
      <c r="E143" t="s">
        <v>1059</v>
      </c>
      <c r="F143" t="s">
        <v>27</v>
      </c>
      <c r="G143" t="s">
        <v>49</v>
      </c>
      <c r="H143" t="s">
        <v>1060</v>
      </c>
      <c r="I143" s="1" t="s">
        <v>1061</v>
      </c>
      <c r="J143" t="s">
        <v>1062</v>
      </c>
      <c r="K143" t="s">
        <v>23</v>
      </c>
      <c r="L143" t="s">
        <v>23</v>
      </c>
      <c r="M143" t="s">
        <v>1063</v>
      </c>
      <c r="N143" s="1">
        <v>21</v>
      </c>
      <c r="O143">
        <v>0</v>
      </c>
      <c r="P143">
        <v>0</v>
      </c>
      <c r="Q143" s="1" t="s">
        <v>69</v>
      </c>
      <c r="R143" t="s">
        <v>1021</v>
      </c>
      <c r="S143" s="1">
        <v>1997</v>
      </c>
      <c r="T143" t="s">
        <v>23</v>
      </c>
      <c r="U143" t="s">
        <v>23</v>
      </c>
    </row>
    <row r="144" spans="1:21" x14ac:dyDescent="0.2">
      <c r="A144" t="s">
        <v>21</v>
      </c>
      <c r="B144" t="s">
        <v>1064</v>
      </c>
      <c r="C144" t="s">
        <v>1065</v>
      </c>
      <c r="D144" t="s">
        <v>1066</v>
      </c>
      <c r="E144" t="s">
        <v>1035</v>
      </c>
      <c r="F144" t="s">
        <v>27</v>
      </c>
      <c r="G144" t="s">
        <v>28</v>
      </c>
      <c r="H144" t="s">
        <v>23</v>
      </c>
      <c r="I144" s="1" t="s">
        <v>23</v>
      </c>
      <c r="J144" t="s">
        <v>23</v>
      </c>
      <c r="K144" t="s">
        <v>1067</v>
      </c>
      <c r="L144" t="s">
        <v>1068</v>
      </c>
      <c r="M144" t="s">
        <v>1069</v>
      </c>
      <c r="N144" s="1">
        <v>32</v>
      </c>
      <c r="O144">
        <v>16</v>
      </c>
      <c r="P144">
        <v>28</v>
      </c>
      <c r="Q144" s="1" t="s">
        <v>1039</v>
      </c>
      <c r="R144" t="s">
        <v>1040</v>
      </c>
      <c r="S144" s="1">
        <v>2022</v>
      </c>
      <c r="T144" t="s">
        <v>1070</v>
      </c>
      <c r="U144" t="str">
        <f>HYPERLINK("http://dx.doi.org/10.1016/j.asoc.2021.108050","http://dx.doi.org/10.1016/j.asoc.2021.108050")</f>
        <v>http://dx.doi.org/10.1016/j.asoc.2021.108050</v>
      </c>
    </row>
    <row r="145" spans="1:21" x14ac:dyDescent="0.2">
      <c r="A145" t="s">
        <v>21</v>
      </c>
      <c r="B145" t="s">
        <v>1071</v>
      </c>
      <c r="C145" t="s">
        <v>1072</v>
      </c>
      <c r="D145" t="s">
        <v>1073</v>
      </c>
      <c r="E145" t="s">
        <v>898</v>
      </c>
      <c r="F145" t="s">
        <v>27</v>
      </c>
      <c r="G145" t="s">
        <v>28</v>
      </c>
      <c r="H145" t="s">
        <v>23</v>
      </c>
      <c r="I145" s="1" t="s">
        <v>23</v>
      </c>
      <c r="J145" t="s">
        <v>23</v>
      </c>
      <c r="K145" t="s">
        <v>1074</v>
      </c>
      <c r="L145" t="s">
        <v>159</v>
      </c>
      <c r="M145" t="s">
        <v>1075</v>
      </c>
      <c r="N145" s="1">
        <v>28</v>
      </c>
      <c r="O145">
        <v>2</v>
      </c>
      <c r="P145">
        <v>5</v>
      </c>
      <c r="Q145" s="1" t="s">
        <v>23</v>
      </c>
      <c r="R145" t="s">
        <v>898</v>
      </c>
      <c r="S145" s="1">
        <v>2021</v>
      </c>
      <c r="T145" t="s">
        <v>1076</v>
      </c>
      <c r="U145" t="str">
        <f>HYPERLINK("http://dx.doi.org/10.3390/a14030100","http://dx.doi.org/10.3390/a14030100")</f>
        <v>http://dx.doi.org/10.3390/a14030100</v>
      </c>
    </row>
    <row r="146" spans="1:21" x14ac:dyDescent="0.2">
      <c r="A146" t="s">
        <v>21</v>
      </c>
      <c r="B146" t="s">
        <v>1077</v>
      </c>
      <c r="C146" t="s">
        <v>1078</v>
      </c>
      <c r="D146" t="s">
        <v>1079</v>
      </c>
      <c r="E146" t="s">
        <v>978</v>
      </c>
      <c r="F146" t="s">
        <v>27</v>
      </c>
      <c r="G146" t="s">
        <v>28</v>
      </c>
      <c r="H146" t="s">
        <v>23</v>
      </c>
      <c r="I146" s="1" t="s">
        <v>23</v>
      </c>
      <c r="J146" t="s">
        <v>23</v>
      </c>
      <c r="K146" t="s">
        <v>1080</v>
      </c>
      <c r="L146" t="s">
        <v>1081</v>
      </c>
      <c r="M146" t="s">
        <v>1082</v>
      </c>
      <c r="N146" s="1">
        <v>80</v>
      </c>
      <c r="O146">
        <v>2</v>
      </c>
      <c r="P146">
        <v>14</v>
      </c>
      <c r="Q146" s="1" t="s">
        <v>982</v>
      </c>
      <c r="R146" t="s">
        <v>983</v>
      </c>
      <c r="S146" s="1">
        <v>2018</v>
      </c>
      <c r="T146" t="s">
        <v>1083</v>
      </c>
      <c r="U146" t="str">
        <f>HYPERLINK("http://dx.doi.org/10.1016/j.swevo.2018.03.012","http://dx.doi.org/10.1016/j.swevo.2018.03.012")</f>
        <v>http://dx.doi.org/10.1016/j.swevo.2018.03.012</v>
      </c>
    </row>
    <row r="147" spans="1:21" x14ac:dyDescent="0.2">
      <c r="A147" t="s">
        <v>21</v>
      </c>
      <c r="B147" t="s">
        <v>1084</v>
      </c>
      <c r="C147" t="s">
        <v>1084</v>
      </c>
      <c r="D147" t="s">
        <v>1085</v>
      </c>
      <c r="E147" t="s">
        <v>922</v>
      </c>
      <c r="F147" t="s">
        <v>27</v>
      </c>
      <c r="G147" t="s">
        <v>28</v>
      </c>
      <c r="H147" t="s">
        <v>23</v>
      </c>
      <c r="I147" s="1" t="s">
        <v>23</v>
      </c>
      <c r="J147" t="s">
        <v>23</v>
      </c>
      <c r="K147" t="s">
        <v>23</v>
      </c>
      <c r="L147" t="s">
        <v>1086</v>
      </c>
      <c r="M147" t="s">
        <v>1087</v>
      </c>
      <c r="N147" s="1">
        <v>29</v>
      </c>
      <c r="O147">
        <v>2</v>
      </c>
      <c r="P147">
        <v>4</v>
      </c>
      <c r="Q147" s="1" t="s">
        <v>925</v>
      </c>
      <c r="R147" t="s">
        <v>926</v>
      </c>
      <c r="S147" s="1">
        <v>2004</v>
      </c>
      <c r="T147" t="s">
        <v>1088</v>
      </c>
      <c r="U147" t="str">
        <f>HYPERLINK("http://dx.doi.org/10.1162/08997660460733994","http://dx.doi.org/10.1162/08997660460733994")</f>
        <v>http://dx.doi.org/10.1162/08997660460733994</v>
      </c>
    </row>
    <row r="148" spans="1:21" x14ac:dyDescent="0.2">
      <c r="A148" t="s">
        <v>21</v>
      </c>
      <c r="B148" t="s">
        <v>1089</v>
      </c>
      <c r="C148" t="s">
        <v>1090</v>
      </c>
      <c r="D148" t="s">
        <v>1091</v>
      </c>
      <c r="E148" t="s">
        <v>1092</v>
      </c>
      <c r="F148" t="s">
        <v>27</v>
      </c>
      <c r="G148" t="s">
        <v>28</v>
      </c>
      <c r="H148" t="s">
        <v>23</v>
      </c>
      <c r="I148" s="1" t="s">
        <v>23</v>
      </c>
      <c r="J148" t="s">
        <v>23</v>
      </c>
      <c r="K148" t="s">
        <v>1093</v>
      </c>
      <c r="L148" t="s">
        <v>23</v>
      </c>
      <c r="M148" t="s">
        <v>1094</v>
      </c>
      <c r="N148" s="1">
        <v>30</v>
      </c>
      <c r="O148">
        <v>0</v>
      </c>
      <c r="P148">
        <v>2</v>
      </c>
      <c r="Q148" s="1" t="s">
        <v>1095</v>
      </c>
      <c r="R148" t="s">
        <v>1096</v>
      </c>
      <c r="S148" s="1">
        <v>2020</v>
      </c>
      <c r="T148" t="s">
        <v>1097</v>
      </c>
      <c r="U148" t="str">
        <f>HYPERLINK("http://dx.doi.org/10.1007/s42484-020-00018-6","http://dx.doi.org/10.1007/s42484-020-00018-6")</f>
        <v>http://dx.doi.org/10.1007/s42484-020-00018-6</v>
      </c>
    </row>
    <row r="149" spans="1:21" x14ac:dyDescent="0.2">
      <c r="A149" t="s">
        <v>21</v>
      </c>
      <c r="B149" t="s">
        <v>1098</v>
      </c>
      <c r="C149" t="s">
        <v>1099</v>
      </c>
      <c r="D149" t="s">
        <v>1100</v>
      </c>
      <c r="E149" t="s">
        <v>1035</v>
      </c>
      <c r="F149" t="s">
        <v>27</v>
      </c>
      <c r="G149" t="s">
        <v>28</v>
      </c>
      <c r="H149" t="s">
        <v>23</v>
      </c>
      <c r="I149" s="1" t="s">
        <v>23</v>
      </c>
      <c r="J149" t="s">
        <v>23</v>
      </c>
      <c r="K149" t="s">
        <v>1101</v>
      </c>
      <c r="L149" t="s">
        <v>1102</v>
      </c>
      <c r="M149" t="s">
        <v>1103</v>
      </c>
      <c r="N149" s="1">
        <v>146</v>
      </c>
      <c r="O149">
        <v>23</v>
      </c>
      <c r="P149">
        <v>83</v>
      </c>
      <c r="Q149" s="1" t="s">
        <v>1039</v>
      </c>
      <c r="R149" t="s">
        <v>1040</v>
      </c>
      <c r="S149" s="1">
        <v>2020</v>
      </c>
      <c r="T149" t="s">
        <v>1104</v>
      </c>
      <c r="U149" t="str">
        <f>HYPERLINK("http://dx.doi.org/10.1016/j.asoc.2020.106263","http://dx.doi.org/10.1016/j.asoc.2020.106263")</f>
        <v>http://dx.doi.org/10.1016/j.asoc.2020.106263</v>
      </c>
    </row>
    <row r="150" spans="1:21" x14ac:dyDescent="0.2">
      <c r="A150" t="s">
        <v>21</v>
      </c>
      <c r="B150" t="s">
        <v>1105</v>
      </c>
      <c r="C150" t="s">
        <v>1106</v>
      </c>
      <c r="D150" t="s">
        <v>1107</v>
      </c>
      <c r="E150" t="s">
        <v>1108</v>
      </c>
      <c r="F150" t="s">
        <v>27</v>
      </c>
      <c r="G150" t="s">
        <v>28</v>
      </c>
      <c r="H150" t="s">
        <v>23</v>
      </c>
      <c r="I150" s="1" t="s">
        <v>23</v>
      </c>
      <c r="J150" t="s">
        <v>23</v>
      </c>
      <c r="K150" t="s">
        <v>1109</v>
      </c>
      <c r="L150" t="s">
        <v>23</v>
      </c>
      <c r="M150" t="s">
        <v>1110</v>
      </c>
      <c r="N150" s="1">
        <v>11</v>
      </c>
      <c r="O150">
        <v>0</v>
      </c>
      <c r="P150">
        <v>1</v>
      </c>
      <c r="Q150" s="1" t="s">
        <v>1111</v>
      </c>
      <c r="R150" t="s">
        <v>1112</v>
      </c>
      <c r="S150" s="1">
        <v>2009</v>
      </c>
      <c r="T150" t="s">
        <v>1113</v>
      </c>
      <c r="U150" t="str">
        <f>HYPERLINK("http://dx.doi.org/10.1162/evco.2009.17.3.437","http://dx.doi.org/10.1162/evco.2009.17.3.437")</f>
        <v>http://dx.doi.org/10.1162/evco.2009.17.3.437</v>
      </c>
    </row>
    <row r="151" spans="1:21" x14ac:dyDescent="0.2">
      <c r="A151" t="s">
        <v>21</v>
      </c>
      <c r="B151" t="s">
        <v>1114</v>
      </c>
      <c r="C151" t="s">
        <v>1115</v>
      </c>
      <c r="D151" t="s">
        <v>1116</v>
      </c>
      <c r="E151" t="s">
        <v>898</v>
      </c>
      <c r="F151" t="s">
        <v>27</v>
      </c>
      <c r="G151" t="s">
        <v>28</v>
      </c>
      <c r="H151" t="s">
        <v>23</v>
      </c>
      <c r="I151" s="1" t="s">
        <v>23</v>
      </c>
      <c r="J151" t="s">
        <v>23</v>
      </c>
      <c r="K151" t="s">
        <v>1117</v>
      </c>
      <c r="L151" t="s">
        <v>23</v>
      </c>
      <c r="M151" t="s">
        <v>1118</v>
      </c>
      <c r="N151" s="1">
        <v>45</v>
      </c>
      <c r="O151">
        <v>2</v>
      </c>
      <c r="P151">
        <v>3</v>
      </c>
      <c r="Q151" s="1" t="s">
        <v>23</v>
      </c>
      <c r="R151" t="s">
        <v>898</v>
      </c>
      <c r="S151" s="1">
        <v>2021</v>
      </c>
      <c r="T151" t="s">
        <v>1119</v>
      </c>
      <c r="U151" t="str">
        <f>HYPERLINK("http://dx.doi.org/10.3390/a14030078","http://dx.doi.org/10.3390/a14030078")</f>
        <v>http://dx.doi.org/10.3390/a14030078</v>
      </c>
    </row>
    <row r="152" spans="1:21" x14ac:dyDescent="0.2">
      <c r="A152" t="s">
        <v>21</v>
      </c>
      <c r="B152" t="s">
        <v>985</v>
      </c>
      <c r="C152" t="s">
        <v>986</v>
      </c>
      <c r="D152" t="s">
        <v>1120</v>
      </c>
      <c r="E152" t="s">
        <v>1121</v>
      </c>
      <c r="F152" t="s">
        <v>27</v>
      </c>
      <c r="G152" t="s">
        <v>28</v>
      </c>
      <c r="H152" t="s">
        <v>23</v>
      </c>
      <c r="I152" s="1" t="s">
        <v>23</v>
      </c>
      <c r="J152" t="s">
        <v>23</v>
      </c>
      <c r="K152" t="s">
        <v>1122</v>
      </c>
      <c r="L152" t="s">
        <v>23</v>
      </c>
      <c r="M152" t="s">
        <v>1123</v>
      </c>
      <c r="N152" s="1">
        <v>27</v>
      </c>
      <c r="O152">
        <v>1</v>
      </c>
      <c r="P152">
        <v>2</v>
      </c>
      <c r="Q152" s="1" t="s">
        <v>1124</v>
      </c>
      <c r="R152" t="s">
        <v>1125</v>
      </c>
      <c r="S152" s="1">
        <v>2016</v>
      </c>
      <c r="T152" t="s">
        <v>23</v>
      </c>
      <c r="U152" t="s">
        <v>23</v>
      </c>
    </row>
    <row r="153" spans="1:21" x14ac:dyDescent="0.2">
      <c r="A153" t="s">
        <v>21</v>
      </c>
      <c r="B153" t="s">
        <v>1126</v>
      </c>
      <c r="C153" t="s">
        <v>1127</v>
      </c>
      <c r="D153" t="s">
        <v>1128</v>
      </c>
      <c r="E153" t="s">
        <v>1035</v>
      </c>
      <c r="F153" t="s">
        <v>27</v>
      </c>
      <c r="G153" t="s">
        <v>28</v>
      </c>
      <c r="H153" t="s">
        <v>23</v>
      </c>
      <c r="I153" s="1" t="s">
        <v>23</v>
      </c>
      <c r="J153" t="s">
        <v>23</v>
      </c>
      <c r="K153" t="s">
        <v>1129</v>
      </c>
      <c r="L153" t="s">
        <v>23</v>
      </c>
      <c r="M153" t="s">
        <v>1130</v>
      </c>
      <c r="N153" s="1">
        <v>13</v>
      </c>
      <c r="O153">
        <v>0</v>
      </c>
      <c r="P153">
        <v>4</v>
      </c>
      <c r="Q153" s="1" t="s">
        <v>1039</v>
      </c>
      <c r="R153" t="s">
        <v>1040</v>
      </c>
      <c r="S153" s="1">
        <v>2011</v>
      </c>
      <c r="T153" t="s">
        <v>1131</v>
      </c>
      <c r="U153" t="str">
        <f>HYPERLINK("http://dx.doi.org/10.1016/j.asoc.2010.04.005","http://dx.doi.org/10.1016/j.asoc.2010.04.005")</f>
        <v>http://dx.doi.org/10.1016/j.asoc.2010.04.005</v>
      </c>
    </row>
    <row r="154" spans="1:21" x14ac:dyDescent="0.2">
      <c r="A154" t="s">
        <v>21</v>
      </c>
      <c r="B154" t="s">
        <v>1132</v>
      </c>
      <c r="C154" t="s">
        <v>1133</v>
      </c>
      <c r="D154" t="s">
        <v>1134</v>
      </c>
      <c r="E154" t="s">
        <v>1035</v>
      </c>
      <c r="F154" t="s">
        <v>27</v>
      </c>
      <c r="G154" t="s">
        <v>28</v>
      </c>
      <c r="H154" t="s">
        <v>23</v>
      </c>
      <c r="I154" s="1" t="s">
        <v>23</v>
      </c>
      <c r="J154" t="s">
        <v>23</v>
      </c>
      <c r="K154" t="s">
        <v>1135</v>
      </c>
      <c r="L154" t="s">
        <v>1136</v>
      </c>
      <c r="M154" t="s">
        <v>1137</v>
      </c>
      <c r="N154" s="1">
        <v>49</v>
      </c>
      <c r="O154">
        <v>2</v>
      </c>
      <c r="P154">
        <v>58</v>
      </c>
      <c r="Q154" s="1" t="s">
        <v>1039</v>
      </c>
      <c r="R154" t="s">
        <v>1040</v>
      </c>
      <c r="S154" s="1">
        <v>2016</v>
      </c>
      <c r="T154" t="s">
        <v>1138</v>
      </c>
      <c r="U154" t="str">
        <f>HYPERLINK("http://dx.doi.org/10.1016/j.asoc.2016.05.013","http://dx.doi.org/10.1016/j.asoc.2016.05.013")</f>
        <v>http://dx.doi.org/10.1016/j.asoc.2016.05.013</v>
      </c>
    </row>
    <row r="155" spans="1:21" x14ac:dyDescent="0.2">
      <c r="A155" t="s">
        <v>21</v>
      </c>
      <c r="B155" t="s">
        <v>1139</v>
      </c>
      <c r="C155" t="s">
        <v>1140</v>
      </c>
      <c r="D155" t="s">
        <v>1141</v>
      </c>
      <c r="E155" t="s">
        <v>1035</v>
      </c>
      <c r="F155" t="s">
        <v>27</v>
      </c>
      <c r="G155" t="s">
        <v>28</v>
      </c>
      <c r="H155" t="s">
        <v>23</v>
      </c>
      <c r="I155" s="1" t="s">
        <v>23</v>
      </c>
      <c r="J155" t="s">
        <v>23</v>
      </c>
      <c r="K155" t="s">
        <v>1142</v>
      </c>
      <c r="L155" t="s">
        <v>1143</v>
      </c>
      <c r="M155" t="s">
        <v>1144</v>
      </c>
      <c r="N155" s="1">
        <v>32</v>
      </c>
      <c r="O155">
        <v>2</v>
      </c>
      <c r="P155">
        <v>16</v>
      </c>
      <c r="Q155" s="1" t="s">
        <v>1039</v>
      </c>
      <c r="R155" t="s">
        <v>1040</v>
      </c>
      <c r="S155" s="1">
        <v>2015</v>
      </c>
      <c r="T155" t="s">
        <v>1145</v>
      </c>
      <c r="U155" t="str">
        <f>HYPERLINK("http://dx.doi.org/10.1016/j.asoc.2014.11.055","http://dx.doi.org/10.1016/j.asoc.2014.11.055")</f>
        <v>http://dx.doi.org/10.1016/j.asoc.2014.11.055</v>
      </c>
    </row>
    <row r="156" spans="1:21" x14ac:dyDescent="0.2">
      <c r="A156" t="s">
        <v>21</v>
      </c>
      <c r="B156" t="s">
        <v>1146</v>
      </c>
      <c r="C156" t="s">
        <v>1147</v>
      </c>
      <c r="D156" t="s">
        <v>1148</v>
      </c>
      <c r="E156" t="s">
        <v>978</v>
      </c>
      <c r="F156" t="s">
        <v>27</v>
      </c>
      <c r="G156" t="s">
        <v>28</v>
      </c>
      <c r="H156" t="s">
        <v>23</v>
      </c>
      <c r="I156" s="1" t="s">
        <v>23</v>
      </c>
      <c r="J156" t="s">
        <v>23</v>
      </c>
      <c r="K156" t="s">
        <v>1149</v>
      </c>
      <c r="L156" t="s">
        <v>1150</v>
      </c>
      <c r="M156" t="s">
        <v>1151</v>
      </c>
      <c r="N156" s="1">
        <v>29</v>
      </c>
      <c r="O156">
        <v>1</v>
      </c>
      <c r="P156">
        <v>1</v>
      </c>
      <c r="Q156" s="1" t="s">
        <v>982</v>
      </c>
      <c r="R156" t="s">
        <v>983</v>
      </c>
      <c r="S156" s="1">
        <v>2022</v>
      </c>
      <c r="T156" t="s">
        <v>1152</v>
      </c>
      <c r="U156" t="str">
        <f>HYPERLINK("http://dx.doi.org/10.1016/j.swevo.2022.101095","http://dx.doi.org/10.1016/j.swevo.2022.101095")</f>
        <v>http://dx.doi.org/10.1016/j.swevo.2022.101095</v>
      </c>
    </row>
    <row r="157" spans="1:21" x14ac:dyDescent="0.2">
      <c r="A157" t="s">
        <v>21</v>
      </c>
      <c r="B157" t="s">
        <v>1064</v>
      </c>
      <c r="C157" t="s">
        <v>1065</v>
      </c>
      <c r="D157" t="s">
        <v>1153</v>
      </c>
      <c r="E157" t="s">
        <v>1035</v>
      </c>
      <c r="F157" t="s">
        <v>27</v>
      </c>
      <c r="G157" t="s">
        <v>28</v>
      </c>
      <c r="H157" t="s">
        <v>23</v>
      </c>
      <c r="I157" s="1" t="s">
        <v>23</v>
      </c>
      <c r="J157" t="s">
        <v>23</v>
      </c>
      <c r="K157" t="s">
        <v>1154</v>
      </c>
      <c r="L157" t="s">
        <v>1155</v>
      </c>
      <c r="M157" t="s">
        <v>1156</v>
      </c>
      <c r="N157" s="1">
        <v>40</v>
      </c>
      <c r="O157">
        <v>5</v>
      </c>
      <c r="P157">
        <v>10</v>
      </c>
      <c r="Q157" s="1" t="s">
        <v>1039</v>
      </c>
      <c r="R157" t="s">
        <v>1040</v>
      </c>
      <c r="S157" s="1">
        <v>2021</v>
      </c>
      <c r="T157" t="s">
        <v>1157</v>
      </c>
      <c r="U157" t="str">
        <f>HYPERLINK("http://dx.doi.org/10.1016/j.asoc.2020.107074","http://dx.doi.org/10.1016/j.asoc.2020.107074")</f>
        <v>http://dx.doi.org/10.1016/j.asoc.2020.107074</v>
      </c>
    </row>
    <row r="158" spans="1:21" x14ac:dyDescent="0.2">
      <c r="A158" t="s">
        <v>21</v>
      </c>
      <c r="B158" t="s">
        <v>1158</v>
      </c>
      <c r="C158" t="s">
        <v>1159</v>
      </c>
      <c r="D158" t="s">
        <v>1160</v>
      </c>
      <c r="E158" t="s">
        <v>1007</v>
      </c>
      <c r="F158" t="s">
        <v>27</v>
      </c>
      <c r="G158" t="s">
        <v>28</v>
      </c>
      <c r="H158" t="s">
        <v>23</v>
      </c>
      <c r="I158" s="1" t="s">
        <v>23</v>
      </c>
      <c r="J158" t="s">
        <v>23</v>
      </c>
      <c r="K158" t="s">
        <v>1161</v>
      </c>
      <c r="L158" t="s">
        <v>23</v>
      </c>
      <c r="M158" t="s">
        <v>1162</v>
      </c>
      <c r="N158" s="1">
        <v>22</v>
      </c>
      <c r="O158">
        <v>1</v>
      </c>
      <c r="P158">
        <v>5</v>
      </c>
      <c r="Q158" s="1" t="s">
        <v>1010</v>
      </c>
      <c r="R158" t="s">
        <v>1011</v>
      </c>
      <c r="S158" s="1">
        <v>2016</v>
      </c>
      <c r="T158" t="s">
        <v>1163</v>
      </c>
      <c r="U158" t="str">
        <f>HYPERLINK("http://dx.doi.org/10.1007/s00500-014-1525-0","http://dx.doi.org/10.1007/s00500-014-1525-0")</f>
        <v>http://dx.doi.org/10.1007/s00500-014-1525-0</v>
      </c>
    </row>
    <row r="159" spans="1:21" x14ac:dyDescent="0.2">
      <c r="A159" t="s">
        <v>21</v>
      </c>
      <c r="B159" t="s">
        <v>1164</v>
      </c>
      <c r="C159" t="s">
        <v>1165</v>
      </c>
      <c r="D159" t="s">
        <v>1166</v>
      </c>
      <c r="E159" t="s">
        <v>1167</v>
      </c>
      <c r="F159" t="s">
        <v>27</v>
      </c>
      <c r="G159" t="s">
        <v>28</v>
      </c>
      <c r="H159" t="s">
        <v>23</v>
      </c>
      <c r="I159" s="1" t="s">
        <v>23</v>
      </c>
      <c r="J159" t="s">
        <v>23</v>
      </c>
      <c r="K159" t="s">
        <v>1168</v>
      </c>
      <c r="L159" t="s">
        <v>1169</v>
      </c>
      <c r="M159" t="s">
        <v>1170</v>
      </c>
      <c r="N159" s="1">
        <v>38</v>
      </c>
      <c r="O159">
        <v>0</v>
      </c>
      <c r="P159">
        <v>22</v>
      </c>
      <c r="Q159" s="1" t="s">
        <v>1171</v>
      </c>
      <c r="R159" t="s">
        <v>1172</v>
      </c>
      <c r="S159" s="1">
        <v>2014</v>
      </c>
      <c r="T159" t="s">
        <v>1173</v>
      </c>
      <c r="U159" t="str">
        <f>HYPERLINK("http://dx.doi.org/10.1007/s10845-012-0698-6","http://dx.doi.org/10.1007/s10845-012-0698-6")</f>
        <v>http://dx.doi.org/10.1007/s10845-012-0698-6</v>
      </c>
    </row>
    <row r="160" spans="1:21" x14ac:dyDescent="0.2">
      <c r="A160" t="s">
        <v>21</v>
      </c>
      <c r="B160" t="s">
        <v>532</v>
      </c>
      <c r="C160" t="s">
        <v>533</v>
      </c>
      <c r="D160" t="s">
        <v>1174</v>
      </c>
      <c r="E160" t="s">
        <v>1175</v>
      </c>
      <c r="F160" t="s">
        <v>27</v>
      </c>
      <c r="G160" t="s">
        <v>272</v>
      </c>
      <c r="H160" t="s">
        <v>23</v>
      </c>
      <c r="I160" s="1" t="s">
        <v>23</v>
      </c>
      <c r="J160" t="s">
        <v>23</v>
      </c>
      <c r="K160" t="s">
        <v>1176</v>
      </c>
      <c r="L160" t="s">
        <v>1177</v>
      </c>
      <c r="M160" t="s">
        <v>1178</v>
      </c>
      <c r="N160" s="1">
        <v>60</v>
      </c>
      <c r="O160">
        <v>2</v>
      </c>
      <c r="P160">
        <v>2</v>
      </c>
      <c r="Q160" s="1" t="s">
        <v>1179</v>
      </c>
      <c r="R160" t="s">
        <v>1180</v>
      </c>
      <c r="S160" s="1" t="s">
        <v>23</v>
      </c>
      <c r="T160" t="s">
        <v>1181</v>
      </c>
      <c r="U160" t="str">
        <f>HYPERLINK("http://dx.doi.org/10.1007/s12652-021-03639-2","http://dx.doi.org/10.1007/s12652-021-03639-2")</f>
        <v>http://dx.doi.org/10.1007/s12652-021-03639-2</v>
      </c>
    </row>
    <row r="161" spans="1:21" x14ac:dyDescent="0.2">
      <c r="A161" t="s">
        <v>21</v>
      </c>
      <c r="B161" t="s">
        <v>1182</v>
      </c>
      <c r="C161" t="s">
        <v>1183</v>
      </c>
      <c r="D161" t="s">
        <v>1184</v>
      </c>
      <c r="E161" t="s">
        <v>1025</v>
      </c>
      <c r="F161" t="s">
        <v>27</v>
      </c>
      <c r="G161" t="s">
        <v>720</v>
      </c>
      <c r="H161" t="s">
        <v>23</v>
      </c>
      <c r="I161" s="1" t="s">
        <v>23</v>
      </c>
      <c r="J161" t="s">
        <v>23</v>
      </c>
      <c r="K161" t="s">
        <v>1185</v>
      </c>
      <c r="L161" t="s">
        <v>1186</v>
      </c>
      <c r="M161" t="s">
        <v>1187</v>
      </c>
      <c r="N161" s="1">
        <v>89</v>
      </c>
      <c r="O161">
        <v>2</v>
      </c>
      <c r="P161">
        <v>28</v>
      </c>
      <c r="Q161" s="1" t="s">
        <v>1029</v>
      </c>
      <c r="R161" t="s">
        <v>1030</v>
      </c>
      <c r="S161" s="1">
        <v>2019</v>
      </c>
      <c r="T161" t="s">
        <v>1188</v>
      </c>
      <c r="U161" t="str">
        <f>HYPERLINK("http://dx.doi.org/10.1142/S0218213019300023","http://dx.doi.org/10.1142/S0218213019300023")</f>
        <v>http://dx.doi.org/10.1142/S0218213019300023</v>
      </c>
    </row>
    <row r="162" spans="1:21" x14ac:dyDescent="0.2">
      <c r="A162" t="s">
        <v>21</v>
      </c>
      <c r="B162" t="s">
        <v>1189</v>
      </c>
      <c r="C162" t="s">
        <v>1190</v>
      </c>
      <c r="D162" t="s">
        <v>1191</v>
      </c>
      <c r="E162" t="s">
        <v>1035</v>
      </c>
      <c r="F162" t="s">
        <v>27</v>
      </c>
      <c r="G162" t="s">
        <v>28</v>
      </c>
      <c r="H162" t="s">
        <v>23</v>
      </c>
      <c r="I162" s="1" t="s">
        <v>23</v>
      </c>
      <c r="J162" t="s">
        <v>23</v>
      </c>
      <c r="K162" t="s">
        <v>1192</v>
      </c>
      <c r="L162" t="s">
        <v>1193</v>
      </c>
      <c r="M162" t="s">
        <v>1194</v>
      </c>
      <c r="N162" s="1">
        <v>40</v>
      </c>
      <c r="O162">
        <v>0</v>
      </c>
      <c r="P162">
        <v>19</v>
      </c>
      <c r="Q162" s="1" t="s">
        <v>1039</v>
      </c>
      <c r="R162" t="s">
        <v>1040</v>
      </c>
      <c r="S162" s="1">
        <v>2018</v>
      </c>
      <c r="T162" t="s">
        <v>1195</v>
      </c>
      <c r="U162" t="str">
        <f>HYPERLINK("http://dx.doi.org/10.1016/j.asoc.2018.07.001","http://dx.doi.org/10.1016/j.asoc.2018.07.001")</f>
        <v>http://dx.doi.org/10.1016/j.asoc.2018.07.001</v>
      </c>
    </row>
    <row r="163" spans="1:21" x14ac:dyDescent="0.2">
      <c r="A163" t="s">
        <v>21</v>
      </c>
      <c r="B163" t="s">
        <v>1022</v>
      </c>
      <c r="C163" t="s">
        <v>1023</v>
      </c>
      <c r="D163" t="s">
        <v>1196</v>
      </c>
      <c r="E163" t="s">
        <v>1035</v>
      </c>
      <c r="F163" t="s">
        <v>27</v>
      </c>
      <c r="G163" t="s">
        <v>28</v>
      </c>
      <c r="H163" t="s">
        <v>23</v>
      </c>
      <c r="I163" s="1" t="s">
        <v>23</v>
      </c>
      <c r="J163" t="s">
        <v>23</v>
      </c>
      <c r="K163" t="s">
        <v>1197</v>
      </c>
      <c r="L163" t="s">
        <v>1198</v>
      </c>
      <c r="M163" t="s">
        <v>1199</v>
      </c>
      <c r="N163" s="1">
        <v>51</v>
      </c>
      <c r="O163">
        <v>0</v>
      </c>
      <c r="P163">
        <v>12</v>
      </c>
      <c r="Q163" s="1" t="s">
        <v>1039</v>
      </c>
      <c r="R163" t="s">
        <v>1040</v>
      </c>
      <c r="S163" s="1">
        <v>2017</v>
      </c>
      <c r="T163" t="s">
        <v>1200</v>
      </c>
      <c r="U163" t="str">
        <f>HYPERLINK("http://dx.doi.org/10.1016/j.asoc.2017.04.044","http://dx.doi.org/10.1016/j.asoc.2017.04.044")</f>
        <v>http://dx.doi.org/10.1016/j.asoc.2017.04.044</v>
      </c>
    </row>
    <row r="164" spans="1:21" x14ac:dyDescent="0.2">
      <c r="A164" t="s">
        <v>21</v>
      </c>
      <c r="B164" t="s">
        <v>1201</v>
      </c>
      <c r="C164" t="s">
        <v>1202</v>
      </c>
      <c r="D164" t="s">
        <v>1203</v>
      </c>
      <c r="E164" t="s">
        <v>1121</v>
      </c>
      <c r="F164" t="s">
        <v>27</v>
      </c>
      <c r="G164" t="s">
        <v>28</v>
      </c>
      <c r="H164" t="s">
        <v>23</v>
      </c>
      <c r="I164" s="1" t="s">
        <v>23</v>
      </c>
      <c r="J164" t="s">
        <v>23</v>
      </c>
      <c r="K164" t="s">
        <v>1204</v>
      </c>
      <c r="L164" t="s">
        <v>1205</v>
      </c>
      <c r="M164" t="s">
        <v>1206</v>
      </c>
      <c r="N164" s="1">
        <v>35</v>
      </c>
      <c r="O164">
        <v>0</v>
      </c>
      <c r="P164">
        <v>8</v>
      </c>
      <c r="Q164" s="1" t="s">
        <v>1124</v>
      </c>
      <c r="R164" t="s">
        <v>1125</v>
      </c>
      <c r="S164" s="1">
        <v>2016</v>
      </c>
      <c r="T164" t="s">
        <v>1207</v>
      </c>
      <c r="U164" t="str">
        <f>HYPERLINK("http://dx.doi.org/10.1504/IJBIC.2016.074632","http://dx.doi.org/10.1504/IJBIC.2016.074632")</f>
        <v>http://dx.doi.org/10.1504/IJBIC.2016.074632</v>
      </c>
    </row>
    <row r="165" spans="1:21" x14ac:dyDescent="0.2">
      <c r="A165" t="s">
        <v>21</v>
      </c>
      <c r="B165" t="s">
        <v>1208</v>
      </c>
      <c r="C165" t="s">
        <v>1209</v>
      </c>
      <c r="D165" t="s">
        <v>1210</v>
      </c>
      <c r="E165" t="s">
        <v>1211</v>
      </c>
      <c r="F165" t="s">
        <v>27</v>
      </c>
      <c r="G165" t="s">
        <v>28</v>
      </c>
      <c r="H165" t="s">
        <v>23</v>
      </c>
      <c r="I165" s="1" t="s">
        <v>23</v>
      </c>
      <c r="J165" t="s">
        <v>23</v>
      </c>
      <c r="K165" t="s">
        <v>1212</v>
      </c>
      <c r="L165" t="s">
        <v>1213</v>
      </c>
      <c r="M165" t="s">
        <v>1214</v>
      </c>
      <c r="N165" s="1">
        <v>25</v>
      </c>
      <c r="O165">
        <v>0</v>
      </c>
      <c r="P165">
        <v>2</v>
      </c>
      <c r="Q165" s="1" t="s">
        <v>1215</v>
      </c>
      <c r="R165" t="s">
        <v>1216</v>
      </c>
      <c r="S165" s="1">
        <v>2017</v>
      </c>
      <c r="T165" t="s">
        <v>1217</v>
      </c>
      <c r="U165" t="str">
        <f>HYPERLINK("http://dx.doi.org/10.2991/ijcis.10.1.92","http://dx.doi.org/10.2991/ijcis.10.1.92")</f>
        <v>http://dx.doi.org/10.2991/ijcis.10.1.92</v>
      </c>
    </row>
    <row r="166" spans="1:21" x14ac:dyDescent="0.2">
      <c r="A166" t="s">
        <v>21</v>
      </c>
      <c r="B166" t="s">
        <v>1218</v>
      </c>
      <c r="C166" t="s">
        <v>1219</v>
      </c>
      <c r="D166" t="s">
        <v>1220</v>
      </c>
      <c r="E166" t="s">
        <v>1221</v>
      </c>
      <c r="F166" t="s">
        <v>27</v>
      </c>
      <c r="G166" t="s">
        <v>28</v>
      </c>
      <c r="H166" t="s">
        <v>23</v>
      </c>
      <c r="I166" s="1" t="s">
        <v>23</v>
      </c>
      <c r="J166" t="s">
        <v>23</v>
      </c>
      <c r="K166" t="s">
        <v>1222</v>
      </c>
      <c r="L166" t="s">
        <v>1223</v>
      </c>
      <c r="M166" t="s">
        <v>1224</v>
      </c>
      <c r="N166" s="1">
        <v>55</v>
      </c>
      <c r="O166">
        <v>0</v>
      </c>
      <c r="P166">
        <v>46</v>
      </c>
      <c r="Q166" s="1" t="s">
        <v>1225</v>
      </c>
      <c r="R166" t="s">
        <v>1226</v>
      </c>
      <c r="S166" s="1">
        <v>2015</v>
      </c>
      <c r="T166" t="s">
        <v>1227</v>
      </c>
      <c r="U166" t="str">
        <f>HYPERLINK("http://dx.doi.org/10.1016/j.inffus.2014.08.002","http://dx.doi.org/10.1016/j.inffus.2014.08.002")</f>
        <v>http://dx.doi.org/10.1016/j.inffus.2014.08.002</v>
      </c>
    </row>
    <row r="167" spans="1:21" x14ac:dyDescent="0.2">
      <c r="A167" t="s">
        <v>21</v>
      </c>
      <c r="B167" t="s">
        <v>1228</v>
      </c>
      <c r="C167" t="s">
        <v>1229</v>
      </c>
      <c r="D167" t="s">
        <v>1230</v>
      </c>
      <c r="E167" t="s">
        <v>1035</v>
      </c>
      <c r="F167" t="s">
        <v>27</v>
      </c>
      <c r="G167" t="s">
        <v>28</v>
      </c>
      <c r="H167" t="s">
        <v>23</v>
      </c>
      <c r="I167" s="1" t="s">
        <v>23</v>
      </c>
      <c r="J167" t="s">
        <v>23</v>
      </c>
      <c r="K167" t="s">
        <v>1231</v>
      </c>
      <c r="L167" t="s">
        <v>1232</v>
      </c>
      <c r="M167" t="s">
        <v>1233</v>
      </c>
      <c r="N167" s="1">
        <v>46</v>
      </c>
      <c r="O167">
        <v>0</v>
      </c>
      <c r="P167">
        <v>21</v>
      </c>
      <c r="Q167" s="1" t="s">
        <v>1039</v>
      </c>
      <c r="R167" t="s">
        <v>1040</v>
      </c>
      <c r="S167" s="1">
        <v>2013</v>
      </c>
      <c r="T167" t="s">
        <v>1234</v>
      </c>
      <c r="U167" t="str">
        <f>HYPERLINK("http://dx.doi.org/10.1016/j.asoc.2013.08.005","http://dx.doi.org/10.1016/j.asoc.2013.08.005")</f>
        <v>http://dx.doi.org/10.1016/j.asoc.2013.08.005</v>
      </c>
    </row>
    <row r="168" spans="1:21" x14ac:dyDescent="0.2">
      <c r="A168" t="s">
        <v>21</v>
      </c>
      <c r="B168" t="s">
        <v>1235</v>
      </c>
      <c r="C168" t="s">
        <v>1236</v>
      </c>
      <c r="D168" t="s">
        <v>1237</v>
      </c>
      <c r="E168" t="s">
        <v>1238</v>
      </c>
      <c r="F168" t="s">
        <v>27</v>
      </c>
      <c r="G168" t="s">
        <v>28</v>
      </c>
      <c r="H168" t="s">
        <v>23</v>
      </c>
      <c r="I168" s="1" t="s">
        <v>23</v>
      </c>
      <c r="J168" t="s">
        <v>23</v>
      </c>
      <c r="K168" t="s">
        <v>1239</v>
      </c>
      <c r="L168" t="s">
        <v>1240</v>
      </c>
      <c r="M168" t="s">
        <v>1241</v>
      </c>
      <c r="N168" s="1">
        <v>43</v>
      </c>
      <c r="O168">
        <v>0</v>
      </c>
      <c r="P168">
        <v>5</v>
      </c>
      <c r="Q168" s="1" t="s">
        <v>1242</v>
      </c>
      <c r="R168" t="s">
        <v>1243</v>
      </c>
      <c r="S168" s="1">
        <v>2010</v>
      </c>
      <c r="T168" t="s">
        <v>1244</v>
      </c>
      <c r="U168" t="str">
        <f>HYPERLINK("http://dx.doi.org/10.1016/j.datak.2009.10.012","http://dx.doi.org/10.1016/j.datak.2009.10.012")</f>
        <v>http://dx.doi.org/10.1016/j.datak.2009.10.012</v>
      </c>
    </row>
    <row r="169" spans="1:21" x14ac:dyDescent="0.2">
      <c r="A169" t="s">
        <v>21</v>
      </c>
      <c r="B169" t="s">
        <v>1245</v>
      </c>
      <c r="C169" t="s">
        <v>1245</v>
      </c>
      <c r="D169" t="s">
        <v>1246</v>
      </c>
      <c r="E169" t="s">
        <v>997</v>
      </c>
      <c r="F169" t="s">
        <v>27</v>
      </c>
      <c r="G169" t="s">
        <v>28</v>
      </c>
      <c r="H169" t="s">
        <v>23</v>
      </c>
      <c r="I169" s="1" t="s">
        <v>23</v>
      </c>
      <c r="J169" t="s">
        <v>23</v>
      </c>
      <c r="K169" t="s">
        <v>1247</v>
      </c>
      <c r="L169" t="s">
        <v>1248</v>
      </c>
      <c r="M169" t="s">
        <v>1249</v>
      </c>
      <c r="N169" s="1">
        <v>28</v>
      </c>
      <c r="O169">
        <v>3</v>
      </c>
      <c r="P169">
        <v>13</v>
      </c>
      <c r="Q169" s="1" t="s">
        <v>1001</v>
      </c>
      <c r="R169" t="s">
        <v>1002</v>
      </c>
      <c r="S169" s="1">
        <v>2004</v>
      </c>
      <c r="T169" t="s">
        <v>1250</v>
      </c>
      <c r="U169" t="str">
        <f>HYPERLINK("http://dx.doi.org/10.1109/tevc.2004.826070","http://dx.doi.org/10.1109/tevc.2004.826070")</f>
        <v>http://dx.doi.org/10.1109/tevc.2004.826070</v>
      </c>
    </row>
    <row r="170" spans="1:21" x14ac:dyDescent="0.2">
      <c r="A170" t="s">
        <v>58</v>
      </c>
      <c r="B170" t="s">
        <v>1251</v>
      </c>
      <c r="C170" t="s">
        <v>1252</v>
      </c>
      <c r="D170" t="s">
        <v>1253</v>
      </c>
      <c r="E170" t="s">
        <v>1254</v>
      </c>
      <c r="F170" t="s">
        <v>27</v>
      </c>
      <c r="G170" t="s">
        <v>49</v>
      </c>
      <c r="H170" t="s">
        <v>1255</v>
      </c>
      <c r="I170" s="1" t="s">
        <v>1256</v>
      </c>
      <c r="J170" t="s">
        <v>52</v>
      </c>
      <c r="K170" t="s">
        <v>23</v>
      </c>
      <c r="L170" t="s">
        <v>23</v>
      </c>
      <c r="M170" t="s">
        <v>1257</v>
      </c>
      <c r="N170" s="1">
        <v>5</v>
      </c>
      <c r="O170">
        <v>0</v>
      </c>
      <c r="P170">
        <v>0</v>
      </c>
      <c r="Q170" s="1" t="s">
        <v>69</v>
      </c>
      <c r="R170" t="s">
        <v>1021</v>
      </c>
      <c r="S170" s="1">
        <v>2006</v>
      </c>
      <c r="T170" t="s">
        <v>23</v>
      </c>
      <c r="U170" t="s">
        <v>23</v>
      </c>
    </row>
    <row r="171" spans="1:21" x14ac:dyDescent="0.2">
      <c r="A171" t="s">
        <v>21</v>
      </c>
      <c r="B171" t="s">
        <v>1258</v>
      </c>
      <c r="C171" t="s">
        <v>1259</v>
      </c>
      <c r="D171" t="s">
        <v>1260</v>
      </c>
      <c r="E171" t="s">
        <v>1108</v>
      </c>
      <c r="F171" t="s">
        <v>27</v>
      </c>
      <c r="G171" t="s">
        <v>28</v>
      </c>
      <c r="H171" t="s">
        <v>23</v>
      </c>
      <c r="I171" s="1" t="s">
        <v>23</v>
      </c>
      <c r="J171" t="s">
        <v>23</v>
      </c>
      <c r="K171" t="s">
        <v>1261</v>
      </c>
      <c r="L171" t="s">
        <v>1262</v>
      </c>
      <c r="M171" t="s">
        <v>1263</v>
      </c>
      <c r="N171" s="1">
        <v>46</v>
      </c>
      <c r="O171">
        <v>1</v>
      </c>
      <c r="P171">
        <v>11</v>
      </c>
      <c r="Q171" s="1" t="s">
        <v>1111</v>
      </c>
      <c r="R171" t="s">
        <v>1112</v>
      </c>
      <c r="S171" s="1">
        <v>2017</v>
      </c>
      <c r="T171" t="s">
        <v>1264</v>
      </c>
      <c r="U171" t="str">
        <f>HYPERLINK("http://dx.doi.org/10.1162/EVCO_a_00163","http://dx.doi.org/10.1162/EVCO_a_00163")</f>
        <v>http://dx.doi.org/10.1162/EVCO_a_00163</v>
      </c>
    </row>
    <row r="172" spans="1:21" x14ac:dyDescent="0.2">
      <c r="A172" t="s">
        <v>21</v>
      </c>
      <c r="B172" t="s">
        <v>1265</v>
      </c>
      <c r="C172" t="s">
        <v>1266</v>
      </c>
      <c r="D172" t="s">
        <v>1267</v>
      </c>
      <c r="E172" t="s">
        <v>1221</v>
      </c>
      <c r="F172" t="s">
        <v>27</v>
      </c>
      <c r="G172" t="s">
        <v>28</v>
      </c>
      <c r="H172" t="s">
        <v>23</v>
      </c>
      <c r="I172" s="1" t="s">
        <v>23</v>
      </c>
      <c r="J172" t="s">
        <v>23</v>
      </c>
      <c r="K172" t="s">
        <v>1268</v>
      </c>
      <c r="L172" t="s">
        <v>1269</v>
      </c>
      <c r="M172" t="s">
        <v>1270</v>
      </c>
      <c r="N172" s="1">
        <v>75</v>
      </c>
      <c r="O172">
        <v>5</v>
      </c>
      <c r="P172">
        <v>78</v>
      </c>
      <c r="Q172" s="1" t="s">
        <v>1225</v>
      </c>
      <c r="R172" t="s">
        <v>1226</v>
      </c>
      <c r="S172" s="1">
        <v>2015</v>
      </c>
      <c r="T172" t="s">
        <v>1271</v>
      </c>
      <c r="U172" t="str">
        <f>HYPERLINK("http://dx.doi.org/10.1016/j.inffus.2014.07.001","http://dx.doi.org/10.1016/j.inffus.2014.07.001")</f>
        <v>http://dx.doi.org/10.1016/j.inffus.2014.07.001</v>
      </c>
    </row>
    <row r="173" spans="1:21" x14ac:dyDescent="0.2">
      <c r="A173" t="s">
        <v>21</v>
      </c>
      <c r="B173" t="s">
        <v>1272</v>
      </c>
      <c r="C173" t="s">
        <v>1273</v>
      </c>
      <c r="D173" t="s">
        <v>1274</v>
      </c>
      <c r="E173" t="s">
        <v>988</v>
      </c>
      <c r="F173" t="s">
        <v>27</v>
      </c>
      <c r="G173" t="s">
        <v>28</v>
      </c>
      <c r="H173" t="s">
        <v>23</v>
      </c>
      <c r="I173" s="1" t="s">
        <v>23</v>
      </c>
      <c r="J173" t="s">
        <v>23</v>
      </c>
      <c r="K173" t="s">
        <v>1275</v>
      </c>
      <c r="L173" t="s">
        <v>1276</v>
      </c>
      <c r="M173" t="s">
        <v>1277</v>
      </c>
      <c r="N173" s="1">
        <v>62</v>
      </c>
      <c r="O173">
        <v>0</v>
      </c>
      <c r="P173">
        <v>1</v>
      </c>
      <c r="Q173" s="1" t="s">
        <v>992</v>
      </c>
      <c r="R173" t="s">
        <v>993</v>
      </c>
      <c r="S173" s="1">
        <v>2021</v>
      </c>
      <c r="T173" t="s">
        <v>1278</v>
      </c>
      <c r="U173" t="str">
        <f>HYPERLINK("http://dx.doi.org/10.1007/s10710-021-09404-w","http://dx.doi.org/10.1007/s10710-021-09404-w")</f>
        <v>http://dx.doi.org/10.1007/s10710-021-09404-w</v>
      </c>
    </row>
    <row r="174" spans="1:21" x14ac:dyDescent="0.2">
      <c r="A174" t="s">
        <v>21</v>
      </c>
      <c r="B174" t="s">
        <v>1279</v>
      </c>
      <c r="C174" t="s">
        <v>1280</v>
      </c>
      <c r="D174" t="s">
        <v>1281</v>
      </c>
      <c r="E174" t="s">
        <v>978</v>
      </c>
      <c r="F174" t="s">
        <v>27</v>
      </c>
      <c r="G174" t="s">
        <v>28</v>
      </c>
      <c r="H174" t="s">
        <v>23</v>
      </c>
      <c r="I174" s="1" t="s">
        <v>23</v>
      </c>
      <c r="J174" t="s">
        <v>23</v>
      </c>
      <c r="K174" t="s">
        <v>1282</v>
      </c>
      <c r="L174" t="s">
        <v>1283</v>
      </c>
      <c r="M174" t="s">
        <v>1284</v>
      </c>
      <c r="N174" s="1">
        <v>34</v>
      </c>
      <c r="O174">
        <v>3</v>
      </c>
      <c r="P174">
        <v>3</v>
      </c>
      <c r="Q174" s="1" t="s">
        <v>982</v>
      </c>
      <c r="R174" t="s">
        <v>983</v>
      </c>
      <c r="S174" s="1">
        <v>2022</v>
      </c>
      <c r="T174" t="s">
        <v>1285</v>
      </c>
      <c r="U174" t="str">
        <f>HYPERLINK("http://dx.doi.org/10.1016/j.swevo.2022.101060","http://dx.doi.org/10.1016/j.swevo.2022.101060")</f>
        <v>http://dx.doi.org/10.1016/j.swevo.2022.101060</v>
      </c>
    </row>
    <row r="175" spans="1:21" x14ac:dyDescent="0.2">
      <c r="A175" t="s">
        <v>21</v>
      </c>
      <c r="B175" t="s">
        <v>1286</v>
      </c>
      <c r="C175" t="s">
        <v>1287</v>
      </c>
      <c r="D175" t="s">
        <v>1288</v>
      </c>
      <c r="E175" t="s">
        <v>1007</v>
      </c>
      <c r="F175" t="s">
        <v>27</v>
      </c>
      <c r="G175" t="s">
        <v>49</v>
      </c>
      <c r="H175" t="s">
        <v>1289</v>
      </c>
      <c r="I175" s="1" t="s">
        <v>1290</v>
      </c>
      <c r="J175" t="s">
        <v>1291</v>
      </c>
      <c r="K175" t="s">
        <v>1292</v>
      </c>
      <c r="L175" t="s">
        <v>23</v>
      </c>
      <c r="M175" t="s">
        <v>1293</v>
      </c>
      <c r="N175" s="1">
        <v>28</v>
      </c>
      <c r="O175">
        <v>12</v>
      </c>
      <c r="P175">
        <v>50</v>
      </c>
      <c r="Q175" s="1" t="s">
        <v>1010</v>
      </c>
      <c r="R175" t="s">
        <v>1011</v>
      </c>
      <c r="S175" s="1">
        <v>2018</v>
      </c>
      <c r="T175" t="s">
        <v>1294</v>
      </c>
      <c r="U175" t="str">
        <f>HYPERLINK("http://dx.doi.org/10.1007/s00500-017-2917-8","http://dx.doi.org/10.1007/s00500-017-2917-8")</f>
        <v>http://dx.doi.org/10.1007/s00500-017-2917-8</v>
      </c>
    </row>
    <row r="176" spans="1:21" x14ac:dyDescent="0.2">
      <c r="A176" t="s">
        <v>21</v>
      </c>
      <c r="B176" t="s">
        <v>1295</v>
      </c>
      <c r="C176" t="s">
        <v>1296</v>
      </c>
      <c r="D176" t="s">
        <v>1297</v>
      </c>
      <c r="E176" t="s">
        <v>1298</v>
      </c>
      <c r="F176" t="s">
        <v>27</v>
      </c>
      <c r="G176" t="s">
        <v>28</v>
      </c>
      <c r="H176" t="s">
        <v>23</v>
      </c>
      <c r="I176" s="1" t="s">
        <v>23</v>
      </c>
      <c r="J176" t="s">
        <v>23</v>
      </c>
      <c r="K176" t="s">
        <v>1299</v>
      </c>
      <c r="L176" t="s">
        <v>1300</v>
      </c>
      <c r="M176" t="s">
        <v>1301</v>
      </c>
      <c r="N176" s="1">
        <v>48</v>
      </c>
      <c r="O176">
        <v>0</v>
      </c>
      <c r="P176">
        <v>7</v>
      </c>
      <c r="Q176" s="1" t="s">
        <v>1302</v>
      </c>
      <c r="R176" t="s">
        <v>1303</v>
      </c>
      <c r="S176" s="1">
        <v>2012</v>
      </c>
      <c r="T176" t="s">
        <v>1304</v>
      </c>
      <c r="U176" t="str">
        <f>HYPERLINK("http://dx.doi.org/10.4018/jswis.2012010104","http://dx.doi.org/10.4018/jswis.2012010104")</f>
        <v>http://dx.doi.org/10.4018/jswis.2012010104</v>
      </c>
    </row>
    <row r="177" spans="1:21" x14ac:dyDescent="0.2">
      <c r="A177" t="s">
        <v>21</v>
      </c>
      <c r="B177" t="s">
        <v>1305</v>
      </c>
      <c r="C177" t="s">
        <v>1306</v>
      </c>
      <c r="D177" t="s">
        <v>1307</v>
      </c>
      <c r="E177" t="s">
        <v>1308</v>
      </c>
      <c r="F177" t="s">
        <v>27</v>
      </c>
      <c r="G177" t="s">
        <v>28</v>
      </c>
      <c r="H177" t="s">
        <v>23</v>
      </c>
      <c r="I177" s="1" t="s">
        <v>23</v>
      </c>
      <c r="J177" t="s">
        <v>23</v>
      </c>
      <c r="K177" t="s">
        <v>1309</v>
      </c>
      <c r="L177" t="s">
        <v>1310</v>
      </c>
      <c r="M177" t="s">
        <v>1311</v>
      </c>
      <c r="N177" s="1">
        <v>49</v>
      </c>
      <c r="O177">
        <v>0</v>
      </c>
      <c r="P177">
        <v>3</v>
      </c>
      <c r="Q177" s="1" t="s">
        <v>1312</v>
      </c>
      <c r="R177" t="s">
        <v>1313</v>
      </c>
      <c r="S177" s="1">
        <v>2021</v>
      </c>
      <c r="T177" t="s">
        <v>1314</v>
      </c>
      <c r="U177" t="str">
        <f>HYPERLINK("http://dx.doi.org/10.1162/artl_a_00331","http://dx.doi.org/10.1162/artl_a_00331")</f>
        <v>http://dx.doi.org/10.1162/artl_a_00331</v>
      </c>
    </row>
    <row r="178" spans="1:21" x14ac:dyDescent="0.2">
      <c r="A178" t="s">
        <v>21</v>
      </c>
      <c r="B178" t="s">
        <v>138</v>
      </c>
      <c r="C178" t="s">
        <v>139</v>
      </c>
      <c r="D178" t="s">
        <v>1315</v>
      </c>
      <c r="E178" t="s">
        <v>898</v>
      </c>
      <c r="F178" t="s">
        <v>27</v>
      </c>
      <c r="G178" t="s">
        <v>28</v>
      </c>
      <c r="H178" t="s">
        <v>23</v>
      </c>
      <c r="I178" s="1" t="s">
        <v>23</v>
      </c>
      <c r="J178" t="s">
        <v>23</v>
      </c>
      <c r="K178" t="s">
        <v>1316</v>
      </c>
      <c r="L178" t="s">
        <v>1317</v>
      </c>
      <c r="M178" t="s">
        <v>1318</v>
      </c>
      <c r="N178" s="1">
        <v>56</v>
      </c>
      <c r="O178">
        <v>2</v>
      </c>
      <c r="P178">
        <v>3</v>
      </c>
      <c r="Q178" s="1" t="s">
        <v>23</v>
      </c>
      <c r="R178" t="s">
        <v>898</v>
      </c>
      <c r="S178" s="1">
        <v>2020</v>
      </c>
      <c r="T178" t="s">
        <v>1319</v>
      </c>
      <c r="U178" t="str">
        <f>HYPERLINK("http://dx.doi.org/10.3390/a13100246","http://dx.doi.org/10.3390/a13100246")</f>
        <v>http://dx.doi.org/10.3390/a13100246</v>
      </c>
    </row>
    <row r="179" spans="1:21" x14ac:dyDescent="0.2">
      <c r="A179" t="s">
        <v>21</v>
      </c>
      <c r="B179" t="s">
        <v>1320</v>
      </c>
      <c r="C179" t="s">
        <v>1321</v>
      </c>
      <c r="D179" t="s">
        <v>1322</v>
      </c>
      <c r="E179" t="s">
        <v>898</v>
      </c>
      <c r="F179" t="s">
        <v>27</v>
      </c>
      <c r="G179" t="s">
        <v>28</v>
      </c>
      <c r="H179" t="s">
        <v>23</v>
      </c>
      <c r="I179" s="1" t="s">
        <v>23</v>
      </c>
      <c r="J179" t="s">
        <v>23</v>
      </c>
      <c r="K179" t="s">
        <v>1323</v>
      </c>
      <c r="L179" t="s">
        <v>1324</v>
      </c>
      <c r="M179" t="s">
        <v>1325</v>
      </c>
      <c r="N179" s="1">
        <v>87</v>
      </c>
      <c r="O179">
        <v>1</v>
      </c>
      <c r="P179">
        <v>4</v>
      </c>
      <c r="Q179" s="1" t="s">
        <v>23</v>
      </c>
      <c r="R179" t="s">
        <v>898</v>
      </c>
      <c r="S179" s="1">
        <v>2020</v>
      </c>
      <c r="T179" t="s">
        <v>1326</v>
      </c>
      <c r="U179" t="str">
        <f>HYPERLINK("http://dx.doi.org/10.3390/a13030070","http://dx.doi.org/10.3390/a13030070")</f>
        <v>http://dx.doi.org/10.3390/a13030070</v>
      </c>
    </row>
    <row r="180" spans="1:21" x14ac:dyDescent="0.2">
      <c r="A180" t="s">
        <v>21</v>
      </c>
      <c r="B180" t="s">
        <v>1327</v>
      </c>
      <c r="C180" t="s">
        <v>1328</v>
      </c>
      <c r="D180" t="s">
        <v>1329</v>
      </c>
      <c r="E180" t="s">
        <v>1330</v>
      </c>
      <c r="F180" t="s">
        <v>27</v>
      </c>
      <c r="G180" t="s">
        <v>28</v>
      </c>
      <c r="H180" t="s">
        <v>23</v>
      </c>
      <c r="I180" s="1" t="s">
        <v>23</v>
      </c>
      <c r="J180" t="s">
        <v>23</v>
      </c>
      <c r="K180" t="s">
        <v>1331</v>
      </c>
      <c r="L180" t="s">
        <v>1332</v>
      </c>
      <c r="M180" t="s">
        <v>1333</v>
      </c>
      <c r="N180" s="1">
        <v>52</v>
      </c>
      <c r="O180">
        <v>0</v>
      </c>
      <c r="P180">
        <v>2</v>
      </c>
      <c r="Q180" s="1" t="s">
        <v>1334</v>
      </c>
      <c r="R180" t="s">
        <v>1335</v>
      </c>
      <c r="S180" s="1">
        <v>2019</v>
      </c>
      <c r="T180" t="s">
        <v>1336</v>
      </c>
      <c r="U180" t="str">
        <f>HYPERLINK("http://dx.doi.org/10.22452/mjcs.vol32no4.3","http://dx.doi.org/10.22452/mjcs.vol32no4.3")</f>
        <v>http://dx.doi.org/10.22452/mjcs.vol32no4.3</v>
      </c>
    </row>
    <row r="181" spans="1:21" x14ac:dyDescent="0.2">
      <c r="A181" t="s">
        <v>21</v>
      </c>
      <c r="B181" t="s">
        <v>1337</v>
      </c>
      <c r="C181" t="s">
        <v>1338</v>
      </c>
      <c r="D181" t="s">
        <v>1339</v>
      </c>
      <c r="E181" t="s">
        <v>1035</v>
      </c>
      <c r="F181" t="s">
        <v>27</v>
      </c>
      <c r="G181" t="s">
        <v>28</v>
      </c>
      <c r="H181" t="s">
        <v>23</v>
      </c>
      <c r="I181" s="1" t="s">
        <v>23</v>
      </c>
      <c r="J181" t="s">
        <v>23</v>
      </c>
      <c r="K181" t="s">
        <v>1340</v>
      </c>
      <c r="L181" t="s">
        <v>1341</v>
      </c>
      <c r="M181" t="s">
        <v>1342</v>
      </c>
      <c r="N181" s="1">
        <v>44</v>
      </c>
      <c r="O181">
        <v>2</v>
      </c>
      <c r="P181">
        <v>33</v>
      </c>
      <c r="Q181" s="1" t="s">
        <v>1039</v>
      </c>
      <c r="R181" t="s">
        <v>1040</v>
      </c>
      <c r="S181" s="1">
        <v>2014</v>
      </c>
      <c r="T181" t="s">
        <v>1343</v>
      </c>
      <c r="U181" t="str">
        <f>HYPERLINK("http://dx.doi.org/10.1016/j.asoc.2014.05.013","http://dx.doi.org/10.1016/j.asoc.2014.05.013")</f>
        <v>http://dx.doi.org/10.1016/j.asoc.2014.05.013</v>
      </c>
    </row>
    <row r="182" spans="1:21" x14ac:dyDescent="0.2">
      <c r="A182" t="s">
        <v>21</v>
      </c>
      <c r="B182" t="s">
        <v>1344</v>
      </c>
      <c r="C182" t="s">
        <v>1345</v>
      </c>
      <c r="D182" t="s">
        <v>1346</v>
      </c>
      <c r="E182" t="s">
        <v>978</v>
      </c>
      <c r="F182" t="s">
        <v>27</v>
      </c>
      <c r="G182" t="s">
        <v>28</v>
      </c>
      <c r="H182" t="s">
        <v>23</v>
      </c>
      <c r="I182" s="1" t="s">
        <v>23</v>
      </c>
      <c r="J182" t="s">
        <v>23</v>
      </c>
      <c r="K182" t="s">
        <v>1347</v>
      </c>
      <c r="L182" t="s">
        <v>1348</v>
      </c>
      <c r="M182" t="s">
        <v>1349</v>
      </c>
      <c r="N182" s="1">
        <v>130</v>
      </c>
      <c r="O182">
        <v>2</v>
      </c>
      <c r="P182">
        <v>29</v>
      </c>
      <c r="Q182" s="1" t="s">
        <v>982</v>
      </c>
      <c r="R182" t="s">
        <v>983</v>
      </c>
      <c r="S182" s="1">
        <v>2014</v>
      </c>
      <c r="T182" t="s">
        <v>1350</v>
      </c>
      <c r="U182" t="str">
        <f>HYPERLINK("http://dx.doi.org/10.1016/j.swevo.2013.08.004","http://dx.doi.org/10.1016/j.swevo.2013.08.004")</f>
        <v>http://dx.doi.org/10.1016/j.swevo.2013.08.004</v>
      </c>
    </row>
    <row r="183" spans="1:21" x14ac:dyDescent="0.2">
      <c r="A183" t="s">
        <v>58</v>
      </c>
      <c r="B183" t="s">
        <v>914</v>
      </c>
      <c r="C183" t="s">
        <v>914</v>
      </c>
      <c r="D183" t="s">
        <v>1351</v>
      </c>
      <c r="E183" t="s">
        <v>1352</v>
      </c>
      <c r="F183" t="s">
        <v>27</v>
      </c>
      <c r="G183" t="s">
        <v>49</v>
      </c>
      <c r="H183" t="s">
        <v>1353</v>
      </c>
      <c r="I183" s="1" t="s">
        <v>1354</v>
      </c>
      <c r="J183" t="s">
        <v>1355</v>
      </c>
      <c r="K183" t="s">
        <v>23</v>
      </c>
      <c r="L183" t="s">
        <v>23</v>
      </c>
      <c r="M183" t="s">
        <v>1356</v>
      </c>
      <c r="N183" s="1">
        <v>23</v>
      </c>
      <c r="O183">
        <v>0</v>
      </c>
      <c r="P183">
        <v>0</v>
      </c>
      <c r="Q183" s="1" t="s">
        <v>69</v>
      </c>
      <c r="R183" t="s">
        <v>1021</v>
      </c>
      <c r="S183" s="1">
        <v>1995</v>
      </c>
      <c r="T183" t="s">
        <v>23</v>
      </c>
      <c r="U183" t="s">
        <v>23</v>
      </c>
    </row>
    <row r="184" spans="1:21" x14ac:dyDescent="0.2">
      <c r="A184" t="s">
        <v>21</v>
      </c>
      <c r="B184" t="s">
        <v>1357</v>
      </c>
      <c r="C184" t="s">
        <v>1358</v>
      </c>
      <c r="D184" t="s">
        <v>1359</v>
      </c>
      <c r="E184" t="s">
        <v>1167</v>
      </c>
      <c r="F184" t="s">
        <v>27</v>
      </c>
      <c r="G184" t="s">
        <v>28</v>
      </c>
      <c r="H184" t="s">
        <v>23</v>
      </c>
      <c r="I184" s="1" t="s">
        <v>23</v>
      </c>
      <c r="J184" t="s">
        <v>23</v>
      </c>
      <c r="K184" t="s">
        <v>1360</v>
      </c>
      <c r="L184" t="s">
        <v>1361</v>
      </c>
      <c r="M184" t="s">
        <v>1362</v>
      </c>
      <c r="N184" s="1">
        <v>47</v>
      </c>
      <c r="O184">
        <v>24</v>
      </c>
      <c r="P184">
        <v>107</v>
      </c>
      <c r="Q184" s="1" t="s">
        <v>1171</v>
      </c>
      <c r="R184" t="s">
        <v>1172</v>
      </c>
      <c r="S184" s="1">
        <v>2020</v>
      </c>
      <c r="T184" t="s">
        <v>1363</v>
      </c>
      <c r="U184" t="str">
        <f>HYPERLINK("http://dx.doi.org/10.1007/s10845-019-01516-6","http://dx.doi.org/10.1007/s10845-019-01516-6")</f>
        <v>http://dx.doi.org/10.1007/s10845-019-01516-6</v>
      </c>
    </row>
    <row r="185" spans="1:21" x14ac:dyDescent="0.2">
      <c r="A185" t="s">
        <v>21</v>
      </c>
      <c r="B185" t="s">
        <v>1364</v>
      </c>
      <c r="C185" t="s">
        <v>1365</v>
      </c>
      <c r="D185" t="s">
        <v>1366</v>
      </c>
      <c r="E185" t="s">
        <v>1035</v>
      </c>
      <c r="F185" t="s">
        <v>27</v>
      </c>
      <c r="G185" t="s">
        <v>28</v>
      </c>
      <c r="H185" t="s">
        <v>23</v>
      </c>
      <c r="I185" s="1" t="s">
        <v>23</v>
      </c>
      <c r="J185" t="s">
        <v>23</v>
      </c>
      <c r="K185" t="s">
        <v>1367</v>
      </c>
      <c r="L185" t="s">
        <v>1368</v>
      </c>
      <c r="M185" t="s">
        <v>1369</v>
      </c>
      <c r="N185" s="1">
        <v>49</v>
      </c>
      <c r="O185">
        <v>0</v>
      </c>
      <c r="P185">
        <v>0</v>
      </c>
      <c r="Q185" s="1" t="s">
        <v>1039</v>
      </c>
      <c r="R185" t="s">
        <v>1040</v>
      </c>
      <c r="S185" s="1">
        <v>2018</v>
      </c>
      <c r="T185" t="s">
        <v>1370</v>
      </c>
      <c r="U185" t="str">
        <f>HYPERLINK("http://dx.doi.org/10.1016/j.asoc.2018.06.001","http://dx.doi.org/10.1016/j.asoc.2018.06.001")</f>
        <v>http://dx.doi.org/10.1016/j.asoc.2018.06.001</v>
      </c>
    </row>
    <row r="186" spans="1:21" x14ac:dyDescent="0.2">
      <c r="A186" t="s">
        <v>21</v>
      </c>
      <c r="B186" t="s">
        <v>1371</v>
      </c>
      <c r="C186" t="s">
        <v>1372</v>
      </c>
      <c r="D186" t="s">
        <v>1373</v>
      </c>
      <c r="E186" t="s">
        <v>1007</v>
      </c>
      <c r="F186" t="s">
        <v>27</v>
      </c>
      <c r="G186" t="s">
        <v>28</v>
      </c>
      <c r="H186" t="s">
        <v>23</v>
      </c>
      <c r="I186" s="1" t="s">
        <v>23</v>
      </c>
      <c r="J186" t="s">
        <v>23</v>
      </c>
      <c r="K186" t="s">
        <v>1374</v>
      </c>
      <c r="L186" t="s">
        <v>1375</v>
      </c>
      <c r="M186" t="s">
        <v>1376</v>
      </c>
      <c r="N186" s="1">
        <v>60</v>
      </c>
      <c r="O186">
        <v>0</v>
      </c>
      <c r="P186">
        <v>0</v>
      </c>
      <c r="Q186" s="1" t="s">
        <v>1010</v>
      </c>
      <c r="R186" t="s">
        <v>1011</v>
      </c>
      <c r="S186" s="1">
        <v>2009</v>
      </c>
      <c r="T186" t="s">
        <v>1377</v>
      </c>
      <c r="U186" t="str">
        <f>HYPERLINK("http://dx.doi.org/10.1007/s00500-008-0292-1","http://dx.doi.org/10.1007/s00500-008-0292-1")</f>
        <v>http://dx.doi.org/10.1007/s00500-008-0292-1</v>
      </c>
    </row>
    <row r="187" spans="1:21" x14ac:dyDescent="0.2">
      <c r="A187" t="s">
        <v>21</v>
      </c>
      <c r="B187" t="s">
        <v>1378</v>
      </c>
      <c r="C187" t="s">
        <v>1379</v>
      </c>
      <c r="D187" t="s">
        <v>1380</v>
      </c>
      <c r="E187" t="s">
        <v>1211</v>
      </c>
      <c r="F187" t="s">
        <v>27</v>
      </c>
      <c r="G187" t="s">
        <v>28</v>
      </c>
      <c r="H187" t="s">
        <v>23</v>
      </c>
      <c r="I187" s="1" t="s">
        <v>23</v>
      </c>
      <c r="J187" t="s">
        <v>23</v>
      </c>
      <c r="K187" t="s">
        <v>1381</v>
      </c>
      <c r="L187" t="s">
        <v>1382</v>
      </c>
      <c r="M187" t="s">
        <v>1383</v>
      </c>
      <c r="N187" s="1">
        <v>61</v>
      </c>
      <c r="O187">
        <v>0</v>
      </c>
      <c r="P187">
        <v>3</v>
      </c>
      <c r="Q187" s="1" t="s">
        <v>1215</v>
      </c>
      <c r="R187" t="s">
        <v>1216</v>
      </c>
      <c r="S187" s="1">
        <v>2008</v>
      </c>
      <c r="T187" t="s">
        <v>1384</v>
      </c>
      <c r="U187" t="str">
        <f>HYPERLINK("http://dx.doi.org/10.1080/18756891.2008.9727625","http://dx.doi.org/10.1080/18756891.2008.9727625")</f>
        <v>http://dx.doi.org/10.1080/18756891.2008.9727625</v>
      </c>
    </row>
    <row r="188" spans="1:21" x14ac:dyDescent="0.2">
      <c r="A188" t="s">
        <v>21</v>
      </c>
      <c r="B188" t="s">
        <v>1385</v>
      </c>
      <c r="C188" t="s">
        <v>1385</v>
      </c>
      <c r="D188" t="s">
        <v>1386</v>
      </c>
      <c r="E188" t="s">
        <v>997</v>
      </c>
      <c r="F188" t="s">
        <v>27</v>
      </c>
      <c r="G188" t="s">
        <v>28</v>
      </c>
      <c r="H188" t="s">
        <v>23</v>
      </c>
      <c r="I188" s="1" t="s">
        <v>23</v>
      </c>
      <c r="J188" t="s">
        <v>23</v>
      </c>
      <c r="K188" t="s">
        <v>1387</v>
      </c>
      <c r="L188" t="s">
        <v>1388</v>
      </c>
      <c r="M188" t="s">
        <v>1389</v>
      </c>
      <c r="N188" s="1">
        <v>40</v>
      </c>
      <c r="O188">
        <v>4</v>
      </c>
      <c r="P188">
        <v>17</v>
      </c>
      <c r="Q188" s="1" t="s">
        <v>1001</v>
      </c>
      <c r="R188" t="s">
        <v>1002</v>
      </c>
      <c r="S188" s="1">
        <v>2005</v>
      </c>
      <c r="T188" t="s">
        <v>1390</v>
      </c>
      <c r="U188" t="str">
        <f>HYPERLINK("http://dx.doi.org/10.1109/TEVC.2005.856202","http://dx.doi.org/10.1109/TEVC.2005.856202")</f>
        <v>http://dx.doi.org/10.1109/TEVC.2005.856202</v>
      </c>
    </row>
    <row r="189" spans="1:21" x14ac:dyDescent="0.2">
      <c r="A189" t="s">
        <v>21</v>
      </c>
      <c r="B189" t="s">
        <v>1391</v>
      </c>
      <c r="C189" t="s">
        <v>1391</v>
      </c>
      <c r="D189" t="s">
        <v>1392</v>
      </c>
      <c r="E189" t="s">
        <v>1238</v>
      </c>
      <c r="F189" t="s">
        <v>27</v>
      </c>
      <c r="G189" t="s">
        <v>28</v>
      </c>
      <c r="H189" t="s">
        <v>23</v>
      </c>
      <c r="I189" s="1" t="s">
        <v>23</v>
      </c>
      <c r="J189" t="s">
        <v>23</v>
      </c>
      <c r="K189" t="s">
        <v>1393</v>
      </c>
      <c r="L189" t="s">
        <v>23</v>
      </c>
      <c r="M189" t="s">
        <v>1394</v>
      </c>
      <c r="N189" s="1">
        <v>12</v>
      </c>
      <c r="O189">
        <v>0</v>
      </c>
      <c r="P189">
        <v>0</v>
      </c>
      <c r="Q189" s="1" t="s">
        <v>1242</v>
      </c>
      <c r="R189" t="s">
        <v>1243</v>
      </c>
      <c r="S189" s="1">
        <v>2001</v>
      </c>
      <c r="T189" t="s">
        <v>1395</v>
      </c>
      <c r="U189" t="str">
        <f>HYPERLINK("http://dx.doi.org/10.1016/S0169-023X(01)00019-2","http://dx.doi.org/10.1016/S0169-023X(01)00019-2")</f>
        <v>http://dx.doi.org/10.1016/S0169-023X(01)00019-2</v>
      </c>
    </row>
    <row r="190" spans="1:21" x14ac:dyDescent="0.2">
      <c r="A190" t="s">
        <v>21</v>
      </c>
      <c r="B190" t="s">
        <v>1396</v>
      </c>
      <c r="C190" t="s">
        <v>1396</v>
      </c>
      <c r="D190" t="s">
        <v>1397</v>
      </c>
      <c r="E190" t="s">
        <v>1398</v>
      </c>
      <c r="F190" t="s">
        <v>27</v>
      </c>
      <c r="G190" t="s">
        <v>28</v>
      </c>
      <c r="H190" t="s">
        <v>23</v>
      </c>
      <c r="I190" s="1" t="s">
        <v>23</v>
      </c>
      <c r="J190" t="s">
        <v>23</v>
      </c>
      <c r="K190" t="s">
        <v>1399</v>
      </c>
      <c r="L190" t="s">
        <v>1400</v>
      </c>
      <c r="M190" t="s">
        <v>1401</v>
      </c>
      <c r="N190" s="1">
        <v>42</v>
      </c>
      <c r="O190">
        <v>0</v>
      </c>
      <c r="P190">
        <v>3</v>
      </c>
      <c r="Q190" s="1" t="s">
        <v>1402</v>
      </c>
      <c r="R190" t="s">
        <v>1403</v>
      </c>
      <c r="S190" s="1">
        <v>2005</v>
      </c>
      <c r="T190" t="s">
        <v>1404</v>
      </c>
      <c r="U190" t="str">
        <f>HYPERLINK("http://dx.doi.org/10.1109/TPAMI.2005.221","http://dx.doi.org/10.1109/TPAMI.2005.221")</f>
        <v>http://dx.doi.org/10.1109/TPAMI.2005.221</v>
      </c>
    </row>
    <row r="191" spans="1:21" x14ac:dyDescent="0.2">
      <c r="A191" t="s">
        <v>21</v>
      </c>
      <c r="B191" t="s">
        <v>1405</v>
      </c>
      <c r="C191" t="s">
        <v>1406</v>
      </c>
      <c r="D191" t="s">
        <v>1407</v>
      </c>
      <c r="E191" t="s">
        <v>1408</v>
      </c>
      <c r="F191" t="s">
        <v>27</v>
      </c>
      <c r="G191" t="s">
        <v>28</v>
      </c>
      <c r="H191" t="s">
        <v>23</v>
      </c>
      <c r="I191" s="1" t="s">
        <v>23</v>
      </c>
      <c r="J191" t="s">
        <v>23</v>
      </c>
      <c r="K191" t="s">
        <v>23</v>
      </c>
      <c r="L191" t="s">
        <v>1409</v>
      </c>
      <c r="M191" t="s">
        <v>1410</v>
      </c>
      <c r="N191" s="1">
        <v>18</v>
      </c>
      <c r="O191">
        <v>1</v>
      </c>
      <c r="P191">
        <v>4</v>
      </c>
      <c r="Q191" s="1" t="s">
        <v>1411</v>
      </c>
      <c r="R191" t="s">
        <v>1412</v>
      </c>
      <c r="S191" s="1">
        <v>2012</v>
      </c>
      <c r="T191" t="s">
        <v>1413</v>
      </c>
      <c r="U191" t="str">
        <f>HYPERLINK("http://dx.doi.org/10.1049/iet-cvi.2011.0128","http://dx.doi.org/10.1049/iet-cvi.2011.0128")</f>
        <v>http://dx.doi.org/10.1049/iet-cvi.2011.0128</v>
      </c>
    </row>
    <row r="192" spans="1:21" x14ac:dyDescent="0.2">
      <c r="A192" t="s">
        <v>21</v>
      </c>
      <c r="B192" t="s">
        <v>1414</v>
      </c>
      <c r="C192" t="s">
        <v>1415</v>
      </c>
      <c r="D192" t="s">
        <v>1416</v>
      </c>
      <c r="E192" t="s">
        <v>1417</v>
      </c>
      <c r="F192" t="s">
        <v>27</v>
      </c>
      <c r="G192" t="s">
        <v>28</v>
      </c>
      <c r="H192" t="s">
        <v>23</v>
      </c>
      <c r="I192" s="1" t="s">
        <v>23</v>
      </c>
      <c r="J192" t="s">
        <v>23</v>
      </c>
      <c r="K192" t="s">
        <v>1418</v>
      </c>
      <c r="L192" t="s">
        <v>1419</v>
      </c>
      <c r="M192" t="s">
        <v>1420</v>
      </c>
      <c r="N192" s="1">
        <v>16</v>
      </c>
      <c r="O192">
        <v>0</v>
      </c>
      <c r="P192">
        <v>3</v>
      </c>
      <c r="Q192" s="1" t="s">
        <v>1421</v>
      </c>
      <c r="R192" t="s">
        <v>1422</v>
      </c>
      <c r="S192" s="1">
        <v>2011</v>
      </c>
      <c r="T192" t="s">
        <v>1423</v>
      </c>
      <c r="U192" t="str">
        <f>HYPERLINK("http://dx.doi.org/10.1109/TIP.2010.2057255","http://dx.doi.org/10.1109/TIP.2010.2057255")</f>
        <v>http://dx.doi.org/10.1109/TIP.2010.2057255</v>
      </c>
    </row>
    <row r="193" spans="1:21" x14ac:dyDescent="0.2">
      <c r="A193" t="s">
        <v>21</v>
      </c>
      <c r="B193" t="s">
        <v>1424</v>
      </c>
      <c r="C193" t="s">
        <v>1425</v>
      </c>
      <c r="D193" t="s">
        <v>1426</v>
      </c>
      <c r="E193" t="s">
        <v>1408</v>
      </c>
      <c r="F193" t="s">
        <v>27</v>
      </c>
      <c r="G193" t="s">
        <v>28</v>
      </c>
      <c r="H193" t="s">
        <v>23</v>
      </c>
      <c r="I193" s="1" t="s">
        <v>23</v>
      </c>
      <c r="J193" t="s">
        <v>23</v>
      </c>
      <c r="K193" t="s">
        <v>1427</v>
      </c>
      <c r="L193" t="s">
        <v>1428</v>
      </c>
      <c r="M193" t="s">
        <v>1429</v>
      </c>
      <c r="N193" s="1">
        <v>24</v>
      </c>
      <c r="O193">
        <v>1</v>
      </c>
      <c r="P193">
        <v>11</v>
      </c>
      <c r="Q193" s="1" t="s">
        <v>1411</v>
      </c>
      <c r="R193" t="s">
        <v>1412</v>
      </c>
      <c r="S193" s="1">
        <v>2018</v>
      </c>
      <c r="T193" t="s">
        <v>1430</v>
      </c>
      <c r="U193" t="str">
        <f>HYPERLINK("http://dx.doi.org/10.1049/iet-cvi.2017.0340","http://dx.doi.org/10.1049/iet-cvi.2017.0340")</f>
        <v>http://dx.doi.org/10.1049/iet-cvi.2017.0340</v>
      </c>
    </row>
    <row r="194" spans="1:21" x14ac:dyDescent="0.2">
      <c r="A194" t="s">
        <v>21</v>
      </c>
      <c r="B194" t="s">
        <v>1431</v>
      </c>
      <c r="C194" t="s">
        <v>1432</v>
      </c>
      <c r="D194" t="s">
        <v>1433</v>
      </c>
      <c r="E194" t="s">
        <v>1434</v>
      </c>
      <c r="F194" t="s">
        <v>27</v>
      </c>
      <c r="G194" t="s">
        <v>28</v>
      </c>
      <c r="H194" t="s">
        <v>23</v>
      </c>
      <c r="I194" s="1" t="s">
        <v>23</v>
      </c>
      <c r="J194" t="s">
        <v>23</v>
      </c>
      <c r="K194" t="s">
        <v>1435</v>
      </c>
      <c r="L194" t="s">
        <v>1436</v>
      </c>
      <c r="M194" t="s">
        <v>1437</v>
      </c>
      <c r="N194" s="1">
        <v>36</v>
      </c>
      <c r="O194">
        <v>0</v>
      </c>
      <c r="P194">
        <v>22</v>
      </c>
      <c r="Q194" s="1" t="s">
        <v>1438</v>
      </c>
      <c r="R194" t="s">
        <v>1439</v>
      </c>
      <c r="S194" s="1">
        <v>2013</v>
      </c>
      <c r="T194" t="s">
        <v>1440</v>
      </c>
      <c r="U194" t="str">
        <f>HYPERLINK("http://dx.doi.org/10.1007/s10458-012-9195-8","http://dx.doi.org/10.1007/s10458-012-9195-8")</f>
        <v>http://dx.doi.org/10.1007/s10458-012-9195-8</v>
      </c>
    </row>
    <row r="195" spans="1:21" x14ac:dyDescent="0.2">
      <c r="A195" t="s">
        <v>21</v>
      </c>
      <c r="B195" t="s">
        <v>1441</v>
      </c>
      <c r="C195" t="s">
        <v>1441</v>
      </c>
      <c r="D195" t="s">
        <v>1442</v>
      </c>
      <c r="E195" t="s">
        <v>1443</v>
      </c>
      <c r="F195" t="s">
        <v>27</v>
      </c>
      <c r="G195" t="s">
        <v>28</v>
      </c>
      <c r="H195" t="s">
        <v>23</v>
      </c>
      <c r="I195" s="1" t="s">
        <v>23</v>
      </c>
      <c r="J195" t="s">
        <v>23</v>
      </c>
      <c r="K195" t="s">
        <v>1444</v>
      </c>
      <c r="L195" t="s">
        <v>1445</v>
      </c>
      <c r="M195" t="s">
        <v>1446</v>
      </c>
      <c r="N195" s="1">
        <v>62</v>
      </c>
      <c r="O195">
        <v>1</v>
      </c>
      <c r="P195">
        <v>2</v>
      </c>
      <c r="Q195" s="1" t="s">
        <v>1447</v>
      </c>
      <c r="R195" t="s">
        <v>1448</v>
      </c>
      <c r="S195" s="1">
        <v>2003</v>
      </c>
      <c r="T195" t="s">
        <v>1449</v>
      </c>
      <c r="U195" t="str">
        <f>HYPERLINK("http://dx.doi.org/10.1016/S0031-3203(03)00009-8","http://dx.doi.org/10.1016/S0031-3203(03)00009-8")</f>
        <v>http://dx.doi.org/10.1016/S0031-3203(03)00009-8</v>
      </c>
    </row>
    <row r="196" spans="1:21" x14ac:dyDescent="0.2">
      <c r="A196" t="s">
        <v>21</v>
      </c>
      <c r="B196" t="s">
        <v>1450</v>
      </c>
      <c r="C196" t="s">
        <v>1450</v>
      </c>
      <c r="D196" t="s">
        <v>941</v>
      </c>
      <c r="E196" t="s">
        <v>1451</v>
      </c>
      <c r="F196" t="s">
        <v>27</v>
      </c>
      <c r="G196" t="s">
        <v>1452</v>
      </c>
      <c r="H196" t="s">
        <v>23</v>
      </c>
      <c r="I196" s="1" t="s">
        <v>23</v>
      </c>
      <c r="J196" t="s">
        <v>23</v>
      </c>
      <c r="K196" t="s">
        <v>23</v>
      </c>
      <c r="L196" t="s">
        <v>23</v>
      </c>
      <c r="M196" t="s">
        <v>23</v>
      </c>
      <c r="N196" s="1">
        <v>0</v>
      </c>
      <c r="O196">
        <v>0</v>
      </c>
      <c r="P196">
        <v>0</v>
      </c>
      <c r="Q196" s="1" t="s">
        <v>1453</v>
      </c>
      <c r="R196" t="s">
        <v>1454</v>
      </c>
      <c r="S196" s="1">
        <v>1988</v>
      </c>
      <c r="T196" t="s">
        <v>23</v>
      </c>
      <c r="U196" t="s">
        <v>23</v>
      </c>
    </row>
    <row r="197" spans="1:21" x14ac:dyDescent="0.2">
      <c r="A197" t="s">
        <v>21</v>
      </c>
      <c r="B197" t="s">
        <v>1455</v>
      </c>
      <c r="C197" t="s">
        <v>1456</v>
      </c>
      <c r="D197" t="s">
        <v>1457</v>
      </c>
      <c r="E197" t="s">
        <v>1458</v>
      </c>
      <c r="F197" t="s">
        <v>27</v>
      </c>
      <c r="G197" t="s">
        <v>28</v>
      </c>
      <c r="H197" t="s">
        <v>23</v>
      </c>
      <c r="I197" s="1" t="s">
        <v>23</v>
      </c>
      <c r="J197" t="s">
        <v>23</v>
      </c>
      <c r="K197" t="s">
        <v>1282</v>
      </c>
      <c r="L197" t="s">
        <v>1459</v>
      </c>
      <c r="M197" t="s">
        <v>1460</v>
      </c>
      <c r="N197" s="1">
        <v>40</v>
      </c>
      <c r="O197">
        <v>0</v>
      </c>
      <c r="P197">
        <v>22</v>
      </c>
      <c r="Q197" s="1" t="s">
        <v>1461</v>
      </c>
      <c r="R197" t="s">
        <v>1462</v>
      </c>
      <c r="S197" s="1">
        <v>2018</v>
      </c>
      <c r="T197" t="s">
        <v>1463</v>
      </c>
      <c r="U197" t="str">
        <f>HYPERLINK("http://dx.doi.org/10.1007/s11721-017-0141-x","http://dx.doi.org/10.1007/s11721-017-0141-x")</f>
        <v>http://dx.doi.org/10.1007/s11721-017-0141-x</v>
      </c>
    </row>
    <row r="198" spans="1:21" x14ac:dyDescent="0.2">
      <c r="A198" t="s">
        <v>21</v>
      </c>
      <c r="B198" t="s">
        <v>1464</v>
      </c>
      <c r="C198" t="s">
        <v>1465</v>
      </c>
      <c r="D198" t="s">
        <v>1466</v>
      </c>
      <c r="E198" t="s">
        <v>898</v>
      </c>
      <c r="F198" t="s">
        <v>27</v>
      </c>
      <c r="G198" t="s">
        <v>28</v>
      </c>
      <c r="H198" t="s">
        <v>23</v>
      </c>
      <c r="I198" s="1" t="s">
        <v>23</v>
      </c>
      <c r="J198" t="s">
        <v>23</v>
      </c>
      <c r="K198" t="s">
        <v>1467</v>
      </c>
      <c r="L198" t="s">
        <v>1468</v>
      </c>
      <c r="M198" t="s">
        <v>1469</v>
      </c>
      <c r="N198" s="1">
        <v>37</v>
      </c>
      <c r="O198">
        <v>3</v>
      </c>
      <c r="P198">
        <v>6</v>
      </c>
      <c r="Q198" s="1" t="s">
        <v>23</v>
      </c>
      <c r="R198" t="s">
        <v>898</v>
      </c>
      <c r="S198" s="1">
        <v>2021</v>
      </c>
      <c r="T198" t="s">
        <v>1470</v>
      </c>
      <c r="U198" t="str">
        <f>HYPERLINK("http://dx.doi.org/10.3390/a14060178","http://dx.doi.org/10.3390/a14060178")</f>
        <v>http://dx.doi.org/10.3390/a14060178</v>
      </c>
    </row>
    <row r="199" spans="1:21" x14ac:dyDescent="0.2">
      <c r="A199" t="s">
        <v>21</v>
      </c>
      <c r="B199" t="s">
        <v>894</v>
      </c>
      <c r="C199" t="s">
        <v>895</v>
      </c>
      <c r="D199" t="s">
        <v>1471</v>
      </c>
      <c r="E199" t="s">
        <v>1025</v>
      </c>
      <c r="F199" t="s">
        <v>27</v>
      </c>
      <c r="G199" t="s">
        <v>49</v>
      </c>
      <c r="H199" t="s">
        <v>1472</v>
      </c>
      <c r="I199" s="1" t="s">
        <v>1473</v>
      </c>
      <c r="J199" t="s">
        <v>1474</v>
      </c>
      <c r="K199" t="s">
        <v>1475</v>
      </c>
      <c r="L199" t="s">
        <v>23</v>
      </c>
      <c r="M199" t="s">
        <v>1476</v>
      </c>
      <c r="N199" s="1">
        <v>27</v>
      </c>
      <c r="O199">
        <v>0</v>
      </c>
      <c r="P199">
        <v>5</v>
      </c>
      <c r="Q199" s="1" t="s">
        <v>1029</v>
      </c>
      <c r="R199" t="s">
        <v>1030</v>
      </c>
      <c r="S199" s="1">
        <v>2015</v>
      </c>
      <c r="T199" t="s">
        <v>1477</v>
      </c>
      <c r="U199" t="str">
        <f>HYPERLINK("http://dx.doi.org/10.1142/S0218213015500177","http://dx.doi.org/10.1142/S0218213015500177")</f>
        <v>http://dx.doi.org/10.1142/S0218213015500177</v>
      </c>
    </row>
    <row r="200" spans="1:21" x14ac:dyDescent="0.2">
      <c r="A200" t="s">
        <v>58</v>
      </c>
      <c r="B200" t="s">
        <v>1478</v>
      </c>
      <c r="C200" t="s">
        <v>1479</v>
      </c>
      <c r="D200" t="s">
        <v>1480</v>
      </c>
      <c r="E200" t="s">
        <v>1481</v>
      </c>
      <c r="F200" t="s">
        <v>27</v>
      </c>
      <c r="G200" t="s">
        <v>49</v>
      </c>
      <c r="H200" t="s">
        <v>1482</v>
      </c>
      <c r="I200" s="1" t="s">
        <v>1483</v>
      </c>
      <c r="J200" t="s">
        <v>1484</v>
      </c>
      <c r="K200" t="s">
        <v>23</v>
      </c>
      <c r="L200" t="s">
        <v>23</v>
      </c>
      <c r="M200" t="s">
        <v>1485</v>
      </c>
      <c r="N200" s="1">
        <v>14</v>
      </c>
      <c r="O200">
        <v>0</v>
      </c>
      <c r="P200">
        <v>0</v>
      </c>
      <c r="Q200" s="1" t="s">
        <v>69</v>
      </c>
      <c r="R200" t="s">
        <v>1021</v>
      </c>
      <c r="S200" s="1">
        <v>2006</v>
      </c>
      <c r="T200" t="s">
        <v>23</v>
      </c>
      <c r="U200" t="s">
        <v>23</v>
      </c>
    </row>
    <row r="201" spans="1:21" x14ac:dyDescent="0.2">
      <c r="A201" t="s">
        <v>58</v>
      </c>
      <c r="B201" t="s">
        <v>1486</v>
      </c>
      <c r="C201" t="s">
        <v>1486</v>
      </c>
      <c r="D201" t="s">
        <v>1487</v>
      </c>
      <c r="E201" t="s">
        <v>1488</v>
      </c>
      <c r="F201" t="s">
        <v>27</v>
      </c>
      <c r="G201" t="s">
        <v>49</v>
      </c>
      <c r="H201" t="s">
        <v>1489</v>
      </c>
      <c r="I201" s="1" t="s">
        <v>1490</v>
      </c>
      <c r="J201" t="s">
        <v>1491</v>
      </c>
      <c r="K201" t="s">
        <v>23</v>
      </c>
      <c r="L201" t="s">
        <v>23</v>
      </c>
      <c r="M201" t="s">
        <v>1492</v>
      </c>
      <c r="N201" s="1">
        <v>12</v>
      </c>
      <c r="O201">
        <v>0</v>
      </c>
      <c r="P201">
        <v>1</v>
      </c>
      <c r="Q201" s="1" t="s">
        <v>69</v>
      </c>
      <c r="R201" t="s">
        <v>1021</v>
      </c>
      <c r="S201" s="1">
        <v>2005</v>
      </c>
      <c r="T201" t="s">
        <v>23</v>
      </c>
      <c r="U201" t="s">
        <v>23</v>
      </c>
    </row>
    <row r="202" spans="1:21" x14ac:dyDescent="0.2">
      <c r="A202" t="s">
        <v>21</v>
      </c>
      <c r="B202" t="s">
        <v>1493</v>
      </c>
      <c r="C202" t="s">
        <v>1494</v>
      </c>
      <c r="D202" t="s">
        <v>1495</v>
      </c>
      <c r="E202" t="s">
        <v>1496</v>
      </c>
      <c r="F202" t="s">
        <v>27</v>
      </c>
      <c r="G202" t="s">
        <v>28</v>
      </c>
      <c r="H202" t="s">
        <v>23</v>
      </c>
      <c r="I202" s="1" t="s">
        <v>23</v>
      </c>
      <c r="J202" t="s">
        <v>23</v>
      </c>
      <c r="K202" t="s">
        <v>1497</v>
      </c>
      <c r="L202" t="s">
        <v>1498</v>
      </c>
      <c r="M202" t="s">
        <v>1499</v>
      </c>
      <c r="N202" s="1">
        <v>118</v>
      </c>
      <c r="O202">
        <v>0</v>
      </c>
      <c r="P202">
        <v>7</v>
      </c>
      <c r="Q202" s="1" t="s">
        <v>1500</v>
      </c>
      <c r="R202" t="s">
        <v>1501</v>
      </c>
      <c r="S202" s="1">
        <v>2018</v>
      </c>
      <c r="T202" t="s">
        <v>1502</v>
      </c>
      <c r="U202" t="str">
        <f>HYPERLINK("http://dx.doi.org/10.1016/j.eij.2017.10.002","http://dx.doi.org/10.1016/j.eij.2017.10.002")</f>
        <v>http://dx.doi.org/10.1016/j.eij.2017.10.002</v>
      </c>
    </row>
    <row r="203" spans="1:21" x14ac:dyDescent="0.2">
      <c r="A203" t="s">
        <v>21</v>
      </c>
      <c r="B203" t="s">
        <v>1503</v>
      </c>
      <c r="C203" t="s">
        <v>1504</v>
      </c>
      <c r="D203" t="s">
        <v>1505</v>
      </c>
      <c r="E203" t="s">
        <v>978</v>
      </c>
      <c r="F203" t="s">
        <v>27</v>
      </c>
      <c r="G203" t="s">
        <v>28</v>
      </c>
      <c r="H203" t="s">
        <v>23</v>
      </c>
      <c r="I203" s="1" t="s">
        <v>23</v>
      </c>
      <c r="J203" t="s">
        <v>23</v>
      </c>
      <c r="K203" t="s">
        <v>1506</v>
      </c>
      <c r="L203" t="s">
        <v>1507</v>
      </c>
      <c r="M203" t="s">
        <v>1508</v>
      </c>
      <c r="N203" s="1">
        <v>106</v>
      </c>
      <c r="O203">
        <v>3</v>
      </c>
      <c r="P203">
        <v>12</v>
      </c>
      <c r="Q203" s="1" t="s">
        <v>982</v>
      </c>
      <c r="R203" t="s">
        <v>983</v>
      </c>
      <c r="S203" s="1">
        <v>2021</v>
      </c>
      <c r="T203" t="s">
        <v>1509</v>
      </c>
      <c r="U203" t="str">
        <f>HYPERLINK("http://dx.doi.org/10.1016/j.swevo.2021.100943","http://dx.doi.org/10.1016/j.swevo.2021.100943")</f>
        <v>http://dx.doi.org/10.1016/j.swevo.2021.100943</v>
      </c>
    </row>
    <row r="204" spans="1:21" x14ac:dyDescent="0.2">
      <c r="A204" t="s">
        <v>21</v>
      </c>
      <c r="B204" t="s">
        <v>1510</v>
      </c>
      <c r="C204" t="s">
        <v>1511</v>
      </c>
      <c r="D204" t="s">
        <v>1512</v>
      </c>
      <c r="E204" t="s">
        <v>1035</v>
      </c>
      <c r="F204" t="s">
        <v>27</v>
      </c>
      <c r="G204" t="s">
        <v>28</v>
      </c>
      <c r="H204" t="s">
        <v>23</v>
      </c>
      <c r="I204" s="1" t="s">
        <v>23</v>
      </c>
      <c r="J204" t="s">
        <v>23</v>
      </c>
      <c r="K204" t="s">
        <v>1513</v>
      </c>
      <c r="L204" t="s">
        <v>1514</v>
      </c>
      <c r="M204" t="s">
        <v>1515</v>
      </c>
      <c r="N204" s="1">
        <v>44</v>
      </c>
      <c r="O204">
        <v>4</v>
      </c>
      <c r="P204">
        <v>10</v>
      </c>
      <c r="Q204" s="1" t="s">
        <v>1039</v>
      </c>
      <c r="R204" t="s">
        <v>1040</v>
      </c>
      <c r="S204" s="1">
        <v>2020</v>
      </c>
      <c r="T204" t="s">
        <v>1516</v>
      </c>
      <c r="U204" t="str">
        <f>HYPERLINK("http://dx.doi.org/10.1016/j.asoc.2020.106268","http://dx.doi.org/10.1016/j.asoc.2020.106268")</f>
        <v>http://dx.doi.org/10.1016/j.asoc.2020.106268</v>
      </c>
    </row>
    <row r="205" spans="1:21" x14ac:dyDescent="0.2">
      <c r="A205" t="s">
        <v>58</v>
      </c>
      <c r="B205" t="s">
        <v>1517</v>
      </c>
      <c r="C205" t="s">
        <v>1518</v>
      </c>
      <c r="D205" t="s">
        <v>1519</v>
      </c>
      <c r="E205" t="s">
        <v>1520</v>
      </c>
      <c r="F205" t="s">
        <v>27</v>
      </c>
      <c r="G205" t="s">
        <v>49</v>
      </c>
      <c r="H205" t="s">
        <v>1521</v>
      </c>
      <c r="I205" s="1" t="s">
        <v>1522</v>
      </c>
      <c r="J205" t="s">
        <v>1523</v>
      </c>
      <c r="K205" t="s">
        <v>23</v>
      </c>
      <c r="L205" t="s">
        <v>23</v>
      </c>
      <c r="M205" t="s">
        <v>1524</v>
      </c>
      <c r="N205" s="1">
        <v>15</v>
      </c>
      <c r="O205">
        <v>0</v>
      </c>
      <c r="P205">
        <v>1</v>
      </c>
      <c r="Q205" s="1" t="s">
        <v>69</v>
      </c>
      <c r="R205" t="s">
        <v>70</v>
      </c>
      <c r="S205" s="1">
        <v>2006</v>
      </c>
      <c r="T205" t="s">
        <v>23</v>
      </c>
      <c r="U205" t="s">
        <v>23</v>
      </c>
    </row>
    <row r="206" spans="1:21" x14ac:dyDescent="0.2">
      <c r="A206" t="s">
        <v>21</v>
      </c>
      <c r="B206" t="s">
        <v>1525</v>
      </c>
      <c r="C206" t="s">
        <v>1526</v>
      </c>
      <c r="D206" t="s">
        <v>1527</v>
      </c>
      <c r="E206" t="s">
        <v>1496</v>
      </c>
      <c r="F206" t="s">
        <v>27</v>
      </c>
      <c r="G206" t="s">
        <v>720</v>
      </c>
      <c r="H206" t="s">
        <v>23</v>
      </c>
      <c r="I206" s="1" t="s">
        <v>23</v>
      </c>
      <c r="J206" t="s">
        <v>23</v>
      </c>
      <c r="K206" t="s">
        <v>1528</v>
      </c>
      <c r="L206" t="s">
        <v>1529</v>
      </c>
      <c r="M206" t="s">
        <v>1530</v>
      </c>
      <c r="N206" s="1">
        <v>56</v>
      </c>
      <c r="O206">
        <v>1</v>
      </c>
      <c r="P206">
        <v>2</v>
      </c>
      <c r="Q206" s="1" t="s">
        <v>1500</v>
      </c>
      <c r="R206" t="s">
        <v>1501</v>
      </c>
      <c r="S206" s="1">
        <v>2019</v>
      </c>
      <c r="T206" t="s">
        <v>1531</v>
      </c>
      <c r="U206" t="str">
        <f>HYPERLINK("http://dx.doi.org/10.1016/j.eij.2018.12.001","http://dx.doi.org/10.1016/j.eij.2018.12.001")</f>
        <v>http://dx.doi.org/10.1016/j.eij.2018.12.001</v>
      </c>
    </row>
    <row r="207" spans="1:21" x14ac:dyDescent="0.2">
      <c r="A207" t="s">
        <v>58</v>
      </c>
      <c r="B207" t="s">
        <v>1532</v>
      </c>
      <c r="C207" t="s">
        <v>1532</v>
      </c>
      <c r="D207" t="s">
        <v>1533</v>
      </c>
      <c r="E207" t="s">
        <v>1534</v>
      </c>
      <c r="F207" t="s">
        <v>27</v>
      </c>
      <c r="G207" t="s">
        <v>49</v>
      </c>
      <c r="H207" t="s">
        <v>1535</v>
      </c>
      <c r="I207" s="1" t="s">
        <v>1536</v>
      </c>
      <c r="J207" t="s">
        <v>1537</v>
      </c>
      <c r="K207" t="s">
        <v>23</v>
      </c>
      <c r="L207" t="s">
        <v>23</v>
      </c>
      <c r="M207" t="s">
        <v>23</v>
      </c>
      <c r="N207" s="1">
        <v>0</v>
      </c>
      <c r="O207">
        <v>0</v>
      </c>
      <c r="P207">
        <v>0</v>
      </c>
      <c r="Q207" s="1" t="s">
        <v>69</v>
      </c>
      <c r="R207" t="s">
        <v>70</v>
      </c>
      <c r="S207" s="1">
        <v>1997</v>
      </c>
      <c r="T207" t="s">
        <v>23</v>
      </c>
      <c r="U207" t="s">
        <v>23</v>
      </c>
    </row>
    <row r="208" spans="1:21" x14ac:dyDescent="0.2">
      <c r="A208" t="s">
        <v>21</v>
      </c>
      <c r="B208" t="s">
        <v>1538</v>
      </c>
      <c r="C208" t="s">
        <v>1538</v>
      </c>
      <c r="D208" t="s">
        <v>1539</v>
      </c>
      <c r="E208" t="s">
        <v>997</v>
      </c>
      <c r="F208" t="s">
        <v>27</v>
      </c>
      <c r="G208" t="s">
        <v>28</v>
      </c>
      <c r="H208" t="s">
        <v>23</v>
      </c>
      <c r="I208" s="1" t="s">
        <v>23</v>
      </c>
      <c r="J208" t="s">
        <v>23</v>
      </c>
      <c r="K208" t="s">
        <v>1540</v>
      </c>
      <c r="L208" t="s">
        <v>1541</v>
      </c>
      <c r="M208" t="s">
        <v>1542</v>
      </c>
      <c r="N208" s="1">
        <v>33</v>
      </c>
      <c r="O208">
        <v>12</v>
      </c>
      <c r="P208">
        <v>248</v>
      </c>
      <c r="Q208" s="1" t="s">
        <v>1001</v>
      </c>
      <c r="R208" t="s">
        <v>1002</v>
      </c>
      <c r="S208" s="1">
        <v>2004</v>
      </c>
      <c r="T208" t="s">
        <v>1543</v>
      </c>
      <c r="U208" t="str">
        <f>HYPERLINK("http://dx.doi.org/10.1109/tevc.2004.826069","http://dx.doi.org/10.1109/tevc.2004.826069")</f>
        <v>http://dx.doi.org/10.1109/tevc.2004.826069</v>
      </c>
    </row>
    <row r="209" spans="1:21" x14ac:dyDescent="0.2">
      <c r="A209" t="s">
        <v>21</v>
      </c>
      <c r="B209" t="s">
        <v>1544</v>
      </c>
      <c r="C209" t="s">
        <v>1545</v>
      </c>
      <c r="D209" t="s">
        <v>1546</v>
      </c>
      <c r="E209" t="s">
        <v>1175</v>
      </c>
      <c r="F209" t="s">
        <v>27</v>
      </c>
      <c r="G209" t="s">
        <v>720</v>
      </c>
      <c r="H209" t="s">
        <v>23</v>
      </c>
      <c r="I209" s="1" t="s">
        <v>23</v>
      </c>
      <c r="J209" t="s">
        <v>23</v>
      </c>
      <c r="K209" t="s">
        <v>1547</v>
      </c>
      <c r="L209" t="s">
        <v>1548</v>
      </c>
      <c r="M209" t="s">
        <v>1549</v>
      </c>
      <c r="N209" s="1">
        <v>96</v>
      </c>
      <c r="O209">
        <v>3</v>
      </c>
      <c r="P209">
        <v>42</v>
      </c>
      <c r="Q209" s="1" t="s">
        <v>1179</v>
      </c>
      <c r="R209" t="s">
        <v>1180</v>
      </c>
      <c r="S209" s="1">
        <v>2018</v>
      </c>
      <c r="T209" t="s">
        <v>1550</v>
      </c>
      <c r="U209" t="str">
        <f>HYPERLINK("http://dx.doi.org/10.1007/s12652-017-0592-3","http://dx.doi.org/10.1007/s12652-017-0592-3")</f>
        <v>http://dx.doi.org/10.1007/s12652-017-0592-3</v>
      </c>
    </row>
    <row r="210" spans="1:21" x14ac:dyDescent="0.2">
      <c r="A210" t="s">
        <v>21</v>
      </c>
      <c r="B210" t="s">
        <v>1551</v>
      </c>
      <c r="C210" t="s">
        <v>1552</v>
      </c>
      <c r="D210" t="s">
        <v>1553</v>
      </c>
      <c r="E210" t="s">
        <v>1175</v>
      </c>
      <c r="F210" t="s">
        <v>27</v>
      </c>
      <c r="G210" t="s">
        <v>28</v>
      </c>
      <c r="H210" t="s">
        <v>23</v>
      </c>
      <c r="I210" s="1" t="s">
        <v>23</v>
      </c>
      <c r="J210" t="s">
        <v>23</v>
      </c>
      <c r="K210" t="s">
        <v>1554</v>
      </c>
      <c r="L210" t="s">
        <v>23</v>
      </c>
      <c r="M210" t="s">
        <v>1555</v>
      </c>
      <c r="N210" s="1">
        <v>31</v>
      </c>
      <c r="O210">
        <v>0</v>
      </c>
      <c r="P210">
        <v>13</v>
      </c>
      <c r="Q210" s="1" t="s">
        <v>1179</v>
      </c>
      <c r="R210" t="s">
        <v>1180</v>
      </c>
      <c r="S210" s="1">
        <v>2015</v>
      </c>
      <c r="T210" t="s">
        <v>1556</v>
      </c>
      <c r="U210" t="str">
        <f>HYPERLINK("http://dx.doi.org/10.1007/s12652-015-0268-9","http://dx.doi.org/10.1007/s12652-015-0268-9")</f>
        <v>http://dx.doi.org/10.1007/s12652-015-0268-9</v>
      </c>
    </row>
    <row r="211" spans="1:21" x14ac:dyDescent="0.2">
      <c r="A211" t="s">
        <v>21</v>
      </c>
      <c r="B211" t="s">
        <v>1557</v>
      </c>
      <c r="C211" t="s">
        <v>1558</v>
      </c>
      <c r="D211" t="s">
        <v>1559</v>
      </c>
      <c r="E211" t="s">
        <v>1560</v>
      </c>
      <c r="F211" t="s">
        <v>27</v>
      </c>
      <c r="G211" t="s">
        <v>28</v>
      </c>
      <c r="H211" t="s">
        <v>23</v>
      </c>
      <c r="I211" s="1" t="s">
        <v>23</v>
      </c>
      <c r="J211" t="s">
        <v>23</v>
      </c>
      <c r="K211" t="s">
        <v>1561</v>
      </c>
      <c r="L211" t="s">
        <v>1562</v>
      </c>
      <c r="M211" t="s">
        <v>1563</v>
      </c>
      <c r="N211" s="1">
        <v>27</v>
      </c>
      <c r="O211">
        <v>0</v>
      </c>
      <c r="P211">
        <v>2</v>
      </c>
      <c r="Q211" s="1" t="s">
        <v>1564</v>
      </c>
      <c r="R211" t="s">
        <v>1565</v>
      </c>
      <c r="S211" s="1">
        <v>2019</v>
      </c>
      <c r="T211" t="s">
        <v>23</v>
      </c>
      <c r="U211" t="s">
        <v>23</v>
      </c>
    </row>
    <row r="212" spans="1:21" x14ac:dyDescent="0.2">
      <c r="A212" t="s">
        <v>21</v>
      </c>
      <c r="B212" t="s">
        <v>1022</v>
      </c>
      <c r="C212" t="s">
        <v>1023</v>
      </c>
      <c r="D212" t="s">
        <v>1566</v>
      </c>
      <c r="E212" t="s">
        <v>1567</v>
      </c>
      <c r="F212" t="s">
        <v>27</v>
      </c>
      <c r="G212" t="s">
        <v>28</v>
      </c>
      <c r="H212" t="s">
        <v>23</v>
      </c>
      <c r="I212" s="1" t="s">
        <v>23</v>
      </c>
      <c r="J212" t="s">
        <v>23</v>
      </c>
      <c r="K212" t="s">
        <v>1568</v>
      </c>
      <c r="L212" t="s">
        <v>1569</v>
      </c>
      <c r="M212" t="s">
        <v>1570</v>
      </c>
      <c r="N212" s="1">
        <v>31</v>
      </c>
      <c r="O212">
        <v>0</v>
      </c>
      <c r="P212">
        <v>4</v>
      </c>
      <c r="Q212" s="1" t="s">
        <v>1571</v>
      </c>
      <c r="R212" t="s">
        <v>1572</v>
      </c>
      <c r="S212" s="1">
        <v>2019</v>
      </c>
      <c r="T212" t="s">
        <v>1573</v>
      </c>
      <c r="U212" t="str">
        <f>HYPERLINK("http://dx.doi.org/10.3906/elk-1809-175","http://dx.doi.org/10.3906/elk-1809-175")</f>
        <v>http://dx.doi.org/10.3906/elk-1809-175</v>
      </c>
    </row>
    <row r="213" spans="1:21" x14ac:dyDescent="0.2">
      <c r="A213" t="s">
        <v>21</v>
      </c>
      <c r="B213" t="s">
        <v>1574</v>
      </c>
      <c r="C213" t="s">
        <v>1575</v>
      </c>
      <c r="D213" t="s">
        <v>1576</v>
      </c>
      <c r="E213" t="s">
        <v>1577</v>
      </c>
      <c r="F213" t="s">
        <v>27</v>
      </c>
      <c r="G213" t="s">
        <v>28</v>
      </c>
      <c r="H213" t="s">
        <v>23</v>
      </c>
      <c r="I213" s="1" t="s">
        <v>23</v>
      </c>
      <c r="J213" t="s">
        <v>23</v>
      </c>
      <c r="K213" t="s">
        <v>1578</v>
      </c>
      <c r="L213" t="s">
        <v>23</v>
      </c>
      <c r="M213" t="s">
        <v>1579</v>
      </c>
      <c r="N213" s="1">
        <v>74</v>
      </c>
      <c r="O213">
        <v>0</v>
      </c>
      <c r="P213">
        <v>4</v>
      </c>
      <c r="Q213" s="1" t="s">
        <v>1580</v>
      </c>
      <c r="R213" t="s">
        <v>1582</v>
      </c>
      <c r="S213" s="1">
        <v>2007</v>
      </c>
      <c r="T213" t="s">
        <v>1583</v>
      </c>
      <c r="U213" t="str">
        <f>HYPERLINK("http://dx.doi.org/10.1016/j.cogsys.2006.06.001","http://dx.doi.org/10.1016/j.cogsys.2006.06.001")</f>
        <v>http://dx.doi.org/10.1016/j.cogsys.2006.06.001</v>
      </c>
    </row>
    <row r="214" spans="1:21" x14ac:dyDescent="0.2">
      <c r="A214" t="s">
        <v>21</v>
      </c>
      <c r="B214" t="s">
        <v>1441</v>
      </c>
      <c r="C214" t="s">
        <v>1441</v>
      </c>
      <c r="D214" t="s">
        <v>1584</v>
      </c>
      <c r="E214" t="s">
        <v>1398</v>
      </c>
      <c r="F214" t="s">
        <v>27</v>
      </c>
      <c r="G214" t="s">
        <v>28</v>
      </c>
      <c r="H214" t="s">
        <v>23</v>
      </c>
      <c r="I214" s="1" t="s">
        <v>23</v>
      </c>
      <c r="J214" t="s">
        <v>23</v>
      </c>
      <c r="K214" t="s">
        <v>1585</v>
      </c>
      <c r="L214" t="s">
        <v>1586</v>
      </c>
      <c r="M214" t="s">
        <v>1587</v>
      </c>
      <c r="N214" s="1">
        <v>30</v>
      </c>
      <c r="O214">
        <v>0</v>
      </c>
      <c r="P214">
        <v>2</v>
      </c>
      <c r="Q214" s="1" t="s">
        <v>1402</v>
      </c>
      <c r="R214" t="s">
        <v>1403</v>
      </c>
      <c r="S214" s="1">
        <v>2004</v>
      </c>
      <c r="T214" t="s">
        <v>1588</v>
      </c>
      <c r="U214" t="str">
        <f>HYPERLINK("http://dx.doi.org/10.1109/TPAMI.2004.95","http://dx.doi.org/10.1109/TPAMI.2004.95")</f>
        <v>http://dx.doi.org/10.1109/TPAMI.2004.95</v>
      </c>
    </row>
    <row r="215" spans="1:21" x14ac:dyDescent="0.2">
      <c r="A215" t="s">
        <v>21</v>
      </c>
      <c r="B215" t="s">
        <v>1589</v>
      </c>
      <c r="C215" t="s">
        <v>1590</v>
      </c>
      <c r="D215" t="s">
        <v>1591</v>
      </c>
      <c r="E215" t="s">
        <v>1560</v>
      </c>
      <c r="F215" t="s">
        <v>27</v>
      </c>
      <c r="G215" t="s">
        <v>28</v>
      </c>
      <c r="H215" t="s">
        <v>23</v>
      </c>
      <c r="I215" s="1" t="s">
        <v>23</v>
      </c>
      <c r="J215" t="s">
        <v>23</v>
      </c>
      <c r="K215" t="s">
        <v>1592</v>
      </c>
      <c r="L215" t="s">
        <v>1593</v>
      </c>
      <c r="M215" t="s">
        <v>1594</v>
      </c>
      <c r="N215" s="1">
        <v>22</v>
      </c>
      <c r="O215">
        <v>0</v>
      </c>
      <c r="P215">
        <v>2</v>
      </c>
      <c r="Q215" s="1" t="s">
        <v>1564</v>
      </c>
      <c r="R215" t="s">
        <v>1565</v>
      </c>
      <c r="S215" s="1">
        <v>2020</v>
      </c>
      <c r="T215" t="s">
        <v>23</v>
      </c>
      <c r="U215" t="s">
        <v>23</v>
      </c>
    </row>
    <row r="216" spans="1:21" x14ac:dyDescent="0.2">
      <c r="A216" t="s">
        <v>21</v>
      </c>
      <c r="B216" t="s">
        <v>1595</v>
      </c>
      <c r="C216" t="s">
        <v>1596</v>
      </c>
      <c r="D216" t="s">
        <v>1597</v>
      </c>
      <c r="E216" t="s">
        <v>1598</v>
      </c>
      <c r="F216" t="s">
        <v>27</v>
      </c>
      <c r="G216" t="s">
        <v>28</v>
      </c>
      <c r="H216" t="s">
        <v>23</v>
      </c>
      <c r="I216" s="1" t="s">
        <v>23</v>
      </c>
      <c r="J216" t="s">
        <v>23</v>
      </c>
      <c r="K216" t="s">
        <v>23</v>
      </c>
      <c r="L216" t="s">
        <v>1599</v>
      </c>
      <c r="M216" t="s">
        <v>1600</v>
      </c>
      <c r="N216" s="1">
        <v>34</v>
      </c>
      <c r="O216">
        <v>2</v>
      </c>
      <c r="P216">
        <v>23</v>
      </c>
      <c r="Q216" s="1" t="s">
        <v>1601</v>
      </c>
      <c r="R216" t="s">
        <v>1602</v>
      </c>
      <c r="S216" s="1">
        <v>2015</v>
      </c>
      <c r="T216" t="s">
        <v>1603</v>
      </c>
      <c r="U216" t="str">
        <f>HYPERLINK("http://dx.doi.org/10.1080/08839514.2015.1038432","http://dx.doi.org/10.1080/08839514.2015.1038432")</f>
        <v>http://dx.doi.org/10.1080/08839514.2015.1038432</v>
      </c>
    </row>
    <row r="217" spans="1:21" x14ac:dyDescent="0.2">
      <c r="A217" t="s">
        <v>21</v>
      </c>
      <c r="B217" t="s">
        <v>1604</v>
      </c>
      <c r="C217" t="s">
        <v>1605</v>
      </c>
      <c r="D217" t="s">
        <v>1606</v>
      </c>
      <c r="E217" t="s">
        <v>1598</v>
      </c>
      <c r="F217" t="s">
        <v>27</v>
      </c>
      <c r="G217" t="s">
        <v>28</v>
      </c>
      <c r="H217" t="s">
        <v>23</v>
      </c>
      <c r="I217" s="1" t="s">
        <v>23</v>
      </c>
      <c r="J217" t="s">
        <v>23</v>
      </c>
      <c r="K217" t="s">
        <v>23</v>
      </c>
      <c r="L217" t="s">
        <v>1607</v>
      </c>
      <c r="M217" t="s">
        <v>1608</v>
      </c>
      <c r="N217" s="1">
        <v>21</v>
      </c>
      <c r="O217">
        <v>0</v>
      </c>
      <c r="P217">
        <v>2</v>
      </c>
      <c r="Q217" s="1" t="s">
        <v>1601</v>
      </c>
      <c r="R217" t="s">
        <v>1602</v>
      </c>
      <c r="S217" s="1">
        <v>2012</v>
      </c>
      <c r="T217" t="s">
        <v>1609</v>
      </c>
      <c r="U217" t="str">
        <f>HYPERLINK("http://dx.doi.org/10.1080/08839514.2012.741377","http://dx.doi.org/10.1080/08839514.2012.741377")</f>
        <v>http://dx.doi.org/10.1080/08839514.2012.741377</v>
      </c>
    </row>
    <row r="218" spans="1:21" x14ac:dyDescent="0.2">
      <c r="A218" t="s">
        <v>21</v>
      </c>
      <c r="B218" t="s">
        <v>1610</v>
      </c>
      <c r="C218" t="s">
        <v>1611</v>
      </c>
      <c r="D218" t="s">
        <v>1612</v>
      </c>
      <c r="E218" t="s">
        <v>1443</v>
      </c>
      <c r="F218" t="s">
        <v>27</v>
      </c>
      <c r="G218" t="s">
        <v>28</v>
      </c>
      <c r="H218" t="s">
        <v>23</v>
      </c>
      <c r="I218" s="1" t="s">
        <v>23</v>
      </c>
      <c r="J218" t="s">
        <v>23</v>
      </c>
      <c r="K218" t="s">
        <v>1613</v>
      </c>
      <c r="L218" t="s">
        <v>1614</v>
      </c>
      <c r="M218" t="s">
        <v>1615</v>
      </c>
      <c r="N218" s="1">
        <v>32</v>
      </c>
      <c r="O218">
        <v>1</v>
      </c>
      <c r="P218">
        <v>6</v>
      </c>
      <c r="Q218" s="1" t="s">
        <v>1447</v>
      </c>
      <c r="R218" t="s">
        <v>1448</v>
      </c>
      <c r="S218" s="1">
        <v>2010</v>
      </c>
      <c r="T218" t="s">
        <v>1616</v>
      </c>
      <c r="U218" t="str">
        <f>HYPERLINK("http://dx.doi.org/10.1016/j.patcog.2009.06.004","http://dx.doi.org/10.1016/j.patcog.2009.06.004")</f>
        <v>http://dx.doi.org/10.1016/j.patcog.2009.06.004</v>
      </c>
    </row>
    <row r="219" spans="1:21" x14ac:dyDescent="0.2">
      <c r="A219" t="s">
        <v>21</v>
      </c>
      <c r="B219" t="s">
        <v>1617</v>
      </c>
      <c r="C219" t="s">
        <v>1617</v>
      </c>
      <c r="D219" t="s">
        <v>1618</v>
      </c>
      <c r="E219" t="s">
        <v>1443</v>
      </c>
      <c r="F219" t="s">
        <v>27</v>
      </c>
      <c r="G219" t="s">
        <v>28</v>
      </c>
      <c r="H219" t="s">
        <v>23</v>
      </c>
      <c r="I219" s="1" t="s">
        <v>23</v>
      </c>
      <c r="J219" t="s">
        <v>23</v>
      </c>
      <c r="K219" t="s">
        <v>23</v>
      </c>
      <c r="L219" t="s">
        <v>23</v>
      </c>
      <c r="M219" t="s">
        <v>23</v>
      </c>
      <c r="N219" s="1">
        <v>5</v>
      </c>
      <c r="O219">
        <v>0</v>
      </c>
      <c r="P219">
        <v>0</v>
      </c>
      <c r="Q219" s="1" t="s">
        <v>1447</v>
      </c>
      <c r="R219" t="s">
        <v>1448</v>
      </c>
      <c r="S219" s="1">
        <v>1983</v>
      </c>
      <c r="T219" t="s">
        <v>1619</v>
      </c>
      <c r="U219" t="str">
        <f>HYPERLINK("http://dx.doi.org/10.1016/0031-3203(83)90074-2","http://dx.doi.org/10.1016/0031-3203(83)90074-2")</f>
        <v>http://dx.doi.org/10.1016/0031-3203(83)90074-2</v>
      </c>
    </row>
    <row r="220" spans="1:21" x14ac:dyDescent="0.2">
      <c r="A220" t="s">
        <v>21</v>
      </c>
      <c r="B220" t="s">
        <v>1620</v>
      </c>
      <c r="C220" t="s">
        <v>1620</v>
      </c>
      <c r="D220" t="s">
        <v>1621</v>
      </c>
      <c r="E220" t="s">
        <v>1443</v>
      </c>
      <c r="F220" t="s">
        <v>27</v>
      </c>
      <c r="G220" t="s">
        <v>28</v>
      </c>
      <c r="H220" t="s">
        <v>23</v>
      </c>
      <c r="I220" s="1" t="s">
        <v>23</v>
      </c>
      <c r="J220" t="s">
        <v>23</v>
      </c>
      <c r="K220" t="s">
        <v>1622</v>
      </c>
      <c r="L220" t="s">
        <v>1623</v>
      </c>
      <c r="M220" t="s">
        <v>1624</v>
      </c>
      <c r="N220" s="1">
        <v>19</v>
      </c>
      <c r="O220">
        <v>0</v>
      </c>
      <c r="P220">
        <v>10</v>
      </c>
      <c r="Q220" s="1" t="s">
        <v>1447</v>
      </c>
      <c r="R220" t="s">
        <v>1448</v>
      </c>
      <c r="S220" s="1">
        <v>1996</v>
      </c>
      <c r="T220" t="s">
        <v>1625</v>
      </c>
      <c r="U220" t="str">
        <f>HYPERLINK("http://dx.doi.org/10.1016/0031-3203(95)00066-6","http://dx.doi.org/10.1016/0031-3203(95)00066-6")</f>
        <v>http://dx.doi.org/10.1016/0031-3203(95)00066-6</v>
      </c>
    </row>
    <row r="221" spans="1:21" x14ac:dyDescent="0.2">
      <c r="A221" t="s">
        <v>21</v>
      </c>
      <c r="B221" t="s">
        <v>1626</v>
      </c>
      <c r="C221" t="s">
        <v>1626</v>
      </c>
      <c r="D221" t="s">
        <v>1627</v>
      </c>
      <c r="E221" t="s">
        <v>1443</v>
      </c>
      <c r="F221" t="s">
        <v>27</v>
      </c>
      <c r="G221" t="s">
        <v>28</v>
      </c>
      <c r="H221" t="s">
        <v>23</v>
      </c>
      <c r="I221" s="1" t="s">
        <v>23</v>
      </c>
      <c r="J221" t="s">
        <v>23</v>
      </c>
      <c r="K221" t="s">
        <v>1628</v>
      </c>
      <c r="L221" t="s">
        <v>1629</v>
      </c>
      <c r="M221" t="s">
        <v>1630</v>
      </c>
      <c r="N221" s="1">
        <v>14</v>
      </c>
      <c r="O221">
        <v>1</v>
      </c>
      <c r="P221">
        <v>9</v>
      </c>
      <c r="Q221" s="1" t="s">
        <v>1447</v>
      </c>
      <c r="R221" t="s">
        <v>1448</v>
      </c>
      <c r="S221" s="1">
        <v>1993</v>
      </c>
      <c r="T221" t="s">
        <v>1631</v>
      </c>
      <c r="U221" t="str">
        <f>HYPERLINK("http://dx.doi.org/10.1016/0031-3203(93)90151-L","http://dx.doi.org/10.1016/0031-3203(93)90151-L")</f>
        <v>http://dx.doi.org/10.1016/0031-3203(93)90151-L</v>
      </c>
    </row>
    <row r="222" spans="1:21" x14ac:dyDescent="0.2">
      <c r="A222" t="s">
        <v>21</v>
      </c>
      <c r="B222" t="s">
        <v>1589</v>
      </c>
      <c r="C222" t="s">
        <v>1590</v>
      </c>
      <c r="D222" t="s">
        <v>1632</v>
      </c>
      <c r="E222" t="s">
        <v>1398</v>
      </c>
      <c r="F222" t="s">
        <v>27</v>
      </c>
      <c r="G222" t="s">
        <v>28</v>
      </c>
      <c r="H222" t="s">
        <v>23</v>
      </c>
      <c r="I222" s="1" t="s">
        <v>23</v>
      </c>
      <c r="J222" t="s">
        <v>23</v>
      </c>
      <c r="K222" t="s">
        <v>1633</v>
      </c>
      <c r="L222" t="s">
        <v>1634</v>
      </c>
      <c r="M222" t="s">
        <v>1635</v>
      </c>
      <c r="N222" s="1">
        <v>24</v>
      </c>
      <c r="O222">
        <v>0</v>
      </c>
      <c r="P222">
        <v>4</v>
      </c>
      <c r="Q222" s="1" t="s">
        <v>1402</v>
      </c>
      <c r="R222" t="s">
        <v>1403</v>
      </c>
      <c r="S222" s="1">
        <v>2021</v>
      </c>
      <c r="T222" t="s">
        <v>1636</v>
      </c>
      <c r="U222" t="str">
        <f>HYPERLINK("http://dx.doi.org/10.1109/TPAMI.2019.2930501","http://dx.doi.org/10.1109/TPAMI.2019.2930501")</f>
        <v>http://dx.doi.org/10.1109/TPAMI.2019.2930501</v>
      </c>
    </row>
    <row r="223" spans="1:21" x14ac:dyDescent="0.2">
      <c r="A223" t="s">
        <v>21</v>
      </c>
      <c r="B223" t="s">
        <v>1637</v>
      </c>
      <c r="C223" t="s">
        <v>1638</v>
      </c>
      <c r="D223" t="s">
        <v>1639</v>
      </c>
      <c r="E223" t="s">
        <v>1408</v>
      </c>
      <c r="F223" t="s">
        <v>27</v>
      </c>
      <c r="G223" t="s">
        <v>28</v>
      </c>
      <c r="H223" t="s">
        <v>23</v>
      </c>
      <c r="I223" s="1" t="s">
        <v>23</v>
      </c>
      <c r="J223" t="s">
        <v>23</v>
      </c>
      <c r="K223" t="s">
        <v>23</v>
      </c>
      <c r="L223" t="s">
        <v>1640</v>
      </c>
      <c r="M223" t="s">
        <v>1641</v>
      </c>
      <c r="N223" s="1">
        <v>21</v>
      </c>
      <c r="O223">
        <v>1</v>
      </c>
      <c r="P223">
        <v>18</v>
      </c>
      <c r="Q223" s="1" t="s">
        <v>1411</v>
      </c>
      <c r="R223" t="s">
        <v>1412</v>
      </c>
      <c r="S223" s="1">
        <v>2014</v>
      </c>
      <c r="T223" t="s">
        <v>1642</v>
      </c>
      <c r="U223" t="str">
        <f>HYPERLINK("http://dx.doi.org/10.1049/iet-cvi.2013.0251","http://dx.doi.org/10.1049/iet-cvi.2013.0251")</f>
        <v>http://dx.doi.org/10.1049/iet-cvi.2013.0251</v>
      </c>
    </row>
    <row r="224" spans="1:21" x14ac:dyDescent="0.2">
      <c r="A224" t="s">
        <v>21</v>
      </c>
      <c r="B224" t="s">
        <v>1557</v>
      </c>
      <c r="C224" t="s">
        <v>1558</v>
      </c>
      <c r="D224" t="s">
        <v>1643</v>
      </c>
      <c r="E224" t="s">
        <v>1560</v>
      </c>
      <c r="F224" t="s">
        <v>27</v>
      </c>
      <c r="G224" t="s">
        <v>28</v>
      </c>
      <c r="H224" t="s">
        <v>23</v>
      </c>
      <c r="I224" s="1" t="s">
        <v>23</v>
      </c>
      <c r="J224" t="s">
        <v>23</v>
      </c>
      <c r="K224" t="s">
        <v>1644</v>
      </c>
      <c r="L224" t="s">
        <v>1645</v>
      </c>
      <c r="M224" t="s">
        <v>1646</v>
      </c>
      <c r="N224" s="1">
        <v>28</v>
      </c>
      <c r="O224">
        <v>0</v>
      </c>
      <c r="P224">
        <v>2</v>
      </c>
      <c r="Q224" s="1" t="s">
        <v>1564</v>
      </c>
      <c r="R224" t="s">
        <v>1565</v>
      </c>
      <c r="S224" s="1">
        <v>2020</v>
      </c>
      <c r="T224" t="s">
        <v>23</v>
      </c>
      <c r="U224" t="s">
        <v>23</v>
      </c>
    </row>
    <row r="225" spans="1:21" x14ac:dyDescent="0.2">
      <c r="A225" t="s">
        <v>21</v>
      </c>
      <c r="B225" t="s">
        <v>477</v>
      </c>
      <c r="C225" t="s">
        <v>478</v>
      </c>
      <c r="D225" t="s">
        <v>1647</v>
      </c>
      <c r="E225" t="s">
        <v>1598</v>
      </c>
      <c r="F225" t="s">
        <v>27</v>
      </c>
      <c r="G225" t="s">
        <v>28</v>
      </c>
      <c r="H225" t="s">
        <v>23</v>
      </c>
      <c r="I225" s="1" t="s">
        <v>23</v>
      </c>
      <c r="J225" t="s">
        <v>23</v>
      </c>
      <c r="K225" t="s">
        <v>23</v>
      </c>
      <c r="L225" t="s">
        <v>1648</v>
      </c>
      <c r="M225" t="s">
        <v>1649</v>
      </c>
      <c r="N225" s="1">
        <v>43</v>
      </c>
      <c r="O225">
        <v>0</v>
      </c>
      <c r="P225">
        <v>6</v>
      </c>
      <c r="Q225" s="1" t="s">
        <v>1601</v>
      </c>
      <c r="R225" t="s">
        <v>1602</v>
      </c>
      <c r="S225" s="1">
        <v>2009</v>
      </c>
      <c r="T225" t="s">
        <v>1650</v>
      </c>
      <c r="U225" t="str">
        <f>HYPERLINK("http://dx.doi.org/10.1080/08839510902872223","http://dx.doi.org/10.1080/08839510902872223")</f>
        <v>http://dx.doi.org/10.1080/08839510902872223</v>
      </c>
    </row>
    <row r="226" spans="1:21" x14ac:dyDescent="0.2">
      <c r="A226" t="s">
        <v>21</v>
      </c>
      <c r="B226" t="s">
        <v>1651</v>
      </c>
      <c r="C226" t="s">
        <v>1651</v>
      </c>
      <c r="D226" t="s">
        <v>1652</v>
      </c>
      <c r="E226" t="s">
        <v>1398</v>
      </c>
      <c r="F226" t="s">
        <v>27</v>
      </c>
      <c r="G226" t="s">
        <v>28</v>
      </c>
      <c r="H226" t="s">
        <v>23</v>
      </c>
      <c r="I226" s="1" t="s">
        <v>23</v>
      </c>
      <c r="J226" t="s">
        <v>23</v>
      </c>
      <c r="K226" t="s">
        <v>1653</v>
      </c>
      <c r="L226" t="s">
        <v>1654</v>
      </c>
      <c r="M226" t="s">
        <v>1655</v>
      </c>
      <c r="N226" s="1">
        <v>28</v>
      </c>
      <c r="O226">
        <v>0</v>
      </c>
      <c r="P226">
        <v>1</v>
      </c>
      <c r="Q226" s="1" t="s">
        <v>1402</v>
      </c>
      <c r="R226" t="s">
        <v>1403</v>
      </c>
      <c r="S226" s="1">
        <v>2002</v>
      </c>
      <c r="T226" t="s">
        <v>1656</v>
      </c>
      <c r="U226" t="str">
        <f>HYPERLINK("http://dx.doi.org/10.1109/TPAMI.2002.1046173","http://dx.doi.org/10.1109/TPAMI.2002.1046173")</f>
        <v>http://dx.doi.org/10.1109/TPAMI.2002.1046173</v>
      </c>
    </row>
    <row r="227" spans="1:21" x14ac:dyDescent="0.2">
      <c r="A227" t="s">
        <v>21</v>
      </c>
      <c r="B227" t="s">
        <v>1657</v>
      </c>
      <c r="C227" t="s">
        <v>1658</v>
      </c>
      <c r="D227" t="s">
        <v>1659</v>
      </c>
      <c r="E227" t="s">
        <v>898</v>
      </c>
      <c r="F227" t="s">
        <v>27</v>
      </c>
      <c r="G227" t="s">
        <v>28</v>
      </c>
      <c r="H227" t="s">
        <v>23</v>
      </c>
      <c r="I227" s="1" t="s">
        <v>23</v>
      </c>
      <c r="J227" t="s">
        <v>23</v>
      </c>
      <c r="K227" t="s">
        <v>1660</v>
      </c>
      <c r="L227" t="s">
        <v>1661</v>
      </c>
      <c r="M227" t="s">
        <v>1662</v>
      </c>
      <c r="N227" s="1">
        <v>49</v>
      </c>
      <c r="O227">
        <v>1</v>
      </c>
      <c r="P227">
        <v>1</v>
      </c>
      <c r="Q227" s="1" t="s">
        <v>23</v>
      </c>
      <c r="R227" t="s">
        <v>898</v>
      </c>
      <c r="S227" s="1">
        <v>2021</v>
      </c>
      <c r="T227" t="s">
        <v>1663</v>
      </c>
      <c r="U227" t="str">
        <f>HYPERLINK("http://dx.doi.org/10.3390/a14120351","http://dx.doi.org/10.3390/a14120351")</f>
        <v>http://dx.doi.org/10.3390/a14120351</v>
      </c>
    </row>
    <row r="228" spans="1:21" x14ac:dyDescent="0.2">
      <c r="A228" t="s">
        <v>21</v>
      </c>
      <c r="B228" t="s">
        <v>1337</v>
      </c>
      <c r="C228" t="s">
        <v>1338</v>
      </c>
      <c r="D228" t="s">
        <v>1664</v>
      </c>
      <c r="E228" t="s">
        <v>1035</v>
      </c>
      <c r="F228" t="s">
        <v>27</v>
      </c>
      <c r="G228" t="s">
        <v>28</v>
      </c>
      <c r="H228" t="s">
        <v>23</v>
      </c>
      <c r="I228" s="1" t="s">
        <v>23</v>
      </c>
      <c r="J228" t="s">
        <v>23</v>
      </c>
      <c r="K228" t="s">
        <v>1665</v>
      </c>
      <c r="L228" t="s">
        <v>1666</v>
      </c>
      <c r="M228" t="s">
        <v>1667</v>
      </c>
      <c r="N228" s="1">
        <v>40</v>
      </c>
      <c r="O228">
        <v>5</v>
      </c>
      <c r="P228">
        <v>29</v>
      </c>
      <c r="Q228" s="1" t="s">
        <v>1039</v>
      </c>
      <c r="R228" t="s">
        <v>1040</v>
      </c>
      <c r="S228" s="1">
        <v>2018</v>
      </c>
      <c r="T228" t="s">
        <v>1668</v>
      </c>
      <c r="U228" t="str">
        <f>HYPERLINK("http://dx.doi.org/10.1016/j.asoc.2018.06.002","http://dx.doi.org/10.1016/j.asoc.2018.06.002")</f>
        <v>http://dx.doi.org/10.1016/j.asoc.2018.06.002</v>
      </c>
    </row>
    <row r="229" spans="1:21" x14ac:dyDescent="0.2">
      <c r="A229" t="s">
        <v>21</v>
      </c>
      <c r="B229" t="s">
        <v>1669</v>
      </c>
      <c r="C229" t="s">
        <v>1670</v>
      </c>
      <c r="D229" t="s">
        <v>1671</v>
      </c>
      <c r="E229" t="s">
        <v>1221</v>
      </c>
      <c r="F229" t="s">
        <v>27</v>
      </c>
      <c r="G229" t="s">
        <v>28</v>
      </c>
      <c r="H229" t="s">
        <v>23</v>
      </c>
      <c r="I229" s="1" t="s">
        <v>23</v>
      </c>
      <c r="J229" t="s">
        <v>23</v>
      </c>
      <c r="K229" t="s">
        <v>1672</v>
      </c>
      <c r="L229" t="s">
        <v>1673</v>
      </c>
      <c r="M229" t="s">
        <v>1674</v>
      </c>
      <c r="N229" s="1">
        <v>76</v>
      </c>
      <c r="O229">
        <v>2</v>
      </c>
      <c r="P229">
        <v>85</v>
      </c>
      <c r="Q229" s="1" t="s">
        <v>1225</v>
      </c>
      <c r="R229" t="s">
        <v>1226</v>
      </c>
      <c r="S229" s="1">
        <v>2018</v>
      </c>
      <c r="T229" t="s">
        <v>1675</v>
      </c>
      <c r="U229" t="str">
        <f>HYPERLINK("http://dx.doi.org/10.1016/j.inffus.2017.10.002","http://dx.doi.org/10.1016/j.inffus.2017.10.002")</f>
        <v>http://dx.doi.org/10.1016/j.inffus.2017.10.002</v>
      </c>
    </row>
    <row r="230" spans="1:21" x14ac:dyDescent="0.2">
      <c r="A230" t="s">
        <v>21</v>
      </c>
      <c r="B230" t="s">
        <v>1676</v>
      </c>
      <c r="C230" t="s">
        <v>1677</v>
      </c>
      <c r="D230" t="s">
        <v>1678</v>
      </c>
      <c r="E230" t="s">
        <v>1679</v>
      </c>
      <c r="F230" t="s">
        <v>27</v>
      </c>
      <c r="G230" t="s">
        <v>28</v>
      </c>
      <c r="H230" t="s">
        <v>23</v>
      </c>
      <c r="I230" s="1" t="s">
        <v>23</v>
      </c>
      <c r="J230" t="s">
        <v>23</v>
      </c>
      <c r="K230" t="s">
        <v>1680</v>
      </c>
      <c r="L230" t="s">
        <v>1681</v>
      </c>
      <c r="M230" t="s">
        <v>1682</v>
      </c>
      <c r="N230" s="1">
        <v>61</v>
      </c>
      <c r="O230">
        <v>4</v>
      </c>
      <c r="P230">
        <v>4</v>
      </c>
      <c r="Q230" s="1" t="s">
        <v>23</v>
      </c>
      <c r="R230" t="s">
        <v>1683</v>
      </c>
      <c r="S230" s="1">
        <v>2022</v>
      </c>
      <c r="T230" t="s">
        <v>1684</v>
      </c>
      <c r="U230" t="str">
        <f>HYPERLINK("http://dx.doi.org/10.7717/peerj.13416","http://dx.doi.org/10.7717/peerj.13416")</f>
        <v>http://dx.doi.org/10.7717/peerj.13416</v>
      </c>
    </row>
    <row r="231" spans="1:21" x14ac:dyDescent="0.2">
      <c r="A231" t="s">
        <v>21</v>
      </c>
      <c r="B231" t="s">
        <v>1685</v>
      </c>
      <c r="C231" t="s">
        <v>1686</v>
      </c>
      <c r="D231" t="s">
        <v>1687</v>
      </c>
      <c r="E231" t="s">
        <v>1688</v>
      </c>
      <c r="F231" t="s">
        <v>27</v>
      </c>
      <c r="G231" t="s">
        <v>28</v>
      </c>
      <c r="H231" t="s">
        <v>23</v>
      </c>
      <c r="I231" s="1" t="s">
        <v>23</v>
      </c>
      <c r="J231" t="s">
        <v>23</v>
      </c>
      <c r="K231" t="s">
        <v>1689</v>
      </c>
      <c r="L231" t="s">
        <v>1690</v>
      </c>
      <c r="M231" t="s">
        <v>1691</v>
      </c>
      <c r="N231" s="1">
        <v>51</v>
      </c>
      <c r="O231">
        <v>1</v>
      </c>
      <c r="P231">
        <v>4</v>
      </c>
      <c r="Q231" s="1" t="s">
        <v>1692</v>
      </c>
      <c r="R231" t="s">
        <v>1693</v>
      </c>
      <c r="S231" s="1">
        <v>2022</v>
      </c>
      <c r="T231" t="s">
        <v>1694</v>
      </c>
      <c r="U231" t="str">
        <f>HYPERLINK("http://dx.doi.org/10.1007/s11047-020-09835-x","http://dx.doi.org/10.1007/s11047-020-09835-x")</f>
        <v>http://dx.doi.org/10.1007/s11047-020-09835-x</v>
      </c>
    </row>
    <row r="232" spans="1:21" x14ac:dyDescent="0.2">
      <c r="A232" t="s">
        <v>21</v>
      </c>
      <c r="B232" t="s">
        <v>1695</v>
      </c>
      <c r="C232" t="s">
        <v>1696</v>
      </c>
      <c r="D232" t="s">
        <v>1697</v>
      </c>
      <c r="E232" t="s">
        <v>210</v>
      </c>
      <c r="F232" t="s">
        <v>27</v>
      </c>
      <c r="G232" t="s">
        <v>28</v>
      </c>
      <c r="H232" t="s">
        <v>23</v>
      </c>
      <c r="I232" s="1" t="s">
        <v>23</v>
      </c>
      <c r="J232" t="s">
        <v>23</v>
      </c>
      <c r="K232" t="s">
        <v>1698</v>
      </c>
      <c r="L232" t="s">
        <v>1699</v>
      </c>
      <c r="M232" t="s">
        <v>1700</v>
      </c>
      <c r="N232" s="1">
        <v>59</v>
      </c>
      <c r="O232">
        <v>2</v>
      </c>
      <c r="P232">
        <v>2</v>
      </c>
      <c r="Q232" s="1" t="s">
        <v>213</v>
      </c>
      <c r="R232" t="s">
        <v>214</v>
      </c>
      <c r="S232" s="1">
        <v>2022</v>
      </c>
      <c r="T232" t="s">
        <v>1701</v>
      </c>
      <c r="U232" t="str">
        <f>HYPERLINK("http://dx.doi.org/10.1016/j.csl.2021.101275","http://dx.doi.org/10.1016/j.csl.2021.101275")</f>
        <v>http://dx.doi.org/10.1016/j.csl.2021.101275</v>
      </c>
    </row>
    <row r="233" spans="1:21" x14ac:dyDescent="0.2">
      <c r="A233" t="s">
        <v>21</v>
      </c>
      <c r="B233" t="s">
        <v>1702</v>
      </c>
      <c r="C233" t="s">
        <v>1703</v>
      </c>
      <c r="D233" t="s">
        <v>1704</v>
      </c>
      <c r="E233" t="s">
        <v>83</v>
      </c>
      <c r="F233" t="s">
        <v>27</v>
      </c>
      <c r="G233" t="s">
        <v>272</v>
      </c>
      <c r="H233" t="s">
        <v>23</v>
      </c>
      <c r="I233" s="1" t="s">
        <v>23</v>
      </c>
      <c r="J233" t="s">
        <v>23</v>
      </c>
      <c r="K233" t="s">
        <v>1705</v>
      </c>
      <c r="L233" t="s">
        <v>23</v>
      </c>
      <c r="M233" t="s">
        <v>1706</v>
      </c>
      <c r="N233" s="1">
        <v>37</v>
      </c>
      <c r="O233">
        <v>0</v>
      </c>
      <c r="P233">
        <v>0</v>
      </c>
      <c r="Q233" s="1" t="s">
        <v>86</v>
      </c>
      <c r="R233" t="s">
        <v>87</v>
      </c>
      <c r="S233" s="1" t="s">
        <v>23</v>
      </c>
      <c r="T233" t="s">
        <v>1707</v>
      </c>
      <c r="U233" t="str">
        <f>HYPERLINK("http://dx.doi.org/10.1007/s00146-021-01303-z","http://dx.doi.org/10.1007/s00146-021-01303-z")</f>
        <v>http://dx.doi.org/10.1007/s00146-021-01303-z</v>
      </c>
    </row>
    <row r="234" spans="1:21" x14ac:dyDescent="0.2">
      <c r="A234" t="s">
        <v>21</v>
      </c>
      <c r="B234" t="s">
        <v>1708</v>
      </c>
      <c r="C234" t="s">
        <v>1709</v>
      </c>
      <c r="D234" t="s">
        <v>1710</v>
      </c>
      <c r="E234" t="s">
        <v>1711</v>
      </c>
      <c r="F234" t="s">
        <v>27</v>
      </c>
      <c r="G234" t="s">
        <v>28</v>
      </c>
      <c r="H234" t="s">
        <v>23</v>
      </c>
      <c r="I234" s="1" t="s">
        <v>23</v>
      </c>
      <c r="J234" t="s">
        <v>23</v>
      </c>
      <c r="K234" t="s">
        <v>23</v>
      </c>
      <c r="L234" t="s">
        <v>1712</v>
      </c>
      <c r="M234" t="s">
        <v>1713</v>
      </c>
      <c r="N234" s="1">
        <v>30</v>
      </c>
      <c r="O234">
        <v>0</v>
      </c>
      <c r="P234">
        <v>7</v>
      </c>
      <c r="Q234" s="1" t="s">
        <v>1714</v>
      </c>
      <c r="R234" t="s">
        <v>1715</v>
      </c>
      <c r="S234" s="1">
        <v>2016</v>
      </c>
      <c r="T234" t="s">
        <v>1716</v>
      </c>
      <c r="U234" t="str">
        <f>HYPERLINK("http://dx.doi.org/10.1609/aimag.v37i3.2628","http://dx.doi.org/10.1609/aimag.v37i3.2628")</f>
        <v>http://dx.doi.org/10.1609/aimag.v37i3.2628</v>
      </c>
    </row>
    <row r="235" spans="1:21" x14ac:dyDescent="0.2">
      <c r="A235" t="s">
        <v>21</v>
      </c>
      <c r="B235" t="s">
        <v>1717</v>
      </c>
      <c r="C235" t="s">
        <v>1718</v>
      </c>
      <c r="D235" t="s">
        <v>1719</v>
      </c>
      <c r="E235" t="s">
        <v>1720</v>
      </c>
      <c r="F235" t="s">
        <v>27</v>
      </c>
      <c r="G235" t="s">
        <v>28</v>
      </c>
      <c r="H235" t="s">
        <v>23</v>
      </c>
      <c r="I235" s="1" t="s">
        <v>23</v>
      </c>
      <c r="J235" t="s">
        <v>23</v>
      </c>
      <c r="K235" t="s">
        <v>1721</v>
      </c>
      <c r="L235" t="s">
        <v>1722</v>
      </c>
      <c r="M235" t="s">
        <v>1723</v>
      </c>
      <c r="N235" s="1">
        <v>31</v>
      </c>
      <c r="O235">
        <v>1</v>
      </c>
      <c r="P235">
        <v>3</v>
      </c>
      <c r="Q235" s="1" t="s">
        <v>1724</v>
      </c>
      <c r="R235" t="s">
        <v>1725</v>
      </c>
      <c r="S235" s="1">
        <v>2021</v>
      </c>
      <c r="T235" t="s">
        <v>1726</v>
      </c>
      <c r="U235" t="str">
        <f>HYPERLINK("http://dx.doi.org/10.1016/j.robot.2020.103708","http://dx.doi.org/10.1016/j.robot.2020.103708")</f>
        <v>http://dx.doi.org/10.1016/j.robot.2020.103708</v>
      </c>
    </row>
    <row r="236" spans="1:21" x14ac:dyDescent="0.2">
      <c r="A236" t="s">
        <v>21</v>
      </c>
      <c r="B236" t="s">
        <v>1727</v>
      </c>
      <c r="C236" t="s">
        <v>1728</v>
      </c>
      <c r="D236" t="s">
        <v>1729</v>
      </c>
      <c r="E236" t="s">
        <v>1720</v>
      </c>
      <c r="F236" t="s">
        <v>27</v>
      </c>
      <c r="G236" t="s">
        <v>28</v>
      </c>
      <c r="H236" t="s">
        <v>23</v>
      </c>
      <c r="I236" s="1" t="s">
        <v>23</v>
      </c>
      <c r="J236" t="s">
        <v>23</v>
      </c>
      <c r="K236" t="s">
        <v>1730</v>
      </c>
      <c r="L236" t="s">
        <v>1731</v>
      </c>
      <c r="M236" t="s">
        <v>1732</v>
      </c>
      <c r="N236" s="1">
        <v>27</v>
      </c>
      <c r="O236">
        <v>0</v>
      </c>
      <c r="P236">
        <v>11</v>
      </c>
      <c r="Q236" s="1" t="s">
        <v>1724</v>
      </c>
      <c r="R236" t="s">
        <v>1725</v>
      </c>
      <c r="S236" s="1">
        <v>2016</v>
      </c>
      <c r="T236" t="s">
        <v>1733</v>
      </c>
      <c r="U236" t="str">
        <f>HYPERLINK("http://dx.doi.org/10.1016/j.robot.2015.10.011","http://dx.doi.org/10.1016/j.robot.2015.10.011")</f>
        <v>http://dx.doi.org/10.1016/j.robot.2015.10.011</v>
      </c>
    </row>
    <row r="237" spans="1:21" x14ac:dyDescent="0.2">
      <c r="A237" t="s">
        <v>21</v>
      </c>
      <c r="B237" t="s">
        <v>1734</v>
      </c>
      <c r="C237" t="s">
        <v>1734</v>
      </c>
      <c r="D237" t="s">
        <v>1735</v>
      </c>
      <c r="E237" t="s">
        <v>1736</v>
      </c>
      <c r="F237" t="s">
        <v>27</v>
      </c>
      <c r="G237" t="s">
        <v>28</v>
      </c>
      <c r="H237" t="s">
        <v>23</v>
      </c>
      <c r="I237" s="1" t="s">
        <v>23</v>
      </c>
      <c r="J237" t="s">
        <v>23</v>
      </c>
      <c r="K237" t="s">
        <v>23</v>
      </c>
      <c r="L237" t="s">
        <v>1737</v>
      </c>
      <c r="M237" t="s">
        <v>1738</v>
      </c>
      <c r="N237" s="1">
        <v>12</v>
      </c>
      <c r="O237">
        <v>0</v>
      </c>
      <c r="P237">
        <v>0</v>
      </c>
      <c r="Q237" s="1" t="s">
        <v>1739</v>
      </c>
      <c r="R237" t="s">
        <v>1740</v>
      </c>
      <c r="S237" s="1">
        <v>1996</v>
      </c>
      <c r="T237" t="s">
        <v>23</v>
      </c>
      <c r="U237" t="s">
        <v>23</v>
      </c>
    </row>
    <row r="238" spans="1:21" x14ac:dyDescent="0.2">
      <c r="A238" t="s">
        <v>21</v>
      </c>
      <c r="B238" t="s">
        <v>1741</v>
      </c>
      <c r="C238" t="s">
        <v>1742</v>
      </c>
      <c r="D238" t="s">
        <v>1743</v>
      </c>
      <c r="E238" t="s">
        <v>148</v>
      </c>
      <c r="F238" t="s">
        <v>27</v>
      </c>
      <c r="G238" t="s">
        <v>28</v>
      </c>
      <c r="H238" t="s">
        <v>23</v>
      </c>
      <c r="I238" s="1" t="s">
        <v>23</v>
      </c>
      <c r="J238" t="s">
        <v>23</v>
      </c>
      <c r="K238" t="s">
        <v>1744</v>
      </c>
      <c r="L238" t="s">
        <v>1745</v>
      </c>
      <c r="M238" t="s">
        <v>1746</v>
      </c>
      <c r="N238" s="1">
        <v>74</v>
      </c>
      <c r="O238">
        <v>1</v>
      </c>
      <c r="P238">
        <v>54</v>
      </c>
      <c r="Q238" s="1" t="s">
        <v>152</v>
      </c>
      <c r="R238" t="s">
        <v>148</v>
      </c>
      <c r="S238" s="1">
        <v>2016</v>
      </c>
      <c r="T238" t="s">
        <v>1747</v>
      </c>
      <c r="U238" t="str">
        <f>HYPERLINK("http://dx.doi.org/10.1016/j.neucom.2016.01.007","http://dx.doi.org/10.1016/j.neucom.2016.01.007")</f>
        <v>http://dx.doi.org/10.1016/j.neucom.2016.01.007</v>
      </c>
    </row>
    <row r="239" spans="1:21" x14ac:dyDescent="0.2">
      <c r="A239" t="s">
        <v>21</v>
      </c>
      <c r="B239" t="s">
        <v>1748</v>
      </c>
      <c r="C239" t="s">
        <v>1749</v>
      </c>
      <c r="D239" t="s">
        <v>1750</v>
      </c>
      <c r="E239" t="s">
        <v>1458</v>
      </c>
      <c r="F239" t="s">
        <v>27</v>
      </c>
      <c r="G239" t="s">
        <v>28</v>
      </c>
      <c r="H239" t="s">
        <v>23</v>
      </c>
      <c r="I239" s="1" t="s">
        <v>23</v>
      </c>
      <c r="J239" t="s">
        <v>23</v>
      </c>
      <c r="K239" t="s">
        <v>1751</v>
      </c>
      <c r="L239" t="s">
        <v>1752</v>
      </c>
      <c r="M239" t="s">
        <v>1753</v>
      </c>
      <c r="N239" s="1">
        <v>48</v>
      </c>
      <c r="O239">
        <v>3</v>
      </c>
      <c r="P239">
        <v>15</v>
      </c>
      <c r="Q239" s="1" t="s">
        <v>1461</v>
      </c>
      <c r="R239" t="s">
        <v>1462</v>
      </c>
      <c r="S239" s="1">
        <v>2019</v>
      </c>
      <c r="T239" t="s">
        <v>1754</v>
      </c>
      <c r="U239" t="str">
        <f>HYPERLINK("http://dx.doi.org/10.1007/s11721-019-00171-0","http://dx.doi.org/10.1007/s11721-019-00171-0")</f>
        <v>http://dx.doi.org/10.1007/s11721-019-00171-0</v>
      </c>
    </row>
    <row r="240" spans="1:21" x14ac:dyDescent="0.2">
      <c r="A240" t="s">
        <v>21</v>
      </c>
      <c r="B240" t="s">
        <v>1755</v>
      </c>
      <c r="C240" t="s">
        <v>1756</v>
      </c>
      <c r="D240" t="s">
        <v>1757</v>
      </c>
      <c r="E240" t="s">
        <v>1567</v>
      </c>
      <c r="F240" t="s">
        <v>27</v>
      </c>
      <c r="G240" t="s">
        <v>28</v>
      </c>
      <c r="H240" t="s">
        <v>23</v>
      </c>
      <c r="I240" s="1" t="s">
        <v>23</v>
      </c>
      <c r="J240" t="s">
        <v>23</v>
      </c>
      <c r="K240" t="s">
        <v>1758</v>
      </c>
      <c r="L240" t="s">
        <v>1759</v>
      </c>
      <c r="M240" t="s">
        <v>1760</v>
      </c>
      <c r="N240" s="1">
        <v>26</v>
      </c>
      <c r="O240">
        <v>4</v>
      </c>
      <c r="P240">
        <v>7</v>
      </c>
      <c r="Q240" s="1" t="s">
        <v>1571</v>
      </c>
      <c r="R240" t="s">
        <v>1572</v>
      </c>
      <c r="S240" s="1">
        <v>2016</v>
      </c>
      <c r="T240" t="s">
        <v>1761</v>
      </c>
      <c r="U240" t="str">
        <f>HYPERLINK("http://dx.doi.org/10.3906/elk-1502-38","http://dx.doi.org/10.3906/elk-1502-38")</f>
        <v>http://dx.doi.org/10.3906/elk-1502-38</v>
      </c>
    </row>
    <row r="241" spans="1:21" x14ac:dyDescent="0.2">
      <c r="A241" t="s">
        <v>21</v>
      </c>
      <c r="B241" t="s">
        <v>1762</v>
      </c>
      <c r="C241" t="s">
        <v>1763</v>
      </c>
      <c r="D241" t="s">
        <v>1764</v>
      </c>
      <c r="E241" t="s">
        <v>648</v>
      </c>
      <c r="F241" t="s">
        <v>27</v>
      </c>
      <c r="G241" t="s">
        <v>28</v>
      </c>
      <c r="H241" t="s">
        <v>23</v>
      </c>
      <c r="I241" s="1" t="s">
        <v>23</v>
      </c>
      <c r="J241" t="s">
        <v>23</v>
      </c>
      <c r="K241" t="s">
        <v>23</v>
      </c>
      <c r="L241" t="s">
        <v>23</v>
      </c>
      <c r="M241" t="s">
        <v>1765</v>
      </c>
      <c r="N241" s="1">
        <v>61</v>
      </c>
      <c r="O241">
        <v>1</v>
      </c>
      <c r="P241">
        <v>1</v>
      </c>
      <c r="Q241" s="1" t="s">
        <v>650</v>
      </c>
      <c r="R241" t="s">
        <v>651</v>
      </c>
      <c r="S241" s="1">
        <v>2022</v>
      </c>
      <c r="T241" t="s">
        <v>23</v>
      </c>
      <c r="U241" t="s">
        <v>23</v>
      </c>
    </row>
    <row r="242" spans="1:21" x14ac:dyDescent="0.2">
      <c r="A242" t="s">
        <v>21</v>
      </c>
      <c r="B242" t="s">
        <v>1766</v>
      </c>
      <c r="C242" t="s">
        <v>1767</v>
      </c>
      <c r="D242" t="s">
        <v>1768</v>
      </c>
      <c r="E242" t="s">
        <v>177</v>
      </c>
      <c r="F242" t="s">
        <v>27</v>
      </c>
      <c r="G242" t="s">
        <v>49</v>
      </c>
      <c r="H242" t="s">
        <v>515</v>
      </c>
      <c r="I242" s="1" t="s">
        <v>516</v>
      </c>
      <c r="J242" t="s">
        <v>517</v>
      </c>
      <c r="K242" t="s">
        <v>1769</v>
      </c>
      <c r="L242" t="s">
        <v>1770</v>
      </c>
      <c r="M242" t="s">
        <v>1771</v>
      </c>
      <c r="N242" s="1">
        <v>38</v>
      </c>
      <c r="O242">
        <v>0</v>
      </c>
      <c r="P242">
        <v>29</v>
      </c>
      <c r="Q242" s="1" t="s">
        <v>181</v>
      </c>
      <c r="R242" t="s">
        <v>182</v>
      </c>
      <c r="S242" s="1">
        <v>2017</v>
      </c>
      <c r="T242" t="s">
        <v>1772</v>
      </c>
      <c r="U242" t="str">
        <f>HYPERLINK("http://dx.doi.org/10.3233/JIFS-169252","http://dx.doi.org/10.3233/JIFS-169252")</f>
        <v>http://dx.doi.org/10.3233/JIFS-169252</v>
      </c>
    </row>
    <row r="243" spans="1:21" x14ac:dyDescent="0.2">
      <c r="A243" t="s">
        <v>21</v>
      </c>
      <c r="B243" t="s">
        <v>1773</v>
      </c>
      <c r="C243" t="s">
        <v>1774</v>
      </c>
      <c r="D243" t="s">
        <v>1775</v>
      </c>
      <c r="E243" t="s">
        <v>1720</v>
      </c>
      <c r="F243" t="s">
        <v>27</v>
      </c>
      <c r="G243" t="s">
        <v>28</v>
      </c>
      <c r="H243" t="s">
        <v>23</v>
      </c>
      <c r="I243" s="1" t="s">
        <v>23</v>
      </c>
      <c r="J243" t="s">
        <v>23</v>
      </c>
      <c r="K243" t="s">
        <v>1776</v>
      </c>
      <c r="L243" t="s">
        <v>1777</v>
      </c>
      <c r="M243" t="s">
        <v>1778</v>
      </c>
      <c r="N243" s="1">
        <v>68</v>
      </c>
      <c r="O243">
        <v>2</v>
      </c>
      <c r="P243">
        <v>19</v>
      </c>
      <c r="Q243" s="1" t="s">
        <v>1724</v>
      </c>
      <c r="R243" t="s">
        <v>1725</v>
      </c>
      <c r="S243" s="1">
        <v>2020</v>
      </c>
      <c r="T243" t="s">
        <v>1779</v>
      </c>
      <c r="U243" t="str">
        <f>HYPERLINK("http://dx.doi.org/10.1016/j.robot.2020.103449","http://dx.doi.org/10.1016/j.robot.2020.103449")</f>
        <v>http://dx.doi.org/10.1016/j.robot.2020.103449</v>
      </c>
    </row>
    <row r="244" spans="1:21" x14ac:dyDescent="0.2">
      <c r="A244" t="s">
        <v>21</v>
      </c>
      <c r="B244" t="s">
        <v>1780</v>
      </c>
      <c r="C244" t="s">
        <v>1781</v>
      </c>
      <c r="D244" t="s">
        <v>1782</v>
      </c>
      <c r="E244" t="s">
        <v>1408</v>
      </c>
      <c r="F244" t="s">
        <v>27</v>
      </c>
      <c r="G244" t="s">
        <v>28</v>
      </c>
      <c r="H244" t="s">
        <v>23</v>
      </c>
      <c r="I244" s="1" t="s">
        <v>23</v>
      </c>
      <c r="J244" t="s">
        <v>23</v>
      </c>
      <c r="K244" t="s">
        <v>1783</v>
      </c>
      <c r="L244" t="s">
        <v>1784</v>
      </c>
      <c r="M244" t="s">
        <v>1785</v>
      </c>
      <c r="N244" s="1">
        <v>40</v>
      </c>
      <c r="O244">
        <v>2</v>
      </c>
      <c r="P244">
        <v>10</v>
      </c>
      <c r="Q244" s="1" t="s">
        <v>1411</v>
      </c>
      <c r="R244" t="s">
        <v>1412</v>
      </c>
      <c r="S244" s="1">
        <v>2018</v>
      </c>
      <c r="T244" t="s">
        <v>1786</v>
      </c>
      <c r="U244" t="str">
        <f>HYPERLINK("http://dx.doi.org/10.1049/iet-cvi.2017.0226","http://dx.doi.org/10.1049/iet-cvi.2017.0226")</f>
        <v>http://dx.doi.org/10.1049/iet-cvi.2017.0226</v>
      </c>
    </row>
    <row r="245" spans="1:21" x14ac:dyDescent="0.2">
      <c r="A245" t="s">
        <v>21</v>
      </c>
      <c r="B245" t="s">
        <v>1455</v>
      </c>
      <c r="C245" t="s">
        <v>1456</v>
      </c>
      <c r="D245" t="s">
        <v>1787</v>
      </c>
      <c r="E245" t="s">
        <v>1458</v>
      </c>
      <c r="F245" t="s">
        <v>27</v>
      </c>
      <c r="G245" t="s">
        <v>28</v>
      </c>
      <c r="H245" t="s">
        <v>23</v>
      </c>
      <c r="I245" s="1" t="s">
        <v>23</v>
      </c>
      <c r="J245" t="s">
        <v>23</v>
      </c>
      <c r="K245" t="s">
        <v>1788</v>
      </c>
      <c r="L245" t="s">
        <v>1789</v>
      </c>
      <c r="M245" t="s">
        <v>1790</v>
      </c>
      <c r="N245" s="1">
        <v>36</v>
      </c>
      <c r="O245">
        <v>0</v>
      </c>
      <c r="P245">
        <v>16</v>
      </c>
      <c r="Q245" s="1" t="s">
        <v>1461</v>
      </c>
      <c r="R245" t="s">
        <v>1462</v>
      </c>
      <c r="S245" s="1">
        <v>2015</v>
      </c>
      <c r="T245" t="s">
        <v>1791</v>
      </c>
      <c r="U245" t="str">
        <f>HYPERLINK("http://dx.doi.org/10.1007/s11721-015-0109-7","http://dx.doi.org/10.1007/s11721-015-0109-7")</f>
        <v>http://dx.doi.org/10.1007/s11721-015-0109-7</v>
      </c>
    </row>
    <row r="246" spans="1:21" x14ac:dyDescent="0.2">
      <c r="A246" t="s">
        <v>21</v>
      </c>
      <c r="B246" t="s">
        <v>1792</v>
      </c>
      <c r="C246" t="s">
        <v>1792</v>
      </c>
      <c r="D246" t="s">
        <v>1793</v>
      </c>
      <c r="E246" t="s">
        <v>1451</v>
      </c>
      <c r="F246" t="s">
        <v>27</v>
      </c>
      <c r="G246" t="s">
        <v>28</v>
      </c>
      <c r="H246" t="s">
        <v>23</v>
      </c>
      <c r="I246" s="1" t="s">
        <v>23</v>
      </c>
      <c r="J246" t="s">
        <v>23</v>
      </c>
      <c r="K246" t="s">
        <v>23</v>
      </c>
      <c r="L246" t="s">
        <v>23</v>
      </c>
      <c r="M246" t="s">
        <v>1794</v>
      </c>
      <c r="N246" s="1">
        <v>12</v>
      </c>
      <c r="O246">
        <v>0</v>
      </c>
      <c r="P246">
        <v>5</v>
      </c>
      <c r="Q246" s="1" t="s">
        <v>1453</v>
      </c>
      <c r="R246" t="s">
        <v>1454</v>
      </c>
      <c r="S246" s="1">
        <v>1997</v>
      </c>
      <c r="T246" t="s">
        <v>1795</v>
      </c>
      <c r="U246" t="str">
        <f>HYPERLINK("http://dx.doi.org/10.1109/64.642960","http://dx.doi.org/10.1109/64.642960")</f>
        <v>http://dx.doi.org/10.1109/64.642960</v>
      </c>
    </row>
    <row r="247" spans="1:21" x14ac:dyDescent="0.2">
      <c r="A247" t="s">
        <v>21</v>
      </c>
      <c r="B247" t="s">
        <v>1455</v>
      </c>
      <c r="C247" t="s">
        <v>1456</v>
      </c>
      <c r="D247" t="s">
        <v>1796</v>
      </c>
      <c r="E247" t="s">
        <v>1458</v>
      </c>
      <c r="F247" t="s">
        <v>27</v>
      </c>
      <c r="G247" t="s">
        <v>28</v>
      </c>
      <c r="H247" t="s">
        <v>23</v>
      </c>
      <c r="I247" s="1" t="s">
        <v>23</v>
      </c>
      <c r="J247" t="s">
        <v>23</v>
      </c>
      <c r="K247" t="s">
        <v>1797</v>
      </c>
      <c r="L247" t="s">
        <v>1798</v>
      </c>
      <c r="M247" t="s">
        <v>1799</v>
      </c>
      <c r="N247" s="1">
        <v>34</v>
      </c>
      <c r="O247">
        <v>0</v>
      </c>
      <c r="P247">
        <v>11</v>
      </c>
      <c r="Q247" s="1" t="s">
        <v>1461</v>
      </c>
      <c r="R247" t="s">
        <v>1462</v>
      </c>
      <c r="S247" s="1">
        <v>2014</v>
      </c>
      <c r="T247" t="s">
        <v>1800</v>
      </c>
      <c r="U247" t="str">
        <f>HYPERLINK("http://dx.doi.org/10.1007/s11721-013-0090-y","http://dx.doi.org/10.1007/s11721-013-0090-y")</f>
        <v>http://dx.doi.org/10.1007/s11721-013-0090-y</v>
      </c>
    </row>
    <row r="248" spans="1:21" x14ac:dyDescent="0.2">
      <c r="A248" t="s">
        <v>21</v>
      </c>
      <c r="B248" t="s">
        <v>1801</v>
      </c>
      <c r="C248" t="s">
        <v>1802</v>
      </c>
      <c r="D248" t="s">
        <v>1803</v>
      </c>
      <c r="E248" t="s">
        <v>1804</v>
      </c>
      <c r="F248" t="s">
        <v>27</v>
      </c>
      <c r="G248" t="s">
        <v>28</v>
      </c>
      <c r="H248" t="s">
        <v>23</v>
      </c>
      <c r="I248" s="1" t="s">
        <v>23</v>
      </c>
      <c r="J248" t="s">
        <v>23</v>
      </c>
      <c r="K248" t="s">
        <v>1805</v>
      </c>
      <c r="L248" t="s">
        <v>1806</v>
      </c>
      <c r="M248" t="s">
        <v>1807</v>
      </c>
      <c r="N248" s="1">
        <v>27</v>
      </c>
      <c r="O248">
        <v>2</v>
      </c>
      <c r="P248">
        <v>3</v>
      </c>
      <c r="Q248" s="1" t="s">
        <v>1808</v>
      </c>
      <c r="R248" t="s">
        <v>1809</v>
      </c>
      <c r="S248" s="1">
        <v>2017</v>
      </c>
      <c r="T248" t="s">
        <v>1810</v>
      </c>
      <c r="U248" t="str">
        <f>HYPERLINK("http://dx.doi.org/10.4316/AECE.2017.02007","http://dx.doi.org/10.4316/AECE.2017.02007")</f>
        <v>http://dx.doi.org/10.4316/AECE.2017.02007</v>
      </c>
    </row>
    <row r="249" spans="1:21" x14ac:dyDescent="0.2">
      <c r="A249" t="s">
        <v>21</v>
      </c>
      <c r="B249" t="s">
        <v>477</v>
      </c>
      <c r="C249" t="s">
        <v>478</v>
      </c>
      <c r="D249" t="s">
        <v>1811</v>
      </c>
      <c r="E249" t="s">
        <v>1598</v>
      </c>
      <c r="F249" t="s">
        <v>27</v>
      </c>
      <c r="G249" t="s">
        <v>28</v>
      </c>
      <c r="H249" t="s">
        <v>23</v>
      </c>
      <c r="I249" s="1" t="s">
        <v>23</v>
      </c>
      <c r="J249" t="s">
        <v>23</v>
      </c>
      <c r="K249" t="s">
        <v>23</v>
      </c>
      <c r="L249" t="s">
        <v>23</v>
      </c>
      <c r="M249" t="s">
        <v>1812</v>
      </c>
      <c r="N249" s="1">
        <v>46</v>
      </c>
      <c r="O249">
        <v>0</v>
      </c>
      <c r="P249">
        <v>5</v>
      </c>
      <c r="Q249" s="1" t="s">
        <v>1601</v>
      </c>
      <c r="R249" t="s">
        <v>1602</v>
      </c>
      <c r="S249" s="1">
        <v>2014</v>
      </c>
      <c r="T249" t="s">
        <v>1813</v>
      </c>
      <c r="U249" t="str">
        <f>HYPERLINK("http://dx.doi.org/10.1080/08839514.2014.923165","http://dx.doi.org/10.1080/08839514.2014.923165")</f>
        <v>http://dx.doi.org/10.1080/08839514.2014.923165</v>
      </c>
    </row>
    <row r="250" spans="1:21" x14ac:dyDescent="0.2">
      <c r="A250" t="s">
        <v>21</v>
      </c>
      <c r="B250" t="s">
        <v>385</v>
      </c>
      <c r="C250" t="s">
        <v>385</v>
      </c>
      <c r="D250" t="s">
        <v>1814</v>
      </c>
      <c r="E250" t="s">
        <v>1443</v>
      </c>
      <c r="F250" t="s">
        <v>27</v>
      </c>
      <c r="G250" t="s">
        <v>28</v>
      </c>
      <c r="H250" t="s">
        <v>23</v>
      </c>
      <c r="I250" s="1" t="s">
        <v>23</v>
      </c>
      <c r="J250" t="s">
        <v>23</v>
      </c>
      <c r="K250" t="s">
        <v>1815</v>
      </c>
      <c r="L250" t="s">
        <v>75</v>
      </c>
      <c r="M250" t="s">
        <v>1816</v>
      </c>
      <c r="N250" s="1">
        <v>5</v>
      </c>
      <c r="O250">
        <v>0</v>
      </c>
      <c r="P250">
        <v>18</v>
      </c>
      <c r="Q250" s="1" t="s">
        <v>1447</v>
      </c>
      <c r="R250" t="s">
        <v>1448</v>
      </c>
      <c r="S250" s="1">
        <v>1992</v>
      </c>
      <c r="T250" t="s">
        <v>1817</v>
      </c>
      <c r="U250" t="str">
        <f>HYPERLINK("http://dx.doi.org/10.1016/0031-3203(92)90034-G","http://dx.doi.org/10.1016/0031-3203(92)90034-G")</f>
        <v>http://dx.doi.org/10.1016/0031-3203(92)90034-G</v>
      </c>
    </row>
    <row r="251" spans="1:21" x14ac:dyDescent="0.2">
      <c r="A251" t="s">
        <v>21</v>
      </c>
      <c r="B251" t="s">
        <v>1818</v>
      </c>
      <c r="C251" t="s">
        <v>1819</v>
      </c>
      <c r="D251" t="s">
        <v>1820</v>
      </c>
      <c r="E251" t="s">
        <v>1577</v>
      </c>
      <c r="F251" t="s">
        <v>27</v>
      </c>
      <c r="G251" t="s">
        <v>28</v>
      </c>
      <c r="H251" t="s">
        <v>23</v>
      </c>
      <c r="I251" s="1" t="s">
        <v>23</v>
      </c>
      <c r="J251" t="s">
        <v>23</v>
      </c>
      <c r="K251" t="s">
        <v>1821</v>
      </c>
      <c r="L251" t="s">
        <v>23</v>
      </c>
      <c r="M251" t="s">
        <v>1822</v>
      </c>
      <c r="N251" s="1">
        <v>41</v>
      </c>
      <c r="O251">
        <v>1</v>
      </c>
      <c r="P251">
        <v>6</v>
      </c>
      <c r="Q251" s="1" t="s">
        <v>1581</v>
      </c>
      <c r="R251" t="s">
        <v>1582</v>
      </c>
      <c r="S251" s="1">
        <v>2017</v>
      </c>
      <c r="T251" t="s">
        <v>1823</v>
      </c>
      <c r="U251" t="str">
        <f>HYPERLINK("http://dx.doi.org/10.1016/j.cogsys.2016.12.002","http://dx.doi.org/10.1016/j.cogsys.2016.12.002")</f>
        <v>http://dx.doi.org/10.1016/j.cogsys.2016.12.002</v>
      </c>
    </row>
    <row r="252" spans="1:21" x14ac:dyDescent="0.2">
      <c r="A252" t="s">
        <v>21</v>
      </c>
      <c r="B252" t="s">
        <v>1824</v>
      </c>
      <c r="C252" t="s">
        <v>1825</v>
      </c>
      <c r="D252" t="s">
        <v>1826</v>
      </c>
      <c r="E252" t="s">
        <v>1417</v>
      </c>
      <c r="F252" t="s">
        <v>27</v>
      </c>
      <c r="G252" t="s">
        <v>28</v>
      </c>
      <c r="H252" t="s">
        <v>23</v>
      </c>
      <c r="I252" s="1" t="s">
        <v>23</v>
      </c>
      <c r="J252" t="s">
        <v>23</v>
      </c>
      <c r="K252" t="s">
        <v>1827</v>
      </c>
      <c r="L252" t="s">
        <v>1828</v>
      </c>
      <c r="M252" t="s">
        <v>1829</v>
      </c>
      <c r="N252" s="1">
        <v>39</v>
      </c>
      <c r="O252">
        <v>0</v>
      </c>
      <c r="P252">
        <v>5</v>
      </c>
      <c r="Q252" s="1" t="s">
        <v>1421</v>
      </c>
      <c r="R252" t="s">
        <v>1422</v>
      </c>
      <c r="S252" s="1">
        <v>2010</v>
      </c>
      <c r="T252" t="s">
        <v>1830</v>
      </c>
      <c r="U252" t="str">
        <f>HYPERLINK("http://dx.doi.org/10.1109/TIP.2010.2050639","http://dx.doi.org/10.1109/TIP.2010.2050639")</f>
        <v>http://dx.doi.org/10.1109/TIP.2010.2050639</v>
      </c>
    </row>
    <row r="253" spans="1:21" x14ac:dyDescent="0.2">
      <c r="A253" t="s">
        <v>58</v>
      </c>
      <c r="B253" t="s">
        <v>1831</v>
      </c>
      <c r="C253" t="s">
        <v>1831</v>
      </c>
      <c r="D253" t="s">
        <v>1832</v>
      </c>
      <c r="E253" t="s">
        <v>1833</v>
      </c>
      <c r="F253" t="s">
        <v>27</v>
      </c>
      <c r="G253" t="s">
        <v>49</v>
      </c>
      <c r="H253" t="s">
        <v>1834</v>
      </c>
      <c r="I253" s="1" t="s">
        <v>1835</v>
      </c>
      <c r="J253" t="s">
        <v>1836</v>
      </c>
      <c r="K253" t="s">
        <v>23</v>
      </c>
      <c r="L253" t="s">
        <v>23</v>
      </c>
      <c r="M253" t="s">
        <v>1837</v>
      </c>
      <c r="N253" s="1">
        <v>7</v>
      </c>
      <c r="O253">
        <v>0</v>
      </c>
      <c r="P253">
        <v>2</v>
      </c>
      <c r="Q253" s="1" t="s">
        <v>69</v>
      </c>
      <c r="R253" t="s">
        <v>1021</v>
      </c>
      <c r="S253" s="1">
        <v>2006</v>
      </c>
      <c r="T253" t="s">
        <v>23</v>
      </c>
      <c r="U253" t="s">
        <v>23</v>
      </c>
    </row>
    <row r="254" spans="1:21" x14ac:dyDescent="0.2">
      <c r="A254" t="s">
        <v>21</v>
      </c>
      <c r="B254" t="s">
        <v>1838</v>
      </c>
      <c r="C254" t="s">
        <v>1838</v>
      </c>
      <c r="D254" t="s">
        <v>1839</v>
      </c>
      <c r="E254" t="s">
        <v>1534</v>
      </c>
      <c r="F254" t="s">
        <v>27</v>
      </c>
      <c r="G254" t="s">
        <v>28</v>
      </c>
      <c r="H254" t="s">
        <v>23</v>
      </c>
      <c r="I254" s="1" t="s">
        <v>23</v>
      </c>
      <c r="J254" t="s">
        <v>23</v>
      </c>
      <c r="K254" t="s">
        <v>1840</v>
      </c>
      <c r="L254" t="s">
        <v>1841</v>
      </c>
      <c r="M254" t="s">
        <v>1842</v>
      </c>
      <c r="N254" s="1">
        <v>51</v>
      </c>
      <c r="O254">
        <v>0</v>
      </c>
      <c r="P254">
        <v>2</v>
      </c>
      <c r="Q254" s="1" t="s">
        <v>1843</v>
      </c>
      <c r="R254" t="s">
        <v>1844</v>
      </c>
      <c r="S254" s="1">
        <v>2003</v>
      </c>
      <c r="T254" t="s">
        <v>1845</v>
      </c>
      <c r="U254" t="str">
        <f>HYPERLINK("http://dx.doi.org/10.1016/S0933-3657(03)00062-9","http://dx.doi.org/10.1016/S0933-3657(03)00062-9")</f>
        <v>http://dx.doi.org/10.1016/S0933-3657(03)00062-9</v>
      </c>
    </row>
    <row r="255" spans="1:21" x14ac:dyDescent="0.2">
      <c r="A255" t="s">
        <v>21</v>
      </c>
      <c r="B255" t="s">
        <v>1846</v>
      </c>
      <c r="C255" t="s">
        <v>1847</v>
      </c>
      <c r="D255" t="s">
        <v>1848</v>
      </c>
      <c r="E255" t="s">
        <v>1804</v>
      </c>
      <c r="F255" t="s">
        <v>27</v>
      </c>
      <c r="G255" t="s">
        <v>28</v>
      </c>
      <c r="H255" t="s">
        <v>23</v>
      </c>
      <c r="I255" s="1" t="s">
        <v>23</v>
      </c>
      <c r="J255" t="s">
        <v>23</v>
      </c>
      <c r="K255" t="s">
        <v>1849</v>
      </c>
      <c r="L255" t="s">
        <v>159</v>
      </c>
      <c r="M255" t="s">
        <v>1850</v>
      </c>
      <c r="N255" s="1">
        <v>25</v>
      </c>
      <c r="O255">
        <v>1</v>
      </c>
      <c r="P255">
        <v>5</v>
      </c>
      <c r="Q255" s="1" t="s">
        <v>1808</v>
      </c>
      <c r="R255" t="s">
        <v>1809</v>
      </c>
      <c r="S255" s="1">
        <v>2019</v>
      </c>
      <c r="T255" t="s">
        <v>1851</v>
      </c>
      <c r="U255" t="str">
        <f>HYPERLINK("http://dx.doi.org/10.4316/AECE.2019.01007","http://dx.doi.org/10.4316/AECE.2019.01007")</f>
        <v>http://dx.doi.org/10.4316/AECE.2019.01007</v>
      </c>
    </row>
    <row r="256" spans="1:21" x14ac:dyDescent="0.2">
      <c r="A256" t="s">
        <v>21</v>
      </c>
      <c r="B256" t="s">
        <v>1852</v>
      </c>
      <c r="C256" t="s">
        <v>1852</v>
      </c>
      <c r="D256" t="s">
        <v>1853</v>
      </c>
      <c r="E256" t="s">
        <v>1443</v>
      </c>
      <c r="F256" t="s">
        <v>27</v>
      </c>
      <c r="G256" t="s">
        <v>28</v>
      </c>
      <c r="H256" t="s">
        <v>23</v>
      </c>
      <c r="I256" s="1" t="s">
        <v>23</v>
      </c>
      <c r="J256" t="s">
        <v>23</v>
      </c>
      <c r="K256" t="s">
        <v>1854</v>
      </c>
      <c r="L256" t="s">
        <v>1855</v>
      </c>
      <c r="M256" t="s">
        <v>1856</v>
      </c>
      <c r="N256" s="1">
        <v>25</v>
      </c>
      <c r="O256">
        <v>0</v>
      </c>
      <c r="P256">
        <v>7</v>
      </c>
      <c r="Q256" s="1" t="s">
        <v>1447</v>
      </c>
      <c r="R256" t="s">
        <v>1448</v>
      </c>
      <c r="S256" s="1">
        <v>2006</v>
      </c>
      <c r="T256" t="s">
        <v>1857</v>
      </c>
      <c r="U256" t="str">
        <f>HYPERLINK("http://dx.doi.org/10.1016/j.patcog.2005.08.004","http://dx.doi.org/10.1016/j.patcog.2005.08.004")</f>
        <v>http://dx.doi.org/10.1016/j.patcog.2005.08.004</v>
      </c>
    </row>
    <row r="257" spans="1:21" x14ac:dyDescent="0.2">
      <c r="A257" t="s">
        <v>21</v>
      </c>
      <c r="B257" t="s">
        <v>1858</v>
      </c>
      <c r="C257" t="s">
        <v>1859</v>
      </c>
      <c r="D257" t="s">
        <v>1860</v>
      </c>
      <c r="E257" t="s">
        <v>1861</v>
      </c>
      <c r="F257" t="s">
        <v>27</v>
      </c>
      <c r="G257" t="s">
        <v>28</v>
      </c>
      <c r="H257" t="s">
        <v>23</v>
      </c>
      <c r="I257" s="1" t="s">
        <v>23</v>
      </c>
      <c r="J257" t="s">
        <v>23</v>
      </c>
      <c r="K257" t="s">
        <v>1862</v>
      </c>
      <c r="L257" t="s">
        <v>1863</v>
      </c>
      <c r="M257" t="s">
        <v>1864</v>
      </c>
      <c r="N257" s="1">
        <v>51</v>
      </c>
      <c r="O257">
        <v>0</v>
      </c>
      <c r="P257">
        <v>3</v>
      </c>
      <c r="Q257" s="1" t="s">
        <v>1865</v>
      </c>
      <c r="R257" t="s">
        <v>1866</v>
      </c>
      <c r="S257" s="1">
        <v>2014</v>
      </c>
      <c r="T257" t="s">
        <v>1867</v>
      </c>
      <c r="U257" t="str">
        <f>HYPERLINK("http://dx.doi.org/10.1142/S0218194014500120","http://dx.doi.org/10.1142/S0218194014500120")</f>
        <v>http://dx.doi.org/10.1142/S0218194014500120</v>
      </c>
    </row>
    <row r="258" spans="1:21" x14ac:dyDescent="0.2">
      <c r="A258" t="s">
        <v>21</v>
      </c>
      <c r="B258" t="s">
        <v>1868</v>
      </c>
      <c r="C258" t="s">
        <v>1869</v>
      </c>
      <c r="D258" t="s">
        <v>1870</v>
      </c>
      <c r="E258" t="s">
        <v>1861</v>
      </c>
      <c r="F258" t="s">
        <v>27</v>
      </c>
      <c r="G258" t="s">
        <v>28</v>
      </c>
      <c r="H258" t="s">
        <v>23</v>
      </c>
      <c r="I258" s="1" t="s">
        <v>23</v>
      </c>
      <c r="J258" t="s">
        <v>23</v>
      </c>
      <c r="K258" t="s">
        <v>1871</v>
      </c>
      <c r="L258" t="s">
        <v>1872</v>
      </c>
      <c r="M258" t="s">
        <v>1873</v>
      </c>
      <c r="N258" s="1">
        <v>32</v>
      </c>
      <c r="O258">
        <v>0</v>
      </c>
      <c r="P258">
        <v>3</v>
      </c>
      <c r="Q258" s="1" t="s">
        <v>1865</v>
      </c>
      <c r="R258" t="s">
        <v>1866</v>
      </c>
      <c r="S258" s="1">
        <v>2017</v>
      </c>
      <c r="T258" t="s">
        <v>1874</v>
      </c>
      <c r="U258" t="str">
        <f>HYPERLINK("http://dx.doi.org/10.1142/S021819401750019X","http://dx.doi.org/10.1142/S021819401750019X")</f>
        <v>http://dx.doi.org/10.1142/S021819401750019X</v>
      </c>
    </row>
    <row r="259" spans="1:21" x14ac:dyDescent="0.2">
      <c r="A259" t="s">
        <v>21</v>
      </c>
      <c r="B259" t="s">
        <v>1875</v>
      </c>
      <c r="C259" t="s">
        <v>1876</v>
      </c>
      <c r="D259" t="s">
        <v>1877</v>
      </c>
      <c r="E259" t="s">
        <v>1175</v>
      </c>
      <c r="F259" t="s">
        <v>27</v>
      </c>
      <c r="G259" t="s">
        <v>28</v>
      </c>
      <c r="H259" t="s">
        <v>23</v>
      </c>
      <c r="I259" s="1" t="s">
        <v>23</v>
      </c>
      <c r="J259" t="s">
        <v>23</v>
      </c>
      <c r="K259" t="s">
        <v>1878</v>
      </c>
      <c r="L259" t="s">
        <v>23</v>
      </c>
      <c r="M259" t="s">
        <v>1879</v>
      </c>
      <c r="N259" s="1">
        <v>21</v>
      </c>
      <c r="O259">
        <v>0</v>
      </c>
      <c r="P259">
        <v>15</v>
      </c>
      <c r="Q259" s="1" t="s">
        <v>1179</v>
      </c>
      <c r="R259" t="s">
        <v>1180</v>
      </c>
      <c r="S259" s="1">
        <v>2019</v>
      </c>
      <c r="T259" t="s">
        <v>1880</v>
      </c>
      <c r="U259" t="str">
        <f>HYPERLINK("http://dx.doi.org/10.1007/s12652-018-0766-7","http://dx.doi.org/10.1007/s12652-018-0766-7")</f>
        <v>http://dx.doi.org/10.1007/s12652-018-0766-7</v>
      </c>
    </row>
    <row r="260" spans="1:21" x14ac:dyDescent="0.2">
      <c r="A260" t="s">
        <v>21</v>
      </c>
      <c r="B260" t="s">
        <v>1551</v>
      </c>
      <c r="C260" t="s">
        <v>1552</v>
      </c>
      <c r="D260" t="s">
        <v>1881</v>
      </c>
      <c r="E260" t="s">
        <v>1175</v>
      </c>
      <c r="F260" t="s">
        <v>27</v>
      </c>
      <c r="G260" t="s">
        <v>49</v>
      </c>
      <c r="H260" t="s">
        <v>1882</v>
      </c>
      <c r="I260" s="1" t="s">
        <v>1883</v>
      </c>
      <c r="J260" t="s">
        <v>1884</v>
      </c>
      <c r="K260" t="s">
        <v>1885</v>
      </c>
      <c r="L260" t="s">
        <v>23</v>
      </c>
      <c r="M260" t="s">
        <v>1886</v>
      </c>
      <c r="N260" s="1">
        <v>20</v>
      </c>
      <c r="O260">
        <v>0</v>
      </c>
      <c r="P260">
        <v>9</v>
      </c>
      <c r="Q260" s="1" t="s">
        <v>1179</v>
      </c>
      <c r="R260" t="s">
        <v>1180</v>
      </c>
      <c r="S260" s="1">
        <v>2016</v>
      </c>
      <c r="T260" t="s">
        <v>1887</v>
      </c>
      <c r="U260" t="str">
        <f>HYPERLINK("http://dx.doi.org/10.1007/s12652-016-0365-4","http://dx.doi.org/10.1007/s12652-016-0365-4")</f>
        <v>http://dx.doi.org/10.1007/s12652-016-0365-4</v>
      </c>
    </row>
    <row r="261" spans="1:21" x14ac:dyDescent="0.2">
      <c r="A261" t="s">
        <v>58</v>
      </c>
      <c r="B261" t="s">
        <v>1441</v>
      </c>
      <c r="C261" t="s">
        <v>1441</v>
      </c>
      <c r="D261" t="s">
        <v>1888</v>
      </c>
      <c r="E261" t="s">
        <v>1889</v>
      </c>
      <c r="F261" t="s">
        <v>27</v>
      </c>
      <c r="G261" t="s">
        <v>49</v>
      </c>
      <c r="H261" t="s">
        <v>1890</v>
      </c>
      <c r="I261" s="1" t="s">
        <v>1891</v>
      </c>
      <c r="J261" t="s">
        <v>1892</v>
      </c>
      <c r="K261" t="s">
        <v>23</v>
      </c>
      <c r="L261" t="s">
        <v>1893</v>
      </c>
      <c r="M261" t="s">
        <v>1894</v>
      </c>
      <c r="N261" s="1">
        <v>24</v>
      </c>
      <c r="O261">
        <v>0</v>
      </c>
      <c r="P261">
        <v>0</v>
      </c>
      <c r="Q261" s="1" t="s">
        <v>69</v>
      </c>
      <c r="R261" t="s">
        <v>1021</v>
      </c>
      <c r="S261" s="1">
        <v>2003</v>
      </c>
      <c r="T261" t="s">
        <v>23</v>
      </c>
      <c r="U261" t="s">
        <v>23</v>
      </c>
    </row>
    <row r="262" spans="1:21" x14ac:dyDescent="0.2">
      <c r="A262" t="s">
        <v>21</v>
      </c>
      <c r="B262" t="s">
        <v>1895</v>
      </c>
      <c r="C262" t="s">
        <v>1896</v>
      </c>
      <c r="D262" t="s">
        <v>1897</v>
      </c>
      <c r="E262" t="s">
        <v>1688</v>
      </c>
      <c r="F262" t="s">
        <v>27</v>
      </c>
      <c r="G262" t="s">
        <v>28</v>
      </c>
      <c r="H262" t="s">
        <v>23</v>
      </c>
      <c r="I262" s="1" t="s">
        <v>23</v>
      </c>
      <c r="J262" t="s">
        <v>23</v>
      </c>
      <c r="K262" t="s">
        <v>1898</v>
      </c>
      <c r="L262" t="s">
        <v>23</v>
      </c>
      <c r="M262" t="s">
        <v>1899</v>
      </c>
      <c r="N262" s="1">
        <v>26</v>
      </c>
      <c r="O262">
        <v>0</v>
      </c>
      <c r="P262">
        <v>4</v>
      </c>
      <c r="Q262" s="1" t="s">
        <v>1692</v>
      </c>
      <c r="R262" t="s">
        <v>1693</v>
      </c>
      <c r="S262" s="1">
        <v>2010</v>
      </c>
      <c r="T262" t="s">
        <v>1900</v>
      </c>
      <c r="U262" t="str">
        <f>HYPERLINK("http://dx.doi.org/10.1007/s11047-009-9170-8","http://dx.doi.org/10.1007/s11047-009-9170-8")</f>
        <v>http://dx.doi.org/10.1007/s11047-009-9170-8</v>
      </c>
    </row>
    <row r="263" spans="1:21" x14ac:dyDescent="0.2">
      <c r="A263" t="s">
        <v>58</v>
      </c>
      <c r="B263" t="s">
        <v>1901</v>
      </c>
      <c r="C263" t="s">
        <v>1901</v>
      </c>
      <c r="D263" t="s">
        <v>1902</v>
      </c>
      <c r="E263" t="s">
        <v>1903</v>
      </c>
      <c r="F263" t="s">
        <v>27</v>
      </c>
      <c r="G263" t="s">
        <v>49</v>
      </c>
      <c r="H263" t="s">
        <v>1904</v>
      </c>
      <c r="I263" s="1" t="s">
        <v>1905</v>
      </c>
      <c r="J263" t="s">
        <v>1906</v>
      </c>
      <c r="K263" t="s">
        <v>23</v>
      </c>
      <c r="L263" t="s">
        <v>1907</v>
      </c>
      <c r="M263" t="s">
        <v>1908</v>
      </c>
      <c r="N263" s="1">
        <v>14</v>
      </c>
      <c r="O263">
        <v>0</v>
      </c>
      <c r="P263">
        <v>1</v>
      </c>
      <c r="Q263" s="1" t="s">
        <v>69</v>
      </c>
      <c r="R263" t="s">
        <v>1021</v>
      </c>
      <c r="S263" s="1">
        <v>2004</v>
      </c>
      <c r="T263" t="s">
        <v>23</v>
      </c>
      <c r="U263" t="s">
        <v>23</v>
      </c>
    </row>
    <row r="264" spans="1:21" x14ac:dyDescent="0.2">
      <c r="A264" t="s">
        <v>58</v>
      </c>
      <c r="B264" t="s">
        <v>1909</v>
      </c>
      <c r="C264" t="s">
        <v>1909</v>
      </c>
      <c r="D264" t="s">
        <v>1910</v>
      </c>
      <c r="E264" t="s">
        <v>1903</v>
      </c>
      <c r="F264" t="s">
        <v>27</v>
      </c>
      <c r="G264" t="s">
        <v>49</v>
      </c>
      <c r="H264" t="s">
        <v>1904</v>
      </c>
      <c r="I264" s="1" t="s">
        <v>1905</v>
      </c>
      <c r="J264" t="s">
        <v>1906</v>
      </c>
      <c r="K264" t="s">
        <v>23</v>
      </c>
      <c r="L264" t="s">
        <v>23</v>
      </c>
      <c r="M264" t="s">
        <v>1911</v>
      </c>
      <c r="N264" s="1">
        <v>6</v>
      </c>
      <c r="O264">
        <v>0</v>
      </c>
      <c r="P264">
        <v>0</v>
      </c>
      <c r="Q264" s="1" t="s">
        <v>69</v>
      </c>
      <c r="R264" t="s">
        <v>1021</v>
      </c>
      <c r="S264" s="1">
        <v>2004</v>
      </c>
      <c r="T264" t="s">
        <v>23</v>
      </c>
      <c r="U264" t="s">
        <v>23</v>
      </c>
    </row>
    <row r="265" spans="1:21" x14ac:dyDescent="0.2">
      <c r="A265" t="s">
        <v>21</v>
      </c>
      <c r="B265" t="s">
        <v>1912</v>
      </c>
      <c r="C265" t="s">
        <v>1913</v>
      </c>
      <c r="D265" t="s">
        <v>1914</v>
      </c>
      <c r="E265" t="s">
        <v>1688</v>
      </c>
      <c r="F265" t="s">
        <v>27</v>
      </c>
      <c r="G265" t="s">
        <v>28</v>
      </c>
      <c r="H265" t="s">
        <v>23</v>
      </c>
      <c r="I265" s="1" t="s">
        <v>23</v>
      </c>
      <c r="J265" t="s">
        <v>23</v>
      </c>
      <c r="K265" t="s">
        <v>1915</v>
      </c>
      <c r="L265" t="s">
        <v>23</v>
      </c>
      <c r="M265" t="s">
        <v>1916</v>
      </c>
      <c r="N265" s="1">
        <v>33</v>
      </c>
      <c r="O265">
        <v>1</v>
      </c>
      <c r="P265">
        <v>2</v>
      </c>
      <c r="Q265" s="1" t="s">
        <v>1692</v>
      </c>
      <c r="R265" t="s">
        <v>1693</v>
      </c>
      <c r="S265" s="1">
        <v>2017</v>
      </c>
      <c r="T265" t="s">
        <v>1917</v>
      </c>
      <c r="U265" t="str">
        <f>HYPERLINK("http://dx.doi.org/10.1007/s11047-016-9544-7","http://dx.doi.org/10.1007/s11047-016-9544-7")</f>
        <v>http://dx.doi.org/10.1007/s11047-016-9544-7</v>
      </c>
    </row>
    <row r="266" spans="1:21" x14ac:dyDescent="0.2">
      <c r="A266" t="s">
        <v>58</v>
      </c>
      <c r="B266" t="s">
        <v>1918</v>
      </c>
      <c r="C266" t="s">
        <v>1919</v>
      </c>
      <c r="D266" t="s">
        <v>1920</v>
      </c>
      <c r="E266" t="s">
        <v>1520</v>
      </c>
      <c r="F266" t="s">
        <v>27</v>
      </c>
      <c r="G266" t="s">
        <v>49</v>
      </c>
      <c r="H266" t="s">
        <v>1521</v>
      </c>
      <c r="I266" s="1" t="s">
        <v>1522</v>
      </c>
      <c r="J266" t="s">
        <v>1523</v>
      </c>
      <c r="K266" t="s">
        <v>1921</v>
      </c>
      <c r="L266" t="s">
        <v>23</v>
      </c>
      <c r="M266" t="s">
        <v>1922</v>
      </c>
      <c r="N266" s="1">
        <v>5</v>
      </c>
      <c r="O266">
        <v>0</v>
      </c>
      <c r="P266">
        <v>0</v>
      </c>
      <c r="Q266" s="1" t="s">
        <v>69</v>
      </c>
      <c r="R266" t="s">
        <v>70</v>
      </c>
      <c r="S266" s="1">
        <v>2006</v>
      </c>
      <c r="T266" t="s">
        <v>23</v>
      </c>
      <c r="U266" t="s">
        <v>23</v>
      </c>
    </row>
    <row r="267" spans="1:21" x14ac:dyDescent="0.2">
      <c r="A267" t="s">
        <v>58</v>
      </c>
      <c r="B267" t="s">
        <v>1923</v>
      </c>
      <c r="C267" t="s">
        <v>1924</v>
      </c>
      <c r="D267" t="s">
        <v>1925</v>
      </c>
      <c r="E267" t="s">
        <v>1520</v>
      </c>
      <c r="F267" t="s">
        <v>27</v>
      </c>
      <c r="G267" t="s">
        <v>49</v>
      </c>
      <c r="H267" t="s">
        <v>1521</v>
      </c>
      <c r="I267" s="1" t="s">
        <v>1522</v>
      </c>
      <c r="J267" t="s">
        <v>1523</v>
      </c>
      <c r="K267" t="s">
        <v>1926</v>
      </c>
      <c r="L267" t="s">
        <v>23</v>
      </c>
      <c r="M267" t="s">
        <v>1927</v>
      </c>
      <c r="N267" s="1">
        <v>6</v>
      </c>
      <c r="O267">
        <v>0</v>
      </c>
      <c r="P267">
        <v>0</v>
      </c>
      <c r="Q267" s="1" t="s">
        <v>69</v>
      </c>
      <c r="R267" t="s">
        <v>70</v>
      </c>
      <c r="S267" s="1">
        <v>2006</v>
      </c>
      <c r="T267" t="s">
        <v>23</v>
      </c>
      <c r="U267" t="s">
        <v>23</v>
      </c>
    </row>
    <row r="268" spans="1:21" x14ac:dyDescent="0.2">
      <c r="A268" t="s">
        <v>58</v>
      </c>
      <c r="B268" t="s">
        <v>1928</v>
      </c>
      <c r="C268" t="s">
        <v>1929</v>
      </c>
      <c r="D268" t="s">
        <v>1930</v>
      </c>
      <c r="E268" t="s">
        <v>1520</v>
      </c>
      <c r="F268" t="s">
        <v>27</v>
      </c>
      <c r="G268" t="s">
        <v>49</v>
      </c>
      <c r="H268" t="s">
        <v>1521</v>
      </c>
      <c r="I268" s="1" t="s">
        <v>1522</v>
      </c>
      <c r="J268" t="s">
        <v>1523</v>
      </c>
      <c r="K268" t="s">
        <v>23</v>
      </c>
      <c r="L268" t="s">
        <v>1931</v>
      </c>
      <c r="M268" t="s">
        <v>1932</v>
      </c>
      <c r="N268" s="1">
        <v>16</v>
      </c>
      <c r="O268">
        <v>0</v>
      </c>
      <c r="P268">
        <v>0</v>
      </c>
      <c r="Q268" s="1" t="s">
        <v>69</v>
      </c>
      <c r="R268" t="s">
        <v>70</v>
      </c>
      <c r="S268" s="1">
        <v>2006</v>
      </c>
      <c r="T268" t="s">
        <v>23</v>
      </c>
      <c r="U268" t="s">
        <v>23</v>
      </c>
    </row>
    <row r="269" spans="1:21" x14ac:dyDescent="0.2">
      <c r="A269" t="s">
        <v>21</v>
      </c>
      <c r="B269" t="s">
        <v>1933</v>
      </c>
      <c r="C269" t="s">
        <v>1933</v>
      </c>
      <c r="D269" t="s">
        <v>1934</v>
      </c>
      <c r="E269" t="s">
        <v>1935</v>
      </c>
      <c r="F269" t="s">
        <v>27</v>
      </c>
      <c r="G269" t="s">
        <v>28</v>
      </c>
      <c r="H269" t="s">
        <v>23</v>
      </c>
      <c r="I269" s="1" t="s">
        <v>23</v>
      </c>
      <c r="J269" t="s">
        <v>23</v>
      </c>
      <c r="K269" t="s">
        <v>1936</v>
      </c>
      <c r="L269" t="s">
        <v>1937</v>
      </c>
      <c r="M269" t="s">
        <v>1938</v>
      </c>
      <c r="N269" s="1">
        <v>11</v>
      </c>
      <c r="O269">
        <v>0</v>
      </c>
      <c r="P269">
        <v>1</v>
      </c>
      <c r="Q269" s="1" t="s">
        <v>1939</v>
      </c>
      <c r="R269" t="s">
        <v>1940</v>
      </c>
      <c r="S269" s="1">
        <v>2000</v>
      </c>
      <c r="T269" t="s">
        <v>1941</v>
      </c>
      <c r="U269" t="str">
        <f>HYPERLINK("http://dx.doi.org/10.1109/3477.836385","http://dx.doi.org/10.1109/3477.836385")</f>
        <v>http://dx.doi.org/10.1109/3477.836385</v>
      </c>
    </row>
    <row r="270" spans="1:21" x14ac:dyDescent="0.2">
      <c r="A270" t="s">
        <v>21</v>
      </c>
      <c r="B270" t="s">
        <v>223</v>
      </c>
      <c r="C270" t="s">
        <v>1942</v>
      </c>
      <c r="D270" t="s">
        <v>1943</v>
      </c>
      <c r="E270" t="s">
        <v>1944</v>
      </c>
      <c r="F270" t="s">
        <v>27</v>
      </c>
      <c r="G270" t="s">
        <v>28</v>
      </c>
      <c r="H270" t="s">
        <v>23</v>
      </c>
      <c r="I270" s="1" t="s">
        <v>23</v>
      </c>
      <c r="J270" t="s">
        <v>23</v>
      </c>
      <c r="K270" t="s">
        <v>1945</v>
      </c>
      <c r="L270" t="s">
        <v>1946</v>
      </c>
      <c r="M270" t="s">
        <v>1947</v>
      </c>
      <c r="N270" s="1">
        <v>15</v>
      </c>
      <c r="O270">
        <v>0</v>
      </c>
      <c r="P270">
        <v>0</v>
      </c>
      <c r="Q270" s="1" t="s">
        <v>1948</v>
      </c>
      <c r="R270" t="s">
        <v>1949</v>
      </c>
      <c r="S270" s="1">
        <v>2013</v>
      </c>
      <c r="T270" t="s">
        <v>1950</v>
      </c>
      <c r="U270" t="str">
        <f>HYPERLINK("http://dx.doi.org/10.1007/s10851-012-0370-y","http://dx.doi.org/10.1007/s10851-012-0370-y")</f>
        <v>http://dx.doi.org/10.1007/s10851-012-0370-y</v>
      </c>
    </row>
    <row r="271" spans="1:21" x14ac:dyDescent="0.2">
      <c r="A271" t="s">
        <v>21</v>
      </c>
      <c r="B271" t="s">
        <v>1951</v>
      </c>
      <c r="C271" t="s">
        <v>1951</v>
      </c>
      <c r="D271" t="s">
        <v>1952</v>
      </c>
      <c r="E271" t="s">
        <v>1935</v>
      </c>
      <c r="F271" t="s">
        <v>27</v>
      </c>
      <c r="G271" t="s">
        <v>28</v>
      </c>
      <c r="H271" t="s">
        <v>23</v>
      </c>
      <c r="I271" s="1" t="s">
        <v>23</v>
      </c>
      <c r="J271" t="s">
        <v>23</v>
      </c>
      <c r="K271" t="s">
        <v>1953</v>
      </c>
      <c r="L271" t="s">
        <v>23</v>
      </c>
      <c r="M271" t="s">
        <v>1954</v>
      </c>
      <c r="N271" s="1">
        <v>18</v>
      </c>
      <c r="O271">
        <v>0</v>
      </c>
      <c r="P271">
        <v>0</v>
      </c>
      <c r="Q271" s="1" t="s">
        <v>1939</v>
      </c>
      <c r="R271" t="s">
        <v>1940</v>
      </c>
      <c r="S271" s="1">
        <v>1997</v>
      </c>
      <c r="T271" t="s">
        <v>1955</v>
      </c>
      <c r="U271" t="str">
        <f>HYPERLINK("http://dx.doi.org/10.1109/3477.584947","http://dx.doi.org/10.1109/3477.584947")</f>
        <v>http://dx.doi.org/10.1109/3477.584947</v>
      </c>
    </row>
    <row r="272" spans="1:21" x14ac:dyDescent="0.2">
      <c r="A272" t="s">
        <v>21</v>
      </c>
      <c r="B272" t="s">
        <v>1956</v>
      </c>
      <c r="C272" t="s">
        <v>1956</v>
      </c>
      <c r="D272" t="s">
        <v>1957</v>
      </c>
      <c r="E272" t="s">
        <v>1935</v>
      </c>
      <c r="F272" t="s">
        <v>27</v>
      </c>
      <c r="G272" t="s">
        <v>28</v>
      </c>
      <c r="H272" t="s">
        <v>23</v>
      </c>
      <c r="I272" s="1" t="s">
        <v>23</v>
      </c>
      <c r="J272" t="s">
        <v>23</v>
      </c>
      <c r="K272" t="s">
        <v>23</v>
      </c>
      <c r="L272" t="s">
        <v>1958</v>
      </c>
      <c r="M272" t="s">
        <v>1959</v>
      </c>
      <c r="N272" s="1">
        <v>16</v>
      </c>
      <c r="O272">
        <v>0</v>
      </c>
      <c r="P272">
        <v>3</v>
      </c>
      <c r="Q272" s="1" t="s">
        <v>1939</v>
      </c>
      <c r="R272" t="s">
        <v>1940</v>
      </c>
      <c r="S272" s="1">
        <v>1997</v>
      </c>
      <c r="T272" t="s">
        <v>1960</v>
      </c>
      <c r="U272" t="str">
        <f>HYPERLINK("http://dx.doi.org/10.1109/3477.623229","http://dx.doi.org/10.1109/3477.623229")</f>
        <v>http://dx.doi.org/10.1109/3477.623229</v>
      </c>
    </row>
    <row r="273" spans="1:21" x14ac:dyDescent="0.2">
      <c r="A273" t="s">
        <v>21</v>
      </c>
      <c r="B273" t="s">
        <v>1961</v>
      </c>
      <c r="C273" t="s">
        <v>1962</v>
      </c>
      <c r="D273" t="s">
        <v>1963</v>
      </c>
      <c r="E273" t="s">
        <v>1964</v>
      </c>
      <c r="F273" t="s">
        <v>27</v>
      </c>
      <c r="G273" t="s">
        <v>28</v>
      </c>
      <c r="H273" t="s">
        <v>23</v>
      </c>
      <c r="I273" s="1" t="s">
        <v>23</v>
      </c>
      <c r="J273" t="s">
        <v>23</v>
      </c>
      <c r="K273" t="s">
        <v>1965</v>
      </c>
      <c r="L273" t="s">
        <v>23</v>
      </c>
      <c r="M273" t="s">
        <v>1966</v>
      </c>
      <c r="N273" s="1">
        <v>25</v>
      </c>
      <c r="O273">
        <v>0</v>
      </c>
      <c r="P273">
        <v>6</v>
      </c>
      <c r="Q273" s="1" t="s">
        <v>1967</v>
      </c>
      <c r="R273" t="s">
        <v>1968</v>
      </c>
      <c r="S273" s="1">
        <v>2017</v>
      </c>
      <c r="T273" t="s">
        <v>1969</v>
      </c>
      <c r="U273" t="str">
        <f>HYPERLINK("http://dx.doi.org/10.1109/TETCI.2017.2739838","http://dx.doi.org/10.1109/TETCI.2017.2739838")</f>
        <v>http://dx.doi.org/10.1109/TETCI.2017.2739838</v>
      </c>
    </row>
    <row r="274" spans="1:21" x14ac:dyDescent="0.2">
      <c r="A274" t="s">
        <v>21</v>
      </c>
      <c r="B274" t="s">
        <v>1970</v>
      </c>
      <c r="C274" t="s">
        <v>1971</v>
      </c>
      <c r="D274" t="s">
        <v>1972</v>
      </c>
      <c r="E274" t="s">
        <v>26</v>
      </c>
      <c r="F274" t="s">
        <v>27</v>
      </c>
      <c r="G274" t="s">
        <v>28</v>
      </c>
      <c r="H274" t="s">
        <v>23</v>
      </c>
      <c r="I274" s="1" t="s">
        <v>23</v>
      </c>
      <c r="J274" t="s">
        <v>23</v>
      </c>
      <c r="K274" t="s">
        <v>1973</v>
      </c>
      <c r="L274" t="s">
        <v>1974</v>
      </c>
      <c r="M274" t="s">
        <v>1975</v>
      </c>
      <c r="N274" s="1">
        <v>24</v>
      </c>
      <c r="O274">
        <v>2</v>
      </c>
      <c r="P274">
        <v>17</v>
      </c>
      <c r="Q274" s="1" t="s">
        <v>32</v>
      </c>
      <c r="R274" t="s">
        <v>33</v>
      </c>
      <c r="S274" s="1">
        <v>2013</v>
      </c>
      <c r="T274" t="s">
        <v>1976</v>
      </c>
      <c r="U274" t="str">
        <f>HYPERLINK("http://dx.doi.org/10.1007/s00521-012-0875-8","http://dx.doi.org/10.1007/s00521-012-0875-8")</f>
        <v>http://dx.doi.org/10.1007/s00521-012-0875-8</v>
      </c>
    </row>
    <row r="275" spans="1:21" x14ac:dyDescent="0.2">
      <c r="A275" t="s">
        <v>21</v>
      </c>
      <c r="B275" t="s">
        <v>1977</v>
      </c>
      <c r="C275" t="s">
        <v>1978</v>
      </c>
      <c r="D275" t="s">
        <v>1979</v>
      </c>
      <c r="E275" t="s">
        <v>444</v>
      </c>
      <c r="F275" t="s">
        <v>27</v>
      </c>
      <c r="G275" t="s">
        <v>28</v>
      </c>
      <c r="H275" t="s">
        <v>23</v>
      </c>
      <c r="I275" s="1" t="s">
        <v>23</v>
      </c>
      <c r="J275" t="s">
        <v>23</v>
      </c>
      <c r="K275" t="s">
        <v>23</v>
      </c>
      <c r="L275" t="s">
        <v>1980</v>
      </c>
      <c r="M275" t="s">
        <v>1981</v>
      </c>
      <c r="N275" s="1">
        <v>57</v>
      </c>
      <c r="O275">
        <v>4</v>
      </c>
      <c r="P275">
        <v>4</v>
      </c>
      <c r="Q275" s="1" t="s">
        <v>447</v>
      </c>
      <c r="R275" t="s">
        <v>448</v>
      </c>
      <c r="S275" s="1">
        <v>2021</v>
      </c>
      <c r="T275" t="s">
        <v>1982</v>
      </c>
      <c r="U275" t="str">
        <f>HYPERLINK("http://dx.doi.org/10.1155/2021/4163906","http://dx.doi.org/10.1155/2021/4163906")</f>
        <v>http://dx.doi.org/10.1155/2021/4163906</v>
      </c>
    </row>
    <row r="276" spans="1:21" x14ac:dyDescent="0.2">
      <c r="A276" t="s">
        <v>21</v>
      </c>
      <c r="B276" t="s">
        <v>1983</v>
      </c>
      <c r="C276" t="s">
        <v>1984</v>
      </c>
      <c r="D276" t="s">
        <v>1985</v>
      </c>
      <c r="E276" t="s">
        <v>1986</v>
      </c>
      <c r="F276" t="s">
        <v>27</v>
      </c>
      <c r="G276" t="s">
        <v>28</v>
      </c>
      <c r="H276" t="s">
        <v>23</v>
      </c>
      <c r="I276" s="1" t="s">
        <v>23</v>
      </c>
      <c r="J276" t="s">
        <v>23</v>
      </c>
      <c r="K276" t="s">
        <v>1987</v>
      </c>
      <c r="L276" t="s">
        <v>1988</v>
      </c>
      <c r="M276" t="s">
        <v>1989</v>
      </c>
      <c r="N276" s="1">
        <v>49</v>
      </c>
      <c r="O276">
        <v>0</v>
      </c>
      <c r="P276">
        <v>3</v>
      </c>
      <c r="Q276" s="1" t="s">
        <v>1990</v>
      </c>
      <c r="R276" t="s">
        <v>1991</v>
      </c>
      <c r="S276" s="1">
        <v>2021</v>
      </c>
      <c r="T276" t="s">
        <v>1992</v>
      </c>
      <c r="U276" t="str">
        <f>HYPERLINK("http://dx.doi.org/10.1007/s10032-021-00376-2","http://dx.doi.org/10.1007/s10032-021-00376-2")</f>
        <v>http://dx.doi.org/10.1007/s10032-021-00376-2</v>
      </c>
    </row>
    <row r="277" spans="1:21" x14ac:dyDescent="0.2">
      <c r="A277" t="s">
        <v>21</v>
      </c>
      <c r="B277" t="s">
        <v>1993</v>
      </c>
      <c r="C277" t="s">
        <v>1994</v>
      </c>
      <c r="D277" t="s">
        <v>1995</v>
      </c>
      <c r="E277" t="s">
        <v>73</v>
      </c>
      <c r="F277" t="s">
        <v>27</v>
      </c>
      <c r="G277" t="s">
        <v>28</v>
      </c>
      <c r="H277" t="s">
        <v>23</v>
      </c>
      <c r="I277" s="1" t="s">
        <v>23</v>
      </c>
      <c r="J277" t="s">
        <v>23</v>
      </c>
      <c r="K277" t="s">
        <v>1996</v>
      </c>
      <c r="L277" t="s">
        <v>23</v>
      </c>
      <c r="M277" t="s">
        <v>1997</v>
      </c>
      <c r="N277" s="1">
        <v>37</v>
      </c>
      <c r="O277">
        <v>0</v>
      </c>
      <c r="P277">
        <v>8</v>
      </c>
      <c r="Q277" s="1" t="s">
        <v>77</v>
      </c>
      <c r="R277" t="s">
        <v>78</v>
      </c>
      <c r="S277" s="1">
        <v>2017</v>
      </c>
      <c r="T277" t="s">
        <v>1998</v>
      </c>
      <c r="U277" t="str">
        <f>HYPERLINK("http://dx.doi.org/10.1016/j.patrec.2017.06.026","http://dx.doi.org/10.1016/j.patrec.2017.06.026")</f>
        <v>http://dx.doi.org/10.1016/j.patrec.2017.06.026</v>
      </c>
    </row>
    <row r="278" spans="1:21" x14ac:dyDescent="0.2">
      <c r="A278" t="s">
        <v>58</v>
      </c>
      <c r="B278" t="s">
        <v>1999</v>
      </c>
      <c r="C278" t="s">
        <v>1999</v>
      </c>
      <c r="D278" t="s">
        <v>2000</v>
      </c>
      <c r="E278" t="s">
        <v>2001</v>
      </c>
      <c r="F278" t="s">
        <v>27</v>
      </c>
      <c r="G278" t="s">
        <v>49</v>
      </c>
      <c r="H278" t="s">
        <v>2002</v>
      </c>
      <c r="I278" s="1" t="s">
        <v>2003</v>
      </c>
      <c r="J278" t="s">
        <v>2004</v>
      </c>
      <c r="K278" t="s">
        <v>23</v>
      </c>
      <c r="L278" t="s">
        <v>23</v>
      </c>
      <c r="M278" t="s">
        <v>2005</v>
      </c>
      <c r="N278" s="1">
        <v>20</v>
      </c>
      <c r="O278">
        <v>0</v>
      </c>
      <c r="P278">
        <v>7</v>
      </c>
      <c r="Q278" s="1" t="s">
        <v>69</v>
      </c>
      <c r="R278" t="s">
        <v>70</v>
      </c>
      <c r="S278" s="1">
        <v>2004</v>
      </c>
      <c r="T278" t="s">
        <v>23</v>
      </c>
      <c r="U278" t="s">
        <v>23</v>
      </c>
    </row>
    <row r="279" spans="1:21" x14ac:dyDescent="0.2">
      <c r="A279" t="s">
        <v>21</v>
      </c>
      <c r="B279" t="s">
        <v>2006</v>
      </c>
      <c r="C279" t="s">
        <v>2007</v>
      </c>
      <c r="D279" t="s">
        <v>2008</v>
      </c>
      <c r="E279" t="s">
        <v>73</v>
      </c>
      <c r="F279" t="s">
        <v>27</v>
      </c>
      <c r="G279" t="s">
        <v>28</v>
      </c>
      <c r="H279" t="s">
        <v>23</v>
      </c>
      <c r="I279" s="1" t="s">
        <v>23</v>
      </c>
      <c r="J279" t="s">
        <v>23</v>
      </c>
      <c r="K279" t="s">
        <v>2009</v>
      </c>
      <c r="L279" t="s">
        <v>23</v>
      </c>
      <c r="M279" t="s">
        <v>2010</v>
      </c>
      <c r="N279" s="1">
        <v>13</v>
      </c>
      <c r="O279">
        <v>1</v>
      </c>
      <c r="P279">
        <v>5</v>
      </c>
      <c r="Q279" s="1" t="s">
        <v>77</v>
      </c>
      <c r="R279" t="s">
        <v>78</v>
      </c>
      <c r="S279" s="1">
        <v>2008</v>
      </c>
      <c r="T279" t="s">
        <v>2011</v>
      </c>
      <c r="U279" t="str">
        <f>HYPERLINK("http://dx.doi.org/10.1016/j.patrec.2008.01.010","http://dx.doi.org/10.1016/j.patrec.2008.01.010")</f>
        <v>http://dx.doi.org/10.1016/j.patrec.2008.01.010</v>
      </c>
    </row>
    <row r="280" spans="1:21" x14ac:dyDescent="0.2">
      <c r="A280" t="s">
        <v>21</v>
      </c>
      <c r="B280" t="s">
        <v>2012</v>
      </c>
      <c r="C280" t="s">
        <v>2013</v>
      </c>
      <c r="D280" t="s">
        <v>2014</v>
      </c>
      <c r="E280" t="s">
        <v>38</v>
      </c>
      <c r="F280" t="s">
        <v>27</v>
      </c>
      <c r="G280" t="s">
        <v>720</v>
      </c>
      <c r="H280" t="s">
        <v>23</v>
      </c>
      <c r="I280" s="1" t="s">
        <v>23</v>
      </c>
      <c r="J280" t="s">
        <v>23</v>
      </c>
      <c r="K280" t="s">
        <v>2015</v>
      </c>
      <c r="L280" t="s">
        <v>2016</v>
      </c>
      <c r="M280" t="s">
        <v>2017</v>
      </c>
      <c r="N280" s="1">
        <v>112</v>
      </c>
      <c r="O280">
        <v>14</v>
      </c>
      <c r="P280">
        <v>74</v>
      </c>
      <c r="Q280" s="1" t="s">
        <v>42</v>
      </c>
      <c r="R280" t="s">
        <v>43</v>
      </c>
      <c r="S280" s="1">
        <v>2007</v>
      </c>
      <c r="T280" t="s">
        <v>2018</v>
      </c>
      <c r="U280" t="str">
        <f>HYPERLINK("http://dx.doi.org/10.3233/IDA-2007-11602","http://dx.doi.org/10.3233/IDA-2007-11602")</f>
        <v>http://dx.doi.org/10.3233/IDA-2007-11602</v>
      </c>
    </row>
    <row r="281" spans="1:21" x14ac:dyDescent="0.2">
      <c r="A281" t="s">
        <v>21</v>
      </c>
      <c r="B281" t="s">
        <v>2019</v>
      </c>
      <c r="C281" t="s">
        <v>2019</v>
      </c>
      <c r="D281" t="s">
        <v>2020</v>
      </c>
      <c r="E281" t="s">
        <v>92</v>
      </c>
      <c r="F281" t="s">
        <v>27</v>
      </c>
      <c r="G281" t="s">
        <v>49</v>
      </c>
      <c r="H281" t="s">
        <v>2021</v>
      </c>
      <c r="I281" s="1" t="s">
        <v>2022</v>
      </c>
      <c r="J281" t="s">
        <v>2023</v>
      </c>
      <c r="K281" t="s">
        <v>2024</v>
      </c>
      <c r="L281" t="s">
        <v>23</v>
      </c>
      <c r="M281" t="s">
        <v>2025</v>
      </c>
      <c r="N281" s="1">
        <v>12</v>
      </c>
      <c r="O281">
        <v>0</v>
      </c>
      <c r="P281">
        <v>7</v>
      </c>
      <c r="Q281" s="1" t="s">
        <v>96</v>
      </c>
      <c r="R281" t="s">
        <v>97</v>
      </c>
      <c r="S281" s="1">
        <v>2003</v>
      </c>
      <c r="T281" t="s">
        <v>2026</v>
      </c>
      <c r="U281" t="str">
        <f>HYPERLINK("http://dx.doi.org/10.1016/S0950-7051(03)00035-2","http://dx.doi.org/10.1016/S0950-7051(03)00035-2")</f>
        <v>http://dx.doi.org/10.1016/S0950-7051(03)00035-2</v>
      </c>
    </row>
    <row r="282" spans="1:21" x14ac:dyDescent="0.2">
      <c r="A282" t="s">
        <v>58</v>
      </c>
      <c r="B282" t="s">
        <v>2027</v>
      </c>
      <c r="C282" t="s">
        <v>2027</v>
      </c>
      <c r="D282" t="s">
        <v>2028</v>
      </c>
      <c r="E282" t="s">
        <v>2029</v>
      </c>
      <c r="F282" t="s">
        <v>27</v>
      </c>
      <c r="G282" t="s">
        <v>49</v>
      </c>
      <c r="H282" t="s">
        <v>2030</v>
      </c>
      <c r="I282" s="1" t="s">
        <v>2031</v>
      </c>
      <c r="J282" t="s">
        <v>2032</v>
      </c>
      <c r="K282" t="s">
        <v>23</v>
      </c>
      <c r="L282" t="s">
        <v>2033</v>
      </c>
      <c r="M282" t="s">
        <v>2034</v>
      </c>
      <c r="N282" s="1">
        <v>9</v>
      </c>
      <c r="O282">
        <v>0</v>
      </c>
      <c r="P282">
        <v>1</v>
      </c>
      <c r="Q282" s="1" t="s">
        <v>69</v>
      </c>
      <c r="R282" t="s">
        <v>1021</v>
      </c>
      <c r="S282" s="1">
        <v>2002</v>
      </c>
      <c r="T282" t="s">
        <v>23</v>
      </c>
      <c r="U282" t="s">
        <v>23</v>
      </c>
    </row>
    <row r="283" spans="1:21" x14ac:dyDescent="0.2">
      <c r="A283" t="s">
        <v>21</v>
      </c>
      <c r="B283" t="s">
        <v>2035</v>
      </c>
      <c r="C283" t="s">
        <v>2036</v>
      </c>
      <c r="D283" t="s">
        <v>2037</v>
      </c>
      <c r="E283" t="s">
        <v>148</v>
      </c>
      <c r="F283" t="s">
        <v>27</v>
      </c>
      <c r="G283" t="s">
        <v>28</v>
      </c>
      <c r="H283" t="s">
        <v>23</v>
      </c>
      <c r="I283" s="1" t="s">
        <v>23</v>
      </c>
      <c r="J283" t="s">
        <v>23</v>
      </c>
      <c r="K283" t="s">
        <v>2038</v>
      </c>
      <c r="L283" t="s">
        <v>2039</v>
      </c>
      <c r="M283" t="s">
        <v>2040</v>
      </c>
      <c r="N283" s="1">
        <v>66</v>
      </c>
      <c r="O283">
        <v>0</v>
      </c>
      <c r="P283">
        <v>2</v>
      </c>
      <c r="Q283" s="1" t="s">
        <v>152</v>
      </c>
      <c r="R283" t="s">
        <v>148</v>
      </c>
      <c r="S283" s="1">
        <v>2021</v>
      </c>
      <c r="T283" t="s">
        <v>2041</v>
      </c>
      <c r="U283" t="str">
        <f>HYPERLINK("http://dx.doi.org/10.1016/j.neucom.2021.09.023","http://dx.doi.org/10.1016/j.neucom.2021.09.023")</f>
        <v>http://dx.doi.org/10.1016/j.neucom.2021.09.023</v>
      </c>
    </row>
    <row r="284" spans="1:21" x14ac:dyDescent="0.2">
      <c r="A284" t="s">
        <v>21</v>
      </c>
      <c r="B284" t="s">
        <v>2042</v>
      </c>
      <c r="C284" t="s">
        <v>2043</v>
      </c>
      <c r="D284" t="s">
        <v>2044</v>
      </c>
      <c r="E284" t="s">
        <v>26</v>
      </c>
      <c r="F284" t="s">
        <v>27</v>
      </c>
      <c r="G284" t="s">
        <v>28</v>
      </c>
      <c r="H284" t="s">
        <v>23</v>
      </c>
      <c r="I284" s="1" t="s">
        <v>23</v>
      </c>
      <c r="J284" t="s">
        <v>23</v>
      </c>
      <c r="K284" t="s">
        <v>2045</v>
      </c>
      <c r="L284" t="s">
        <v>23</v>
      </c>
      <c r="M284" t="s">
        <v>2046</v>
      </c>
      <c r="N284" s="1">
        <v>95</v>
      </c>
      <c r="O284">
        <v>7</v>
      </c>
      <c r="P284">
        <v>16</v>
      </c>
      <c r="Q284" s="1" t="s">
        <v>32</v>
      </c>
      <c r="R284" t="s">
        <v>33</v>
      </c>
      <c r="S284" s="1">
        <v>2021</v>
      </c>
      <c r="T284" t="s">
        <v>2047</v>
      </c>
      <c r="U284" t="str">
        <f>HYPERLINK("http://dx.doi.org/10.1007/s00521-020-05555-6","http://dx.doi.org/10.1007/s00521-020-05555-6")</f>
        <v>http://dx.doi.org/10.1007/s00521-020-05555-6</v>
      </c>
    </row>
    <row r="285" spans="1:21" x14ac:dyDescent="0.2">
      <c r="A285" t="s">
        <v>21</v>
      </c>
      <c r="B285" t="s">
        <v>2048</v>
      </c>
      <c r="C285" t="s">
        <v>2049</v>
      </c>
      <c r="D285" t="s">
        <v>2050</v>
      </c>
      <c r="E285" t="s">
        <v>505</v>
      </c>
      <c r="F285" t="s">
        <v>27</v>
      </c>
      <c r="G285" t="s">
        <v>28</v>
      </c>
      <c r="H285" t="s">
        <v>23</v>
      </c>
      <c r="I285" s="1" t="s">
        <v>23</v>
      </c>
      <c r="J285" t="s">
        <v>23</v>
      </c>
      <c r="K285" t="s">
        <v>2051</v>
      </c>
      <c r="L285" t="s">
        <v>2052</v>
      </c>
      <c r="M285" t="s">
        <v>2053</v>
      </c>
      <c r="N285" s="1">
        <v>62</v>
      </c>
      <c r="O285">
        <v>3</v>
      </c>
      <c r="P285">
        <v>6</v>
      </c>
      <c r="Q285" s="1" t="s">
        <v>509</v>
      </c>
      <c r="R285" t="s">
        <v>510</v>
      </c>
      <c r="S285" s="1">
        <v>2021</v>
      </c>
      <c r="T285" t="s">
        <v>2054</v>
      </c>
      <c r="U285" t="str">
        <f>HYPERLINK("http://dx.doi.org/10.1515/jisys-2020-0042","http://dx.doi.org/10.1515/jisys-2020-0042")</f>
        <v>http://dx.doi.org/10.1515/jisys-2020-0042</v>
      </c>
    </row>
    <row r="286" spans="1:21" x14ac:dyDescent="0.2">
      <c r="A286" t="s">
        <v>21</v>
      </c>
      <c r="B286" t="s">
        <v>1396</v>
      </c>
      <c r="C286" t="s">
        <v>2055</v>
      </c>
      <c r="D286" t="s">
        <v>2056</v>
      </c>
      <c r="E286" t="s">
        <v>1986</v>
      </c>
      <c r="F286" t="s">
        <v>27</v>
      </c>
      <c r="G286" t="s">
        <v>28</v>
      </c>
      <c r="H286" t="s">
        <v>23</v>
      </c>
      <c r="I286" s="1" t="s">
        <v>23</v>
      </c>
      <c r="J286" t="s">
        <v>23</v>
      </c>
      <c r="K286" t="s">
        <v>2057</v>
      </c>
      <c r="L286" t="s">
        <v>2058</v>
      </c>
      <c r="M286" t="s">
        <v>2059</v>
      </c>
      <c r="N286" s="1">
        <v>50</v>
      </c>
      <c r="O286">
        <v>0</v>
      </c>
      <c r="P286">
        <v>5</v>
      </c>
      <c r="Q286" s="1" t="s">
        <v>1990</v>
      </c>
      <c r="R286" t="s">
        <v>1991</v>
      </c>
      <c r="S286" s="1">
        <v>2009</v>
      </c>
      <c r="T286" t="s">
        <v>2060</v>
      </c>
      <c r="U286" t="str">
        <f>HYPERLINK("http://dx.doi.org/10.1007/s10032-009-0082-z","http://dx.doi.org/10.1007/s10032-009-0082-z")</f>
        <v>http://dx.doi.org/10.1007/s10032-009-0082-z</v>
      </c>
    </row>
    <row r="287" spans="1:21" x14ac:dyDescent="0.2">
      <c r="A287" t="s">
        <v>21</v>
      </c>
      <c r="B287" t="s">
        <v>2061</v>
      </c>
      <c r="C287" t="s">
        <v>2062</v>
      </c>
      <c r="D287" t="s">
        <v>2063</v>
      </c>
      <c r="E287" t="s">
        <v>2064</v>
      </c>
      <c r="F287" t="s">
        <v>27</v>
      </c>
      <c r="G287" t="s">
        <v>272</v>
      </c>
      <c r="H287" t="s">
        <v>23</v>
      </c>
      <c r="I287" s="1" t="s">
        <v>23</v>
      </c>
      <c r="J287" t="s">
        <v>23</v>
      </c>
      <c r="K287" t="s">
        <v>2065</v>
      </c>
      <c r="L287" t="s">
        <v>2066</v>
      </c>
      <c r="M287" t="s">
        <v>2067</v>
      </c>
      <c r="N287" s="1">
        <v>37</v>
      </c>
      <c r="O287">
        <v>40</v>
      </c>
      <c r="P287">
        <v>40</v>
      </c>
      <c r="Q287" s="1" t="s">
        <v>2068</v>
      </c>
      <c r="R287" t="s">
        <v>2069</v>
      </c>
      <c r="S287" s="1" t="s">
        <v>23</v>
      </c>
      <c r="T287" t="s">
        <v>2070</v>
      </c>
      <c r="U287" t="str">
        <f>HYPERLINK("http://dx.doi.org/10.1007/s10489-022-03642-w","http://dx.doi.org/10.1007/s10489-022-03642-w")</f>
        <v>http://dx.doi.org/10.1007/s10489-022-03642-w</v>
      </c>
    </row>
    <row r="288" spans="1:21" x14ac:dyDescent="0.2">
      <c r="A288" t="s">
        <v>21</v>
      </c>
      <c r="B288" t="s">
        <v>2071</v>
      </c>
      <c r="C288" t="s">
        <v>2072</v>
      </c>
      <c r="D288" t="s">
        <v>2073</v>
      </c>
      <c r="E288" t="s">
        <v>505</v>
      </c>
      <c r="F288" t="s">
        <v>27</v>
      </c>
      <c r="G288" t="s">
        <v>28</v>
      </c>
      <c r="H288" t="s">
        <v>23</v>
      </c>
      <c r="I288" s="1" t="s">
        <v>23</v>
      </c>
      <c r="J288" t="s">
        <v>23</v>
      </c>
      <c r="K288" t="s">
        <v>2074</v>
      </c>
      <c r="L288" t="s">
        <v>2075</v>
      </c>
      <c r="M288" t="s">
        <v>2076</v>
      </c>
      <c r="N288" s="1">
        <v>24</v>
      </c>
      <c r="O288">
        <v>0</v>
      </c>
      <c r="P288">
        <v>0</v>
      </c>
      <c r="Q288" s="1" t="s">
        <v>509</v>
      </c>
      <c r="R288" t="s">
        <v>510</v>
      </c>
      <c r="S288" s="1">
        <v>2021</v>
      </c>
      <c r="T288" t="s">
        <v>2077</v>
      </c>
      <c r="U288" t="str">
        <f>HYPERLINK("http://dx.doi.org/10.1515/jisys-2021-0082","http://dx.doi.org/10.1515/jisys-2021-0082")</f>
        <v>http://dx.doi.org/10.1515/jisys-2021-0082</v>
      </c>
    </row>
    <row r="289" spans="1:21" x14ac:dyDescent="0.2">
      <c r="A289" t="s">
        <v>21</v>
      </c>
      <c r="B289" t="s">
        <v>2078</v>
      </c>
      <c r="C289" t="s">
        <v>2079</v>
      </c>
      <c r="D289" t="s">
        <v>2080</v>
      </c>
      <c r="E289" t="s">
        <v>2081</v>
      </c>
      <c r="F289" t="s">
        <v>27</v>
      </c>
      <c r="G289" t="s">
        <v>28</v>
      </c>
      <c r="H289" t="s">
        <v>23</v>
      </c>
      <c r="I289" s="1" t="s">
        <v>23</v>
      </c>
      <c r="J289" t="s">
        <v>23</v>
      </c>
      <c r="K289" t="s">
        <v>2082</v>
      </c>
      <c r="L289" t="s">
        <v>23</v>
      </c>
      <c r="M289" t="s">
        <v>2083</v>
      </c>
      <c r="N289" s="1">
        <v>20</v>
      </c>
      <c r="O289">
        <v>0</v>
      </c>
      <c r="P289">
        <v>2</v>
      </c>
      <c r="Q289" s="1" t="s">
        <v>2084</v>
      </c>
      <c r="R289" t="s">
        <v>2085</v>
      </c>
      <c r="S289" s="1">
        <v>2020</v>
      </c>
      <c r="T289" t="s">
        <v>2086</v>
      </c>
      <c r="U289" t="str">
        <f>HYPERLINK("http://dx.doi.org/10.1007/s13218-020-00675-6","http://dx.doi.org/10.1007/s13218-020-00675-6")</f>
        <v>http://dx.doi.org/10.1007/s13218-020-00675-6</v>
      </c>
    </row>
    <row r="290" spans="1:21" x14ac:dyDescent="0.2">
      <c r="A290" t="s">
        <v>21</v>
      </c>
      <c r="B290" t="s">
        <v>2087</v>
      </c>
      <c r="C290" t="s">
        <v>2088</v>
      </c>
      <c r="D290" t="s">
        <v>2089</v>
      </c>
      <c r="E290" t="s">
        <v>321</v>
      </c>
      <c r="F290" t="s">
        <v>27</v>
      </c>
      <c r="G290" t="s">
        <v>49</v>
      </c>
      <c r="H290" t="s">
        <v>2090</v>
      </c>
      <c r="I290" s="1" t="s">
        <v>2091</v>
      </c>
      <c r="J290" t="s">
        <v>2092</v>
      </c>
      <c r="K290" t="s">
        <v>2093</v>
      </c>
      <c r="L290" t="s">
        <v>23</v>
      </c>
      <c r="M290" t="s">
        <v>2094</v>
      </c>
      <c r="N290" s="1">
        <v>31</v>
      </c>
      <c r="O290">
        <v>1</v>
      </c>
      <c r="P290">
        <v>8</v>
      </c>
      <c r="Q290" s="1" t="s">
        <v>325</v>
      </c>
      <c r="R290" t="s">
        <v>326</v>
      </c>
      <c r="S290" s="1">
        <v>2015</v>
      </c>
      <c r="T290" t="s">
        <v>2095</v>
      </c>
      <c r="U290" t="str">
        <f>HYPERLINK("http://dx.doi.org/10.1007/s10994-015-5518-8","http://dx.doi.org/10.1007/s10994-015-5518-8")</f>
        <v>http://dx.doi.org/10.1007/s10994-015-5518-8</v>
      </c>
    </row>
    <row r="291" spans="1:21" x14ac:dyDescent="0.2">
      <c r="A291" t="s">
        <v>21</v>
      </c>
      <c r="B291" t="s">
        <v>2096</v>
      </c>
      <c r="C291" t="s">
        <v>2096</v>
      </c>
      <c r="D291" t="s">
        <v>2097</v>
      </c>
      <c r="E291" t="s">
        <v>148</v>
      </c>
      <c r="F291" t="s">
        <v>27</v>
      </c>
      <c r="G291" t="s">
        <v>28</v>
      </c>
      <c r="H291" t="s">
        <v>23</v>
      </c>
      <c r="I291" s="1" t="s">
        <v>23</v>
      </c>
      <c r="J291" t="s">
        <v>23</v>
      </c>
      <c r="K291" t="s">
        <v>2098</v>
      </c>
      <c r="L291" t="s">
        <v>2099</v>
      </c>
      <c r="M291" t="s">
        <v>2100</v>
      </c>
      <c r="N291" s="1">
        <v>12</v>
      </c>
      <c r="O291">
        <v>0</v>
      </c>
      <c r="P291">
        <v>3</v>
      </c>
      <c r="Q291" s="1" t="s">
        <v>152</v>
      </c>
      <c r="R291" t="s">
        <v>148</v>
      </c>
      <c r="S291" s="1">
        <v>1996</v>
      </c>
      <c r="T291" t="s">
        <v>2101</v>
      </c>
      <c r="U291" t="str">
        <f>HYPERLINK("http://dx.doi.org/10.1016/0925-2312(96)00086-0","http://dx.doi.org/10.1016/0925-2312(96)00086-0")</f>
        <v>http://dx.doi.org/10.1016/0925-2312(96)00086-0</v>
      </c>
    </row>
    <row r="292" spans="1:21" x14ac:dyDescent="0.2">
      <c r="A292" t="s">
        <v>58</v>
      </c>
      <c r="B292" t="s">
        <v>2102</v>
      </c>
      <c r="C292" t="s">
        <v>2102</v>
      </c>
      <c r="D292" t="s">
        <v>2103</v>
      </c>
      <c r="E292" t="s">
        <v>2104</v>
      </c>
      <c r="F292" t="s">
        <v>27</v>
      </c>
      <c r="G292" t="s">
        <v>49</v>
      </c>
      <c r="H292" t="s">
        <v>2105</v>
      </c>
      <c r="I292" s="1" t="s">
        <v>2106</v>
      </c>
      <c r="J292" t="s">
        <v>2107</v>
      </c>
      <c r="K292" t="s">
        <v>23</v>
      </c>
      <c r="L292" t="s">
        <v>23</v>
      </c>
      <c r="M292" t="s">
        <v>2108</v>
      </c>
      <c r="N292" s="1">
        <v>4</v>
      </c>
      <c r="O292">
        <v>0</v>
      </c>
      <c r="P292">
        <v>0</v>
      </c>
      <c r="Q292" s="1" t="s">
        <v>69</v>
      </c>
      <c r="R292" t="s">
        <v>70</v>
      </c>
      <c r="S292" s="1">
        <v>2005</v>
      </c>
      <c r="T292" t="s">
        <v>23</v>
      </c>
      <c r="U292" t="s">
        <v>23</v>
      </c>
    </row>
    <row r="293" spans="1:21" x14ac:dyDescent="0.2">
      <c r="A293" t="s">
        <v>21</v>
      </c>
      <c r="B293" t="s">
        <v>2109</v>
      </c>
      <c r="C293" t="s">
        <v>2110</v>
      </c>
      <c r="D293" t="s">
        <v>2111</v>
      </c>
      <c r="E293" t="s">
        <v>1408</v>
      </c>
      <c r="F293" t="s">
        <v>27</v>
      </c>
      <c r="G293" t="s">
        <v>28</v>
      </c>
      <c r="H293" t="s">
        <v>23</v>
      </c>
      <c r="I293" s="1" t="s">
        <v>23</v>
      </c>
      <c r="J293" t="s">
        <v>23</v>
      </c>
      <c r="K293" t="s">
        <v>23</v>
      </c>
      <c r="L293" t="s">
        <v>2112</v>
      </c>
      <c r="M293" t="s">
        <v>2113</v>
      </c>
      <c r="N293" s="1">
        <v>25</v>
      </c>
      <c r="O293">
        <v>3</v>
      </c>
      <c r="P293">
        <v>8</v>
      </c>
      <c r="Q293" s="1" t="s">
        <v>1411</v>
      </c>
      <c r="R293" t="s">
        <v>1412</v>
      </c>
      <c r="S293" s="1">
        <v>2017</v>
      </c>
      <c r="T293" t="s">
        <v>2114</v>
      </c>
      <c r="U293" t="str">
        <f>HYPERLINK("http://dx.doi.org/10.1049/iet-cvi.2015.0446","http://dx.doi.org/10.1049/iet-cvi.2015.0446")</f>
        <v>http://dx.doi.org/10.1049/iet-cvi.2015.0446</v>
      </c>
    </row>
    <row r="294" spans="1:21" x14ac:dyDescent="0.2">
      <c r="A294" t="s">
        <v>21</v>
      </c>
      <c r="B294" t="s">
        <v>2115</v>
      </c>
      <c r="C294" t="s">
        <v>2116</v>
      </c>
      <c r="D294" t="s">
        <v>2117</v>
      </c>
      <c r="E294" t="s">
        <v>1804</v>
      </c>
      <c r="F294" t="s">
        <v>27</v>
      </c>
      <c r="G294" t="s">
        <v>28</v>
      </c>
      <c r="H294" t="s">
        <v>23</v>
      </c>
      <c r="I294" s="1" t="s">
        <v>23</v>
      </c>
      <c r="J294" t="s">
        <v>23</v>
      </c>
      <c r="K294" t="s">
        <v>2118</v>
      </c>
      <c r="L294" t="s">
        <v>2119</v>
      </c>
      <c r="M294" t="s">
        <v>2120</v>
      </c>
      <c r="N294" s="1">
        <v>40</v>
      </c>
      <c r="O294">
        <v>0</v>
      </c>
      <c r="P294">
        <v>1</v>
      </c>
      <c r="Q294" s="1" t="s">
        <v>1808</v>
      </c>
      <c r="R294" t="s">
        <v>1809</v>
      </c>
      <c r="S294" s="1">
        <v>2015</v>
      </c>
      <c r="T294" t="s">
        <v>2121</v>
      </c>
      <c r="U294" t="str">
        <f>HYPERLINK("http://dx.doi.org/10.4316/AECE.2015.04005","http://dx.doi.org/10.4316/AECE.2015.04005")</f>
        <v>http://dx.doi.org/10.4316/AECE.2015.04005</v>
      </c>
    </row>
    <row r="295" spans="1:21" x14ac:dyDescent="0.2">
      <c r="A295" t="s">
        <v>21</v>
      </c>
      <c r="B295" t="s">
        <v>306</v>
      </c>
      <c r="C295" t="s">
        <v>307</v>
      </c>
      <c r="D295" t="s">
        <v>2122</v>
      </c>
      <c r="E295" t="s">
        <v>1434</v>
      </c>
      <c r="F295" t="s">
        <v>27</v>
      </c>
      <c r="G295" t="s">
        <v>28</v>
      </c>
      <c r="H295" t="s">
        <v>23</v>
      </c>
      <c r="I295" s="1" t="s">
        <v>23</v>
      </c>
      <c r="J295" t="s">
        <v>23</v>
      </c>
      <c r="K295" t="s">
        <v>2123</v>
      </c>
      <c r="L295" t="s">
        <v>23</v>
      </c>
      <c r="M295" t="s">
        <v>2124</v>
      </c>
      <c r="N295" s="1">
        <v>34</v>
      </c>
      <c r="O295">
        <v>1</v>
      </c>
      <c r="P295">
        <v>6</v>
      </c>
      <c r="Q295" s="1" t="s">
        <v>1438</v>
      </c>
      <c r="R295" t="s">
        <v>1439</v>
      </c>
      <c r="S295" s="1">
        <v>2010</v>
      </c>
      <c r="T295" t="s">
        <v>2125</v>
      </c>
      <c r="U295" t="str">
        <f>HYPERLINK("http://dx.doi.org/10.1007/s10458-009-9090-0","http://dx.doi.org/10.1007/s10458-009-9090-0")</f>
        <v>http://dx.doi.org/10.1007/s10458-009-9090-0</v>
      </c>
    </row>
    <row r="296" spans="1:21" x14ac:dyDescent="0.2">
      <c r="A296" t="s">
        <v>21</v>
      </c>
      <c r="B296" t="s">
        <v>2126</v>
      </c>
      <c r="C296" t="s">
        <v>2127</v>
      </c>
      <c r="D296" t="s">
        <v>2128</v>
      </c>
      <c r="E296" t="s">
        <v>1458</v>
      </c>
      <c r="F296" t="s">
        <v>27</v>
      </c>
      <c r="G296" t="s">
        <v>28</v>
      </c>
      <c r="H296" t="s">
        <v>23</v>
      </c>
      <c r="I296" s="1" t="s">
        <v>23</v>
      </c>
      <c r="J296" t="s">
        <v>23</v>
      </c>
      <c r="K296" t="s">
        <v>2129</v>
      </c>
      <c r="L296" t="s">
        <v>1368</v>
      </c>
      <c r="M296" t="s">
        <v>2130</v>
      </c>
      <c r="N296" s="1">
        <v>58</v>
      </c>
      <c r="O296">
        <v>3</v>
      </c>
      <c r="P296">
        <v>29</v>
      </c>
      <c r="Q296" s="1" t="s">
        <v>1461</v>
      </c>
      <c r="R296" t="s">
        <v>1462</v>
      </c>
      <c r="S296" s="1">
        <v>2012</v>
      </c>
      <c r="T296" t="s">
        <v>2131</v>
      </c>
      <c r="U296" t="str">
        <f>HYPERLINK("http://dx.doi.org/10.1007/s11721-012-0073-4","http://dx.doi.org/10.1007/s11721-012-0073-4")</f>
        <v>http://dx.doi.org/10.1007/s11721-012-0073-4</v>
      </c>
    </row>
    <row r="297" spans="1:21" x14ac:dyDescent="0.2">
      <c r="A297" t="s">
        <v>21</v>
      </c>
      <c r="B297" t="s">
        <v>2132</v>
      </c>
      <c r="C297" t="s">
        <v>2133</v>
      </c>
      <c r="D297" t="s">
        <v>2134</v>
      </c>
      <c r="E297" t="s">
        <v>1720</v>
      </c>
      <c r="F297" t="s">
        <v>27</v>
      </c>
      <c r="G297" t="s">
        <v>28</v>
      </c>
      <c r="H297" t="s">
        <v>23</v>
      </c>
      <c r="I297" s="1" t="s">
        <v>23</v>
      </c>
      <c r="J297" t="s">
        <v>23</v>
      </c>
      <c r="K297" t="s">
        <v>2135</v>
      </c>
      <c r="L297" t="s">
        <v>2136</v>
      </c>
      <c r="M297" t="s">
        <v>2137</v>
      </c>
      <c r="N297" s="1">
        <v>37</v>
      </c>
      <c r="O297">
        <v>0</v>
      </c>
      <c r="P297">
        <v>17</v>
      </c>
      <c r="Q297" s="1" t="s">
        <v>1724</v>
      </c>
      <c r="R297" t="s">
        <v>1725</v>
      </c>
      <c r="S297" s="1">
        <v>2016</v>
      </c>
      <c r="T297" t="s">
        <v>2138</v>
      </c>
      <c r="U297" t="str">
        <f>HYPERLINK("http://dx.doi.org/10.1016/j.robot.2016.05.006","http://dx.doi.org/10.1016/j.robot.2016.05.006")</f>
        <v>http://dx.doi.org/10.1016/j.robot.2016.05.006</v>
      </c>
    </row>
    <row r="298" spans="1:21" x14ac:dyDescent="0.2">
      <c r="A298" t="s">
        <v>21</v>
      </c>
      <c r="B298" t="s">
        <v>2139</v>
      </c>
      <c r="C298" t="s">
        <v>2140</v>
      </c>
      <c r="D298" t="s">
        <v>2141</v>
      </c>
      <c r="E298" t="s">
        <v>2142</v>
      </c>
      <c r="F298" t="s">
        <v>27</v>
      </c>
      <c r="G298" t="s">
        <v>720</v>
      </c>
      <c r="H298" t="s">
        <v>23</v>
      </c>
      <c r="I298" s="1" t="s">
        <v>23</v>
      </c>
      <c r="J298" t="s">
        <v>23</v>
      </c>
      <c r="K298" t="s">
        <v>2143</v>
      </c>
      <c r="L298" t="s">
        <v>2144</v>
      </c>
      <c r="M298" t="s">
        <v>2145</v>
      </c>
      <c r="N298" s="1">
        <v>144</v>
      </c>
      <c r="O298">
        <v>5</v>
      </c>
      <c r="P298">
        <v>30</v>
      </c>
      <c r="Q298" s="1" t="s">
        <v>2146</v>
      </c>
      <c r="R298" t="s">
        <v>2147</v>
      </c>
      <c r="S298" s="1">
        <v>2016</v>
      </c>
      <c r="T298" t="s">
        <v>2148</v>
      </c>
      <c r="U298" t="str">
        <f>HYPERLINK("http://dx.doi.org/10.3109/0954898X.2016.1171411","http://dx.doi.org/10.3109/0954898X.2016.1171411")</f>
        <v>http://dx.doi.org/10.3109/0954898X.2016.1171411</v>
      </c>
    </row>
    <row r="299" spans="1:21" x14ac:dyDescent="0.2">
      <c r="A299" t="s">
        <v>21</v>
      </c>
      <c r="B299" t="s">
        <v>2149</v>
      </c>
      <c r="C299" t="s">
        <v>2150</v>
      </c>
      <c r="D299" t="s">
        <v>2151</v>
      </c>
      <c r="E299" t="s">
        <v>1720</v>
      </c>
      <c r="F299" t="s">
        <v>27</v>
      </c>
      <c r="G299" t="s">
        <v>28</v>
      </c>
      <c r="H299" t="s">
        <v>23</v>
      </c>
      <c r="I299" s="1" t="s">
        <v>23</v>
      </c>
      <c r="J299" t="s">
        <v>23</v>
      </c>
      <c r="K299" t="s">
        <v>2152</v>
      </c>
      <c r="L299" t="s">
        <v>1541</v>
      </c>
      <c r="M299" t="s">
        <v>2153</v>
      </c>
      <c r="N299" s="1">
        <v>35</v>
      </c>
      <c r="O299">
        <v>0</v>
      </c>
      <c r="P299">
        <v>27</v>
      </c>
      <c r="Q299" s="1" t="s">
        <v>1724</v>
      </c>
      <c r="R299" t="s">
        <v>1725</v>
      </c>
      <c r="S299" s="1">
        <v>2017</v>
      </c>
      <c r="T299" t="s">
        <v>2154</v>
      </c>
      <c r="U299" t="str">
        <f>HYPERLINK("http://dx.doi.org/10.1016/j.robot.2016.10.009","http://dx.doi.org/10.1016/j.robot.2016.10.009")</f>
        <v>http://dx.doi.org/10.1016/j.robot.2016.10.009</v>
      </c>
    </row>
    <row r="300" spans="1:21" x14ac:dyDescent="0.2">
      <c r="A300" t="s">
        <v>58</v>
      </c>
      <c r="B300" t="s">
        <v>2155</v>
      </c>
      <c r="C300" t="s">
        <v>2156</v>
      </c>
      <c r="D300" t="s">
        <v>2157</v>
      </c>
      <c r="E300" t="s">
        <v>2158</v>
      </c>
      <c r="F300" t="s">
        <v>27</v>
      </c>
      <c r="G300" t="s">
        <v>49</v>
      </c>
      <c r="H300" t="s">
        <v>2159</v>
      </c>
      <c r="I300" s="1" t="s">
        <v>2160</v>
      </c>
      <c r="J300" t="s">
        <v>2161</v>
      </c>
      <c r="K300" t="s">
        <v>23</v>
      </c>
      <c r="L300" t="s">
        <v>2162</v>
      </c>
      <c r="M300" t="s">
        <v>2163</v>
      </c>
      <c r="N300" s="1">
        <v>11</v>
      </c>
      <c r="O300">
        <v>0</v>
      </c>
      <c r="P300">
        <v>1</v>
      </c>
      <c r="Q300" s="1" t="s">
        <v>69</v>
      </c>
      <c r="R300" t="s">
        <v>1021</v>
      </c>
      <c r="S300" s="1">
        <v>2006</v>
      </c>
      <c r="T300" t="s">
        <v>23</v>
      </c>
      <c r="U300" t="s">
        <v>23</v>
      </c>
    </row>
    <row r="301" spans="1:21" x14ac:dyDescent="0.2">
      <c r="A301" t="s">
        <v>21</v>
      </c>
      <c r="B301" t="s">
        <v>2164</v>
      </c>
      <c r="C301" t="s">
        <v>2165</v>
      </c>
      <c r="D301" t="s">
        <v>2166</v>
      </c>
      <c r="E301" t="s">
        <v>2167</v>
      </c>
      <c r="F301" t="s">
        <v>27</v>
      </c>
      <c r="G301" t="s">
        <v>28</v>
      </c>
      <c r="H301" t="s">
        <v>23</v>
      </c>
      <c r="I301" s="1" t="s">
        <v>23</v>
      </c>
      <c r="J301" t="s">
        <v>23</v>
      </c>
      <c r="K301" t="s">
        <v>2168</v>
      </c>
      <c r="L301" t="s">
        <v>2169</v>
      </c>
      <c r="M301" t="s">
        <v>2170</v>
      </c>
      <c r="N301" s="1">
        <v>65</v>
      </c>
      <c r="O301">
        <v>0</v>
      </c>
      <c r="P301">
        <v>20</v>
      </c>
      <c r="Q301" s="1" t="s">
        <v>2171</v>
      </c>
      <c r="R301" t="s">
        <v>2172</v>
      </c>
      <c r="S301" s="1">
        <v>2016</v>
      </c>
      <c r="T301" t="s">
        <v>2173</v>
      </c>
      <c r="U301" t="str">
        <f>HYPERLINK("http://dx.doi.org/10.1016/j.dss.2016.09.012","http://dx.doi.org/10.1016/j.dss.2016.09.012")</f>
        <v>http://dx.doi.org/10.1016/j.dss.2016.09.012</v>
      </c>
    </row>
    <row r="302" spans="1:21" x14ac:dyDescent="0.2">
      <c r="A302" t="s">
        <v>21</v>
      </c>
      <c r="B302" t="s">
        <v>2174</v>
      </c>
      <c r="C302" t="s">
        <v>2175</v>
      </c>
      <c r="D302" t="s">
        <v>2176</v>
      </c>
      <c r="E302" t="s">
        <v>1458</v>
      </c>
      <c r="F302" t="s">
        <v>27</v>
      </c>
      <c r="G302" t="s">
        <v>28</v>
      </c>
      <c r="H302" t="s">
        <v>23</v>
      </c>
      <c r="I302" s="1" t="s">
        <v>23</v>
      </c>
      <c r="J302" t="s">
        <v>23</v>
      </c>
      <c r="K302" t="s">
        <v>2177</v>
      </c>
      <c r="L302" t="s">
        <v>2178</v>
      </c>
      <c r="M302" t="s">
        <v>2179</v>
      </c>
      <c r="N302" s="1">
        <v>41</v>
      </c>
      <c r="O302">
        <v>1</v>
      </c>
      <c r="P302">
        <v>12</v>
      </c>
      <c r="Q302" s="1" t="s">
        <v>1461</v>
      </c>
      <c r="R302" t="s">
        <v>1462</v>
      </c>
      <c r="S302" s="1">
        <v>2014</v>
      </c>
      <c r="T302" t="s">
        <v>2180</v>
      </c>
      <c r="U302" t="str">
        <f>HYPERLINK("http://dx.doi.org/10.1007/s11721-014-0099-x","http://dx.doi.org/10.1007/s11721-014-0099-x")</f>
        <v>http://dx.doi.org/10.1007/s11721-014-0099-x</v>
      </c>
    </row>
    <row r="303" spans="1:21" x14ac:dyDescent="0.2">
      <c r="A303" t="s">
        <v>21</v>
      </c>
      <c r="B303" t="s">
        <v>2181</v>
      </c>
      <c r="C303" t="s">
        <v>2182</v>
      </c>
      <c r="D303" t="s">
        <v>2183</v>
      </c>
      <c r="E303" t="s">
        <v>1598</v>
      </c>
      <c r="F303" t="s">
        <v>27</v>
      </c>
      <c r="G303" t="s">
        <v>28</v>
      </c>
      <c r="H303" t="s">
        <v>23</v>
      </c>
      <c r="I303" s="1" t="s">
        <v>23</v>
      </c>
      <c r="J303" t="s">
        <v>23</v>
      </c>
      <c r="K303" t="s">
        <v>23</v>
      </c>
      <c r="L303" t="s">
        <v>2184</v>
      </c>
      <c r="M303" t="s">
        <v>2185</v>
      </c>
      <c r="N303" s="1">
        <v>34</v>
      </c>
      <c r="O303">
        <v>0</v>
      </c>
      <c r="P303">
        <v>2</v>
      </c>
      <c r="Q303" s="1" t="s">
        <v>1601</v>
      </c>
      <c r="R303" t="s">
        <v>1602</v>
      </c>
      <c r="S303" s="1">
        <v>2011</v>
      </c>
      <c r="T303" t="s">
        <v>2186</v>
      </c>
      <c r="U303" t="str">
        <f>HYPERLINK("http://dx.doi.org/10.1080/08839514.2011.570156","http://dx.doi.org/10.1080/08839514.2011.570156")</f>
        <v>http://dx.doi.org/10.1080/08839514.2011.570156</v>
      </c>
    </row>
    <row r="304" spans="1:21" x14ac:dyDescent="0.2">
      <c r="A304" t="s">
        <v>21</v>
      </c>
      <c r="B304" t="s">
        <v>1396</v>
      </c>
      <c r="C304" t="s">
        <v>2055</v>
      </c>
      <c r="D304" t="s">
        <v>2187</v>
      </c>
      <c r="E304" t="s">
        <v>1443</v>
      </c>
      <c r="F304" t="s">
        <v>27</v>
      </c>
      <c r="G304" t="s">
        <v>28</v>
      </c>
      <c r="H304" t="s">
        <v>23</v>
      </c>
      <c r="I304" s="1" t="s">
        <v>23</v>
      </c>
      <c r="J304" t="s">
        <v>23</v>
      </c>
      <c r="K304" t="s">
        <v>2188</v>
      </c>
      <c r="L304" t="s">
        <v>2189</v>
      </c>
      <c r="M304" t="s">
        <v>2190</v>
      </c>
      <c r="N304" s="1">
        <v>38</v>
      </c>
      <c r="O304">
        <v>0</v>
      </c>
      <c r="P304">
        <v>2</v>
      </c>
      <c r="Q304" s="1" t="s">
        <v>1447</v>
      </c>
      <c r="R304" t="s">
        <v>1448</v>
      </c>
      <c r="S304" s="1">
        <v>2008</v>
      </c>
      <c r="T304" t="s">
        <v>2191</v>
      </c>
      <c r="U304" t="str">
        <f>HYPERLINK("http://dx.doi.org/10.1016/j.patcog.2008.05.005","http://dx.doi.org/10.1016/j.patcog.2008.05.005")</f>
        <v>http://dx.doi.org/10.1016/j.patcog.2008.05.005</v>
      </c>
    </row>
    <row r="305" spans="1:21" x14ac:dyDescent="0.2">
      <c r="A305" t="s">
        <v>21</v>
      </c>
      <c r="B305" t="s">
        <v>2192</v>
      </c>
      <c r="C305" t="s">
        <v>2193</v>
      </c>
      <c r="D305" t="s">
        <v>2194</v>
      </c>
      <c r="E305" t="s">
        <v>2195</v>
      </c>
      <c r="F305" t="s">
        <v>27</v>
      </c>
      <c r="G305" t="s">
        <v>28</v>
      </c>
      <c r="H305" t="s">
        <v>23</v>
      </c>
      <c r="I305" s="1" t="s">
        <v>23</v>
      </c>
      <c r="J305" t="s">
        <v>23</v>
      </c>
      <c r="K305" t="s">
        <v>2196</v>
      </c>
      <c r="L305" t="s">
        <v>2197</v>
      </c>
      <c r="M305" t="s">
        <v>2198</v>
      </c>
      <c r="N305" s="1">
        <v>72</v>
      </c>
      <c r="O305">
        <v>0</v>
      </c>
      <c r="P305">
        <v>0</v>
      </c>
      <c r="Q305" s="1" t="s">
        <v>2199</v>
      </c>
      <c r="R305" t="s">
        <v>2200</v>
      </c>
      <c r="S305" s="1">
        <v>2021</v>
      </c>
      <c r="T305" t="s">
        <v>2201</v>
      </c>
      <c r="U305" t="str">
        <f>HYPERLINK("http://dx.doi.org/10.24215/16666038.21.e10","http://dx.doi.org/10.24215/16666038.21.e10")</f>
        <v>http://dx.doi.org/10.24215/16666038.21.e10</v>
      </c>
    </row>
    <row r="306" spans="1:21" x14ac:dyDescent="0.2">
      <c r="A306" t="s">
        <v>21</v>
      </c>
      <c r="B306" t="s">
        <v>2202</v>
      </c>
      <c r="C306" t="s">
        <v>2203</v>
      </c>
      <c r="D306" t="s">
        <v>2204</v>
      </c>
      <c r="E306" t="s">
        <v>210</v>
      </c>
      <c r="F306" t="s">
        <v>27</v>
      </c>
      <c r="G306" t="s">
        <v>28</v>
      </c>
      <c r="H306" t="s">
        <v>23</v>
      </c>
      <c r="I306" s="1" t="s">
        <v>23</v>
      </c>
      <c r="J306" t="s">
        <v>23</v>
      </c>
      <c r="K306" t="s">
        <v>2205</v>
      </c>
      <c r="L306" t="s">
        <v>2206</v>
      </c>
      <c r="M306" t="s">
        <v>2207</v>
      </c>
      <c r="N306" s="1">
        <v>46</v>
      </c>
      <c r="O306">
        <v>1</v>
      </c>
      <c r="P306">
        <v>22</v>
      </c>
      <c r="Q306" s="1" t="s">
        <v>213</v>
      </c>
      <c r="R306" t="s">
        <v>214</v>
      </c>
      <c r="S306" s="1">
        <v>2020</v>
      </c>
      <c r="T306" t="s">
        <v>2208</v>
      </c>
      <c r="U306" t="str">
        <f>HYPERLINK("http://dx.doi.org/10.1016/j.csl.2019.101047","http://dx.doi.org/10.1016/j.csl.2019.101047")</f>
        <v>http://dx.doi.org/10.1016/j.csl.2019.101047</v>
      </c>
    </row>
    <row r="307" spans="1:21" x14ac:dyDescent="0.2">
      <c r="A307" t="s">
        <v>21</v>
      </c>
      <c r="B307" t="s">
        <v>2209</v>
      </c>
      <c r="C307" t="s">
        <v>2209</v>
      </c>
      <c r="D307" t="s">
        <v>2210</v>
      </c>
      <c r="E307" t="s">
        <v>148</v>
      </c>
      <c r="F307" t="s">
        <v>27</v>
      </c>
      <c r="G307" t="s">
        <v>279</v>
      </c>
      <c r="H307" t="s">
        <v>23</v>
      </c>
      <c r="I307" s="1" t="s">
        <v>23</v>
      </c>
      <c r="J307" t="s">
        <v>23</v>
      </c>
      <c r="K307" t="s">
        <v>23</v>
      </c>
      <c r="L307" t="s">
        <v>23</v>
      </c>
      <c r="M307" t="s">
        <v>23</v>
      </c>
      <c r="N307" s="1">
        <v>0</v>
      </c>
      <c r="O307">
        <v>0</v>
      </c>
      <c r="P307">
        <v>0</v>
      </c>
      <c r="Q307" s="1" t="s">
        <v>152</v>
      </c>
      <c r="R307" t="s">
        <v>148</v>
      </c>
      <c r="S307" s="1">
        <v>1999</v>
      </c>
      <c r="T307" t="s">
        <v>23</v>
      </c>
      <c r="U307" t="s">
        <v>23</v>
      </c>
    </row>
    <row r="308" spans="1:21" x14ac:dyDescent="0.2">
      <c r="A308" t="s">
        <v>21</v>
      </c>
      <c r="B308" t="s">
        <v>2211</v>
      </c>
      <c r="C308" t="s">
        <v>2212</v>
      </c>
      <c r="D308" t="s">
        <v>2213</v>
      </c>
      <c r="E308" t="s">
        <v>444</v>
      </c>
      <c r="F308" t="s">
        <v>27</v>
      </c>
      <c r="G308" t="s">
        <v>28</v>
      </c>
      <c r="H308" t="s">
        <v>23</v>
      </c>
      <c r="I308" s="1" t="s">
        <v>23</v>
      </c>
      <c r="J308" t="s">
        <v>23</v>
      </c>
      <c r="K308" t="s">
        <v>23</v>
      </c>
      <c r="L308" t="s">
        <v>23</v>
      </c>
      <c r="M308" t="s">
        <v>2214</v>
      </c>
      <c r="N308" s="1">
        <v>25</v>
      </c>
      <c r="O308">
        <v>2</v>
      </c>
      <c r="P308">
        <v>8</v>
      </c>
      <c r="Q308" s="1" t="s">
        <v>447</v>
      </c>
      <c r="R308" t="s">
        <v>448</v>
      </c>
      <c r="S308" s="1">
        <v>2021</v>
      </c>
      <c r="T308" t="s">
        <v>2215</v>
      </c>
      <c r="U308" t="str">
        <f>HYPERLINK("http://dx.doi.org/10.1155/2021/7747907","http://dx.doi.org/10.1155/2021/7747907")</f>
        <v>http://dx.doi.org/10.1155/2021/7747907</v>
      </c>
    </row>
    <row r="309" spans="1:21" x14ac:dyDescent="0.2">
      <c r="A309" t="s">
        <v>21</v>
      </c>
      <c r="B309" t="s">
        <v>2216</v>
      </c>
      <c r="C309" t="s">
        <v>2216</v>
      </c>
      <c r="D309" t="s">
        <v>2217</v>
      </c>
      <c r="E309" t="s">
        <v>2064</v>
      </c>
      <c r="F309" t="s">
        <v>27</v>
      </c>
      <c r="G309" t="s">
        <v>28</v>
      </c>
      <c r="H309" t="s">
        <v>23</v>
      </c>
      <c r="I309" s="1" t="s">
        <v>23</v>
      </c>
      <c r="J309" t="s">
        <v>23</v>
      </c>
      <c r="K309" t="s">
        <v>2218</v>
      </c>
      <c r="L309" t="s">
        <v>23</v>
      </c>
      <c r="M309" t="s">
        <v>2219</v>
      </c>
      <c r="N309" s="1">
        <v>25</v>
      </c>
      <c r="O309">
        <v>0</v>
      </c>
      <c r="P309">
        <v>0</v>
      </c>
      <c r="Q309" s="1" t="s">
        <v>2068</v>
      </c>
      <c r="R309" t="s">
        <v>2069</v>
      </c>
      <c r="S309" s="1">
        <v>1994</v>
      </c>
      <c r="T309" t="s">
        <v>2220</v>
      </c>
      <c r="U309" t="str">
        <f>HYPERLINK("http://dx.doi.org/10.1007/BF00872094","http://dx.doi.org/10.1007/BF00872094")</f>
        <v>http://dx.doi.org/10.1007/BF00872094</v>
      </c>
    </row>
    <row r="310" spans="1:21" x14ac:dyDescent="0.2">
      <c r="A310" t="s">
        <v>21</v>
      </c>
      <c r="B310" t="s">
        <v>2221</v>
      </c>
      <c r="C310" t="s">
        <v>2222</v>
      </c>
      <c r="D310" t="s">
        <v>2223</v>
      </c>
      <c r="E310" t="s">
        <v>210</v>
      </c>
      <c r="F310" t="s">
        <v>27</v>
      </c>
      <c r="G310" t="s">
        <v>28</v>
      </c>
      <c r="H310" t="s">
        <v>23</v>
      </c>
      <c r="I310" s="1" t="s">
        <v>23</v>
      </c>
      <c r="J310" t="s">
        <v>23</v>
      </c>
      <c r="K310" t="s">
        <v>2224</v>
      </c>
      <c r="L310" t="s">
        <v>23</v>
      </c>
      <c r="M310" t="s">
        <v>2225</v>
      </c>
      <c r="N310" s="1">
        <v>39</v>
      </c>
      <c r="O310">
        <v>0</v>
      </c>
      <c r="P310">
        <v>9</v>
      </c>
      <c r="Q310" s="1" t="s">
        <v>213</v>
      </c>
      <c r="R310" t="s">
        <v>214</v>
      </c>
      <c r="S310" s="1">
        <v>2014</v>
      </c>
      <c r="T310" t="s">
        <v>2226</v>
      </c>
      <c r="U310" t="str">
        <f>HYPERLINK("http://dx.doi.org/10.1016/j.csl.2014.04.005","http://dx.doi.org/10.1016/j.csl.2014.04.005")</f>
        <v>http://dx.doi.org/10.1016/j.csl.2014.04.005</v>
      </c>
    </row>
    <row r="311" spans="1:21" x14ac:dyDescent="0.2">
      <c r="A311" t="s">
        <v>21</v>
      </c>
      <c r="B311" t="s">
        <v>2227</v>
      </c>
      <c r="C311" t="s">
        <v>2228</v>
      </c>
      <c r="D311" t="s">
        <v>2229</v>
      </c>
      <c r="E311" t="s">
        <v>2230</v>
      </c>
      <c r="F311" t="s">
        <v>27</v>
      </c>
      <c r="G311" t="s">
        <v>28</v>
      </c>
      <c r="H311" t="s">
        <v>23</v>
      </c>
      <c r="I311" s="1" t="s">
        <v>23</v>
      </c>
      <c r="J311" t="s">
        <v>23</v>
      </c>
      <c r="K311" t="s">
        <v>2231</v>
      </c>
      <c r="L311" t="s">
        <v>2232</v>
      </c>
      <c r="M311" t="s">
        <v>2233</v>
      </c>
      <c r="N311" s="1">
        <v>28</v>
      </c>
      <c r="O311">
        <v>0</v>
      </c>
      <c r="P311">
        <v>2</v>
      </c>
      <c r="Q311" s="1" t="s">
        <v>2234</v>
      </c>
      <c r="R311" t="s">
        <v>2235</v>
      </c>
      <c r="S311" s="1">
        <v>2020</v>
      </c>
      <c r="T311" t="s">
        <v>2236</v>
      </c>
      <c r="U311" t="str">
        <f>HYPERLINK("http://dx.doi.org/10.1007/s10044-019-00816-0","http://dx.doi.org/10.1007/s10044-019-00816-0")</f>
        <v>http://dx.doi.org/10.1007/s10044-019-00816-0</v>
      </c>
    </row>
    <row r="312" spans="1:21" x14ac:dyDescent="0.2">
      <c r="A312" t="s">
        <v>21</v>
      </c>
      <c r="B312" t="s">
        <v>2237</v>
      </c>
      <c r="C312" t="s">
        <v>2238</v>
      </c>
      <c r="D312" t="s">
        <v>2239</v>
      </c>
      <c r="E312" t="s">
        <v>26</v>
      </c>
      <c r="F312" t="s">
        <v>27</v>
      </c>
      <c r="G312" t="s">
        <v>28</v>
      </c>
      <c r="H312" t="s">
        <v>23</v>
      </c>
      <c r="I312" s="1" t="s">
        <v>23</v>
      </c>
      <c r="J312" t="s">
        <v>23</v>
      </c>
      <c r="K312" t="s">
        <v>2240</v>
      </c>
      <c r="L312" t="s">
        <v>2241</v>
      </c>
      <c r="M312" t="s">
        <v>2242</v>
      </c>
      <c r="N312" s="1">
        <v>36</v>
      </c>
      <c r="O312">
        <v>0</v>
      </c>
      <c r="P312">
        <v>7</v>
      </c>
      <c r="Q312" s="1" t="s">
        <v>32</v>
      </c>
      <c r="R312" t="s">
        <v>33</v>
      </c>
      <c r="S312" s="1">
        <v>2020</v>
      </c>
      <c r="T312" t="s">
        <v>2243</v>
      </c>
      <c r="U312" t="str">
        <f>HYPERLINK("http://dx.doi.org/10.1007/s00521-019-04350-2","http://dx.doi.org/10.1007/s00521-019-04350-2")</f>
        <v>http://dx.doi.org/10.1007/s00521-019-04350-2</v>
      </c>
    </row>
    <row r="313" spans="1:21" x14ac:dyDescent="0.2">
      <c r="A313" t="s">
        <v>21</v>
      </c>
      <c r="B313" t="s">
        <v>2244</v>
      </c>
      <c r="C313" t="s">
        <v>2245</v>
      </c>
      <c r="D313" t="s">
        <v>2246</v>
      </c>
      <c r="E313" t="s">
        <v>157</v>
      </c>
      <c r="F313" t="s">
        <v>27</v>
      </c>
      <c r="G313" t="s">
        <v>28</v>
      </c>
      <c r="H313" t="s">
        <v>23</v>
      </c>
      <c r="I313" s="1" t="s">
        <v>23</v>
      </c>
      <c r="J313" t="s">
        <v>23</v>
      </c>
      <c r="K313" t="s">
        <v>2247</v>
      </c>
      <c r="L313" t="s">
        <v>2248</v>
      </c>
      <c r="M313" t="s">
        <v>2249</v>
      </c>
      <c r="N313" s="1">
        <v>33</v>
      </c>
      <c r="O313">
        <v>0</v>
      </c>
      <c r="P313">
        <v>7</v>
      </c>
      <c r="Q313" s="1" t="s">
        <v>161</v>
      </c>
      <c r="R313" t="s">
        <v>162</v>
      </c>
      <c r="S313" s="1">
        <v>2019</v>
      </c>
      <c r="T313" t="s">
        <v>2250</v>
      </c>
      <c r="U313" t="str">
        <f>HYPERLINK("http://dx.doi.org/10.1007/s13042-017-0748-7","http://dx.doi.org/10.1007/s13042-017-0748-7")</f>
        <v>http://dx.doi.org/10.1007/s13042-017-0748-7</v>
      </c>
    </row>
    <row r="314" spans="1:21" x14ac:dyDescent="0.2">
      <c r="A314" t="s">
        <v>21</v>
      </c>
      <c r="B314" t="s">
        <v>2251</v>
      </c>
      <c r="C314" t="s">
        <v>2252</v>
      </c>
      <c r="D314" t="s">
        <v>2253</v>
      </c>
      <c r="E314" t="s">
        <v>2254</v>
      </c>
      <c r="F314" t="s">
        <v>27</v>
      </c>
      <c r="G314" t="s">
        <v>28</v>
      </c>
      <c r="H314" t="s">
        <v>23</v>
      </c>
      <c r="I314" s="1" t="s">
        <v>23</v>
      </c>
      <c r="J314" t="s">
        <v>23</v>
      </c>
      <c r="K314" t="s">
        <v>2255</v>
      </c>
      <c r="L314" t="s">
        <v>2256</v>
      </c>
      <c r="M314" t="s">
        <v>2257</v>
      </c>
      <c r="N314" s="1">
        <v>48</v>
      </c>
      <c r="O314">
        <v>1</v>
      </c>
      <c r="P314">
        <v>10</v>
      </c>
      <c r="Q314" s="1" t="s">
        <v>2258</v>
      </c>
      <c r="R314" t="s">
        <v>2259</v>
      </c>
      <c r="S314" s="1">
        <v>2014</v>
      </c>
      <c r="T314" t="s">
        <v>2260</v>
      </c>
      <c r="U314" t="str">
        <f>HYPERLINK("http://dx.doi.org/10.1007/s11263-014-0708-6","http://dx.doi.org/10.1007/s11263-014-0708-6")</f>
        <v>http://dx.doi.org/10.1007/s11263-014-0708-6</v>
      </c>
    </row>
    <row r="315" spans="1:21" x14ac:dyDescent="0.2">
      <c r="A315" t="s">
        <v>21</v>
      </c>
      <c r="B315" t="s">
        <v>2261</v>
      </c>
      <c r="C315" t="s">
        <v>2262</v>
      </c>
      <c r="D315" t="s">
        <v>2263</v>
      </c>
      <c r="E315" t="s">
        <v>2064</v>
      </c>
      <c r="F315" t="s">
        <v>27</v>
      </c>
      <c r="G315" t="s">
        <v>28</v>
      </c>
      <c r="H315" t="s">
        <v>23</v>
      </c>
      <c r="I315" s="1" t="s">
        <v>23</v>
      </c>
      <c r="J315" t="s">
        <v>23</v>
      </c>
      <c r="K315" t="s">
        <v>2264</v>
      </c>
      <c r="L315" t="s">
        <v>2265</v>
      </c>
      <c r="M315" t="s">
        <v>2266</v>
      </c>
      <c r="N315" s="1">
        <v>55</v>
      </c>
      <c r="O315">
        <v>0</v>
      </c>
      <c r="P315">
        <v>7</v>
      </c>
      <c r="Q315" s="1" t="s">
        <v>2068</v>
      </c>
      <c r="R315" t="s">
        <v>2069</v>
      </c>
      <c r="S315" s="1">
        <v>2014</v>
      </c>
      <c r="T315" t="s">
        <v>2267</v>
      </c>
      <c r="U315" t="str">
        <f>HYPERLINK("http://dx.doi.org/10.1007/s10489-014-0523-3","http://dx.doi.org/10.1007/s10489-014-0523-3")</f>
        <v>http://dx.doi.org/10.1007/s10489-014-0523-3</v>
      </c>
    </row>
    <row r="316" spans="1:21" x14ac:dyDescent="0.2">
      <c r="A316" t="s">
        <v>21</v>
      </c>
      <c r="B316" t="s">
        <v>2268</v>
      </c>
      <c r="C316" t="s">
        <v>2269</v>
      </c>
      <c r="D316" t="s">
        <v>2270</v>
      </c>
      <c r="E316" t="s">
        <v>490</v>
      </c>
      <c r="F316" t="s">
        <v>27</v>
      </c>
      <c r="G316" t="s">
        <v>28</v>
      </c>
      <c r="H316" t="s">
        <v>23</v>
      </c>
      <c r="I316" s="1" t="s">
        <v>23</v>
      </c>
      <c r="J316" t="s">
        <v>23</v>
      </c>
      <c r="K316" t="s">
        <v>2271</v>
      </c>
      <c r="L316" t="s">
        <v>2272</v>
      </c>
      <c r="M316" t="s">
        <v>2273</v>
      </c>
      <c r="N316" s="1">
        <v>23</v>
      </c>
      <c r="O316">
        <v>0</v>
      </c>
      <c r="P316">
        <v>5</v>
      </c>
      <c r="Q316" s="1" t="s">
        <v>494</v>
      </c>
      <c r="R316" t="s">
        <v>495</v>
      </c>
      <c r="S316" s="1">
        <v>2012</v>
      </c>
      <c r="T316" t="s">
        <v>23</v>
      </c>
      <c r="U316" t="s">
        <v>23</v>
      </c>
    </row>
    <row r="317" spans="1:21" x14ac:dyDescent="0.2">
      <c r="A317" t="s">
        <v>21</v>
      </c>
      <c r="B317" t="s">
        <v>2274</v>
      </c>
      <c r="C317" t="s">
        <v>2275</v>
      </c>
      <c r="D317" t="s">
        <v>2276</v>
      </c>
      <c r="E317" t="s">
        <v>26</v>
      </c>
      <c r="F317" t="s">
        <v>27</v>
      </c>
      <c r="G317" t="s">
        <v>28</v>
      </c>
      <c r="H317" t="s">
        <v>23</v>
      </c>
      <c r="I317" s="1" t="s">
        <v>23</v>
      </c>
      <c r="J317" t="s">
        <v>23</v>
      </c>
      <c r="K317" t="s">
        <v>2277</v>
      </c>
      <c r="L317" t="s">
        <v>2278</v>
      </c>
      <c r="M317" t="s">
        <v>2279</v>
      </c>
      <c r="N317" s="1">
        <v>58</v>
      </c>
      <c r="O317">
        <v>1</v>
      </c>
      <c r="P317">
        <v>3</v>
      </c>
      <c r="Q317" s="1" t="s">
        <v>32</v>
      </c>
      <c r="R317" t="s">
        <v>33</v>
      </c>
      <c r="S317" s="1">
        <v>2022</v>
      </c>
      <c r="T317" t="s">
        <v>2280</v>
      </c>
      <c r="U317" t="str">
        <f>HYPERLINK("http://dx.doi.org/10.1007/s00521-021-06517-2","http://dx.doi.org/10.1007/s00521-021-06517-2")</f>
        <v>http://dx.doi.org/10.1007/s00521-021-06517-2</v>
      </c>
    </row>
    <row r="318" spans="1:21" x14ac:dyDescent="0.2">
      <c r="A318" t="s">
        <v>21</v>
      </c>
      <c r="B318" t="s">
        <v>2281</v>
      </c>
      <c r="C318" t="s">
        <v>2282</v>
      </c>
      <c r="D318" t="s">
        <v>2283</v>
      </c>
      <c r="E318" t="s">
        <v>210</v>
      </c>
      <c r="F318" t="s">
        <v>27</v>
      </c>
      <c r="G318" t="s">
        <v>28</v>
      </c>
      <c r="H318" t="s">
        <v>23</v>
      </c>
      <c r="I318" s="1" t="s">
        <v>23</v>
      </c>
      <c r="J318" t="s">
        <v>23</v>
      </c>
      <c r="K318" t="s">
        <v>2284</v>
      </c>
      <c r="L318" t="s">
        <v>2285</v>
      </c>
      <c r="M318" t="s">
        <v>2286</v>
      </c>
      <c r="N318" s="1">
        <v>63</v>
      </c>
      <c r="O318">
        <v>0</v>
      </c>
      <c r="P318">
        <v>0</v>
      </c>
      <c r="Q318" s="1" t="s">
        <v>213</v>
      </c>
      <c r="R318" t="s">
        <v>214</v>
      </c>
      <c r="S318" s="1">
        <v>2022</v>
      </c>
      <c r="T318" t="s">
        <v>2287</v>
      </c>
      <c r="U318" t="str">
        <f>HYPERLINK("http://dx.doi.org/10.1016/j.csl.2021.101262","http://dx.doi.org/10.1016/j.csl.2021.101262")</f>
        <v>http://dx.doi.org/10.1016/j.csl.2021.101262</v>
      </c>
    </row>
    <row r="319" spans="1:21" x14ac:dyDescent="0.2">
      <c r="A319" t="s">
        <v>21</v>
      </c>
      <c r="B319" t="s">
        <v>2288</v>
      </c>
      <c r="C319" t="s">
        <v>2289</v>
      </c>
      <c r="D319" t="s">
        <v>2290</v>
      </c>
      <c r="E319" t="s">
        <v>525</v>
      </c>
      <c r="F319" t="s">
        <v>27</v>
      </c>
      <c r="G319" t="s">
        <v>28</v>
      </c>
      <c r="H319" t="s">
        <v>23</v>
      </c>
      <c r="I319" s="1" t="s">
        <v>23</v>
      </c>
      <c r="J319" t="s">
        <v>23</v>
      </c>
      <c r="K319" t="s">
        <v>2291</v>
      </c>
      <c r="L319" t="s">
        <v>2292</v>
      </c>
      <c r="M319" t="s">
        <v>2293</v>
      </c>
      <c r="N319" s="1">
        <v>32</v>
      </c>
      <c r="O319">
        <v>0</v>
      </c>
      <c r="P319">
        <v>0</v>
      </c>
      <c r="Q319" s="1" t="s">
        <v>529</v>
      </c>
      <c r="R319" t="s">
        <v>530</v>
      </c>
      <c r="S319" s="1">
        <v>2021</v>
      </c>
      <c r="T319" t="s">
        <v>2294</v>
      </c>
      <c r="U319" t="str">
        <f>HYPERLINK("http://dx.doi.org/10.1016/j.ijar.2021.06.002","http://dx.doi.org/10.1016/j.ijar.2021.06.002")</f>
        <v>http://dx.doi.org/10.1016/j.ijar.2021.06.002</v>
      </c>
    </row>
    <row r="320" spans="1:21" x14ac:dyDescent="0.2">
      <c r="A320" t="s">
        <v>21</v>
      </c>
      <c r="B320" t="s">
        <v>787</v>
      </c>
      <c r="C320" t="s">
        <v>788</v>
      </c>
      <c r="D320" t="s">
        <v>2295</v>
      </c>
      <c r="E320" t="s">
        <v>26</v>
      </c>
      <c r="F320" t="s">
        <v>27</v>
      </c>
      <c r="G320" t="s">
        <v>28</v>
      </c>
      <c r="H320" t="s">
        <v>23</v>
      </c>
      <c r="I320" s="1" t="s">
        <v>23</v>
      </c>
      <c r="J320" t="s">
        <v>23</v>
      </c>
      <c r="K320" t="s">
        <v>2296</v>
      </c>
      <c r="L320" t="s">
        <v>2297</v>
      </c>
      <c r="M320" t="s">
        <v>2298</v>
      </c>
      <c r="N320" s="1">
        <v>62</v>
      </c>
      <c r="O320">
        <v>3</v>
      </c>
      <c r="P320">
        <v>16</v>
      </c>
      <c r="Q320" s="1" t="s">
        <v>32</v>
      </c>
      <c r="R320" t="s">
        <v>33</v>
      </c>
      <c r="S320" s="1">
        <v>2021</v>
      </c>
      <c r="T320" t="s">
        <v>2299</v>
      </c>
      <c r="U320" t="str">
        <f>HYPERLINK("http://dx.doi.org/10.1007/s00521-020-05163-4","http://dx.doi.org/10.1007/s00521-020-05163-4")</f>
        <v>http://dx.doi.org/10.1007/s00521-020-05163-4</v>
      </c>
    </row>
    <row r="321" spans="1:21" x14ac:dyDescent="0.2">
      <c r="A321" t="s">
        <v>21</v>
      </c>
      <c r="B321" t="s">
        <v>2300</v>
      </c>
      <c r="C321" t="s">
        <v>2301</v>
      </c>
      <c r="D321" t="s">
        <v>2302</v>
      </c>
      <c r="E321" t="s">
        <v>26</v>
      </c>
      <c r="F321" t="s">
        <v>27</v>
      </c>
      <c r="G321" t="s">
        <v>28</v>
      </c>
      <c r="H321" t="s">
        <v>23</v>
      </c>
      <c r="I321" s="1" t="s">
        <v>23</v>
      </c>
      <c r="J321" t="s">
        <v>23</v>
      </c>
      <c r="K321" t="s">
        <v>2303</v>
      </c>
      <c r="L321" t="s">
        <v>2304</v>
      </c>
      <c r="M321" t="s">
        <v>2305</v>
      </c>
      <c r="N321" s="1">
        <v>72</v>
      </c>
      <c r="O321">
        <v>1</v>
      </c>
      <c r="P321">
        <v>2</v>
      </c>
      <c r="Q321" s="1" t="s">
        <v>32</v>
      </c>
      <c r="R321" t="s">
        <v>33</v>
      </c>
      <c r="S321" s="1">
        <v>2022</v>
      </c>
      <c r="T321" t="s">
        <v>2306</v>
      </c>
      <c r="U321" t="str">
        <f>HYPERLINK("http://dx.doi.org/10.1007/s00521-021-06870-2","http://dx.doi.org/10.1007/s00521-021-06870-2")</f>
        <v>http://dx.doi.org/10.1007/s00521-021-06870-2</v>
      </c>
    </row>
    <row r="322" spans="1:21" x14ac:dyDescent="0.2">
      <c r="A322" t="s">
        <v>21</v>
      </c>
      <c r="B322" t="s">
        <v>2307</v>
      </c>
      <c r="C322" t="s">
        <v>2308</v>
      </c>
      <c r="D322" t="s">
        <v>2309</v>
      </c>
      <c r="E322" t="s">
        <v>83</v>
      </c>
      <c r="F322" t="s">
        <v>27</v>
      </c>
      <c r="G322" t="s">
        <v>28</v>
      </c>
      <c r="H322" t="s">
        <v>23</v>
      </c>
      <c r="I322" s="1" t="s">
        <v>23</v>
      </c>
      <c r="J322" t="s">
        <v>23</v>
      </c>
      <c r="K322" t="s">
        <v>2310</v>
      </c>
      <c r="L322" t="s">
        <v>2311</v>
      </c>
      <c r="M322" t="s">
        <v>2312</v>
      </c>
      <c r="N322" s="1">
        <v>51</v>
      </c>
      <c r="O322">
        <v>0</v>
      </c>
      <c r="P322">
        <v>4</v>
      </c>
      <c r="Q322" s="1" t="s">
        <v>86</v>
      </c>
      <c r="R322" t="s">
        <v>87</v>
      </c>
      <c r="S322" s="1">
        <v>2020</v>
      </c>
      <c r="T322" t="s">
        <v>2313</v>
      </c>
      <c r="U322" t="str">
        <f>HYPERLINK("http://dx.doi.org/10.1007/s00146-019-00918-7","http://dx.doi.org/10.1007/s00146-019-00918-7")</f>
        <v>http://dx.doi.org/10.1007/s00146-019-00918-7</v>
      </c>
    </row>
    <row r="323" spans="1:21" x14ac:dyDescent="0.2">
      <c r="A323" t="s">
        <v>21</v>
      </c>
      <c r="B323" t="s">
        <v>2314</v>
      </c>
      <c r="C323" t="s">
        <v>2315</v>
      </c>
      <c r="D323" t="s">
        <v>2316</v>
      </c>
      <c r="E323" t="s">
        <v>26</v>
      </c>
      <c r="F323" t="s">
        <v>27</v>
      </c>
      <c r="G323" t="s">
        <v>28</v>
      </c>
      <c r="H323" t="s">
        <v>23</v>
      </c>
      <c r="I323" s="1" t="s">
        <v>23</v>
      </c>
      <c r="J323" t="s">
        <v>23</v>
      </c>
      <c r="K323" t="s">
        <v>2317</v>
      </c>
      <c r="L323" t="s">
        <v>2318</v>
      </c>
      <c r="M323" t="s">
        <v>2319</v>
      </c>
      <c r="N323" s="1">
        <v>22</v>
      </c>
      <c r="O323">
        <v>0</v>
      </c>
      <c r="P323">
        <v>41</v>
      </c>
      <c r="Q323" s="1" t="s">
        <v>32</v>
      </c>
      <c r="R323" t="s">
        <v>33</v>
      </c>
      <c r="S323" s="1">
        <v>2017</v>
      </c>
      <c r="T323" t="s">
        <v>2320</v>
      </c>
      <c r="U323" t="str">
        <f>HYPERLINK("http://dx.doi.org/10.1007/s00521-015-2040-7","http://dx.doi.org/10.1007/s00521-015-2040-7")</f>
        <v>http://dx.doi.org/10.1007/s00521-015-2040-7</v>
      </c>
    </row>
    <row r="324" spans="1:21" x14ac:dyDescent="0.2">
      <c r="A324" t="s">
        <v>21</v>
      </c>
      <c r="B324" t="s">
        <v>2321</v>
      </c>
      <c r="C324" t="s">
        <v>2322</v>
      </c>
      <c r="D324" t="s">
        <v>2323</v>
      </c>
      <c r="E324" t="s">
        <v>38</v>
      </c>
      <c r="F324" t="s">
        <v>27</v>
      </c>
      <c r="G324" t="s">
        <v>28</v>
      </c>
      <c r="H324" t="s">
        <v>23</v>
      </c>
      <c r="I324" s="1" t="s">
        <v>23</v>
      </c>
      <c r="J324" t="s">
        <v>23</v>
      </c>
      <c r="K324" t="s">
        <v>2324</v>
      </c>
      <c r="L324" t="s">
        <v>2325</v>
      </c>
      <c r="M324" t="s">
        <v>2326</v>
      </c>
      <c r="N324" s="1">
        <v>73</v>
      </c>
      <c r="O324">
        <v>2</v>
      </c>
      <c r="P324">
        <v>9</v>
      </c>
      <c r="Q324" s="1" t="s">
        <v>42</v>
      </c>
      <c r="R324" t="s">
        <v>43</v>
      </c>
      <c r="S324" s="1">
        <v>2010</v>
      </c>
      <c r="T324" t="s">
        <v>2327</v>
      </c>
      <c r="U324" t="str">
        <f>HYPERLINK("http://dx.doi.org/10.3233/IDA-2010-0423","http://dx.doi.org/10.3233/IDA-2010-0423")</f>
        <v>http://dx.doi.org/10.3233/IDA-2010-0423</v>
      </c>
    </row>
    <row r="325" spans="1:21" x14ac:dyDescent="0.2">
      <c r="A325" t="s">
        <v>21</v>
      </c>
      <c r="B325" t="s">
        <v>2328</v>
      </c>
      <c r="C325" t="s">
        <v>2329</v>
      </c>
      <c r="D325" t="s">
        <v>2330</v>
      </c>
      <c r="E325" t="s">
        <v>26</v>
      </c>
      <c r="F325" t="s">
        <v>27</v>
      </c>
      <c r="G325" t="s">
        <v>28</v>
      </c>
      <c r="H325" t="s">
        <v>23</v>
      </c>
      <c r="I325" s="1" t="s">
        <v>23</v>
      </c>
      <c r="J325" t="s">
        <v>23</v>
      </c>
      <c r="K325" t="s">
        <v>2331</v>
      </c>
      <c r="L325" t="s">
        <v>2332</v>
      </c>
      <c r="M325" t="s">
        <v>2333</v>
      </c>
      <c r="N325" s="1">
        <v>42</v>
      </c>
      <c r="O325">
        <v>0</v>
      </c>
      <c r="P325">
        <v>5</v>
      </c>
      <c r="Q325" s="1" t="s">
        <v>32</v>
      </c>
      <c r="R325" t="s">
        <v>33</v>
      </c>
      <c r="S325" s="1">
        <v>2017</v>
      </c>
      <c r="T325" t="s">
        <v>2334</v>
      </c>
      <c r="U325" t="str">
        <f>HYPERLINK("http://dx.doi.org/10.1007/s00521-016-2329-1","http://dx.doi.org/10.1007/s00521-016-2329-1")</f>
        <v>http://dx.doi.org/10.1007/s00521-016-2329-1</v>
      </c>
    </row>
    <row r="326" spans="1:21" x14ac:dyDescent="0.2">
      <c r="A326" t="s">
        <v>21</v>
      </c>
      <c r="B326" t="s">
        <v>2335</v>
      </c>
      <c r="C326" t="s">
        <v>2336</v>
      </c>
      <c r="D326" t="s">
        <v>2337</v>
      </c>
      <c r="E326" t="s">
        <v>2338</v>
      </c>
      <c r="F326" t="s">
        <v>27</v>
      </c>
      <c r="G326" t="s">
        <v>28</v>
      </c>
      <c r="H326" t="s">
        <v>23</v>
      </c>
      <c r="I326" s="1" t="s">
        <v>23</v>
      </c>
      <c r="J326" t="s">
        <v>23</v>
      </c>
      <c r="K326" t="s">
        <v>23</v>
      </c>
      <c r="L326" t="s">
        <v>23</v>
      </c>
      <c r="M326" t="s">
        <v>23</v>
      </c>
      <c r="N326" s="1">
        <v>18</v>
      </c>
      <c r="O326">
        <v>0</v>
      </c>
      <c r="P326">
        <v>4</v>
      </c>
      <c r="Q326" s="1" t="s">
        <v>2339</v>
      </c>
      <c r="R326" t="s">
        <v>2340</v>
      </c>
      <c r="S326" s="1">
        <v>2014</v>
      </c>
      <c r="T326" t="s">
        <v>2341</v>
      </c>
      <c r="U326" t="str">
        <f>HYPERLINK("http://dx.doi.org/10.1177/1059712313507092","http://dx.doi.org/10.1177/1059712313507092")</f>
        <v>http://dx.doi.org/10.1177/1059712313507092</v>
      </c>
    </row>
    <row r="327" spans="1:21" x14ac:dyDescent="0.2">
      <c r="A327" t="s">
        <v>21</v>
      </c>
      <c r="B327" t="s">
        <v>2342</v>
      </c>
      <c r="C327" t="s">
        <v>2343</v>
      </c>
      <c r="D327" t="s">
        <v>2344</v>
      </c>
      <c r="E327" t="s">
        <v>2345</v>
      </c>
      <c r="F327" t="s">
        <v>27</v>
      </c>
      <c r="G327" t="s">
        <v>28</v>
      </c>
      <c r="H327" t="s">
        <v>23</v>
      </c>
      <c r="I327" s="1" t="s">
        <v>23</v>
      </c>
      <c r="J327" t="s">
        <v>23</v>
      </c>
      <c r="K327" t="s">
        <v>2346</v>
      </c>
      <c r="L327" t="s">
        <v>2347</v>
      </c>
      <c r="M327" t="s">
        <v>2348</v>
      </c>
      <c r="N327" s="1">
        <v>59</v>
      </c>
      <c r="O327">
        <v>2</v>
      </c>
      <c r="P327">
        <v>23</v>
      </c>
      <c r="Q327" s="1" t="s">
        <v>2349</v>
      </c>
      <c r="R327" t="s">
        <v>2350</v>
      </c>
      <c r="S327" s="1">
        <v>2011</v>
      </c>
      <c r="T327" t="s">
        <v>2351</v>
      </c>
      <c r="U327" t="str">
        <f>HYPERLINK("http://dx.doi.org/10.2478/v10006-011-0010-5","http://dx.doi.org/10.2478/v10006-011-0010-5")</f>
        <v>http://dx.doi.org/10.2478/v10006-011-0010-5</v>
      </c>
    </row>
    <row r="328" spans="1:21" x14ac:dyDescent="0.2">
      <c r="A328" t="s">
        <v>21</v>
      </c>
      <c r="B328" t="s">
        <v>606</v>
      </c>
      <c r="C328" t="s">
        <v>606</v>
      </c>
      <c r="D328" t="s">
        <v>2352</v>
      </c>
      <c r="E328" t="s">
        <v>2353</v>
      </c>
      <c r="F328" t="s">
        <v>27</v>
      </c>
      <c r="G328" t="s">
        <v>28</v>
      </c>
      <c r="H328" t="s">
        <v>23</v>
      </c>
      <c r="I328" s="1" t="s">
        <v>23</v>
      </c>
      <c r="J328" t="s">
        <v>23</v>
      </c>
      <c r="K328" t="s">
        <v>2354</v>
      </c>
      <c r="L328" t="s">
        <v>2355</v>
      </c>
      <c r="M328" t="s">
        <v>2356</v>
      </c>
      <c r="N328" s="1">
        <v>58</v>
      </c>
      <c r="O328">
        <v>1</v>
      </c>
      <c r="P328">
        <v>12</v>
      </c>
      <c r="Q328" s="1" t="s">
        <v>2357</v>
      </c>
      <c r="R328" t="s">
        <v>2358</v>
      </c>
      <c r="S328" s="1">
        <v>2001</v>
      </c>
      <c r="T328" t="s">
        <v>2359</v>
      </c>
      <c r="U328" t="str">
        <f>HYPERLINK("http://dx.doi.org/10.1109/72.963775","http://dx.doi.org/10.1109/72.963775")</f>
        <v>http://dx.doi.org/10.1109/72.963775</v>
      </c>
    </row>
    <row r="329" spans="1:21" x14ac:dyDescent="0.2">
      <c r="A329" t="s">
        <v>21</v>
      </c>
      <c r="B329" t="s">
        <v>2360</v>
      </c>
      <c r="C329" t="s">
        <v>2361</v>
      </c>
      <c r="D329" t="s">
        <v>2362</v>
      </c>
      <c r="E329" t="s">
        <v>1720</v>
      </c>
      <c r="F329" t="s">
        <v>27</v>
      </c>
      <c r="G329" t="s">
        <v>28</v>
      </c>
      <c r="H329" t="s">
        <v>23</v>
      </c>
      <c r="I329" s="1" t="s">
        <v>23</v>
      </c>
      <c r="J329" t="s">
        <v>23</v>
      </c>
      <c r="K329" t="s">
        <v>2363</v>
      </c>
      <c r="L329" t="s">
        <v>2364</v>
      </c>
      <c r="M329" t="s">
        <v>2365</v>
      </c>
      <c r="N329" s="1">
        <v>32</v>
      </c>
      <c r="O329">
        <v>0</v>
      </c>
      <c r="P329">
        <v>2</v>
      </c>
      <c r="Q329" s="1" t="s">
        <v>1724</v>
      </c>
      <c r="R329" t="s">
        <v>1725</v>
      </c>
      <c r="S329" s="1">
        <v>2020</v>
      </c>
      <c r="T329" t="s">
        <v>2366</v>
      </c>
      <c r="U329" t="str">
        <f>HYPERLINK("http://dx.doi.org/10.1016/j.robot.2019.103398","http://dx.doi.org/10.1016/j.robot.2019.103398")</f>
        <v>http://dx.doi.org/10.1016/j.robot.2019.103398</v>
      </c>
    </row>
    <row r="330" spans="1:21" x14ac:dyDescent="0.2">
      <c r="A330" t="s">
        <v>21</v>
      </c>
      <c r="B330" t="s">
        <v>2367</v>
      </c>
      <c r="C330" t="s">
        <v>2368</v>
      </c>
      <c r="D330" t="s">
        <v>2369</v>
      </c>
      <c r="E330" t="s">
        <v>398</v>
      </c>
      <c r="F330" t="s">
        <v>27</v>
      </c>
      <c r="G330" t="s">
        <v>28</v>
      </c>
      <c r="H330" t="s">
        <v>23</v>
      </c>
      <c r="I330" s="1" t="s">
        <v>23</v>
      </c>
      <c r="J330" t="s">
        <v>23</v>
      </c>
      <c r="K330" t="s">
        <v>23</v>
      </c>
      <c r="L330" t="s">
        <v>2370</v>
      </c>
      <c r="M330" t="s">
        <v>2371</v>
      </c>
      <c r="N330" s="1">
        <v>46</v>
      </c>
      <c r="O330">
        <v>0</v>
      </c>
      <c r="P330">
        <v>0</v>
      </c>
      <c r="Q330" s="1" t="s">
        <v>401</v>
      </c>
      <c r="R330" t="s">
        <v>402</v>
      </c>
      <c r="S330" s="1">
        <v>2022</v>
      </c>
      <c r="T330" t="s">
        <v>2372</v>
      </c>
      <c r="U330" t="str">
        <f>HYPERLINK("http://dx.doi.org/10.1155/2022/2617596","http://dx.doi.org/10.1155/2022/2617596")</f>
        <v>http://dx.doi.org/10.1155/2022/2617596</v>
      </c>
    </row>
    <row r="331" spans="1:21" x14ac:dyDescent="0.2">
      <c r="A331" t="s">
        <v>21</v>
      </c>
      <c r="B331" t="s">
        <v>2373</v>
      </c>
      <c r="C331" t="s">
        <v>2374</v>
      </c>
      <c r="D331" t="s">
        <v>2375</v>
      </c>
      <c r="E331" t="s">
        <v>563</v>
      </c>
      <c r="F331" t="s">
        <v>27</v>
      </c>
      <c r="G331" t="s">
        <v>28</v>
      </c>
      <c r="H331" t="s">
        <v>23</v>
      </c>
      <c r="I331" s="1" t="s">
        <v>23</v>
      </c>
      <c r="J331" t="s">
        <v>23</v>
      </c>
      <c r="K331" t="s">
        <v>2376</v>
      </c>
      <c r="L331" t="s">
        <v>23</v>
      </c>
      <c r="M331" t="s">
        <v>2377</v>
      </c>
      <c r="N331" s="1">
        <v>52</v>
      </c>
      <c r="O331">
        <v>10</v>
      </c>
      <c r="P331">
        <v>13</v>
      </c>
      <c r="Q331" s="1" t="s">
        <v>567</v>
      </c>
      <c r="R331" t="s">
        <v>568</v>
      </c>
      <c r="S331" s="1">
        <v>2020</v>
      </c>
      <c r="T331" t="s">
        <v>2378</v>
      </c>
      <c r="U331" t="str">
        <f>HYPERLINK("http://dx.doi.org/10.1007/s11063-020-10290-z","http://dx.doi.org/10.1007/s11063-020-10290-z")</f>
        <v>http://dx.doi.org/10.1007/s11063-020-10290-z</v>
      </c>
    </row>
    <row r="332" spans="1:21" x14ac:dyDescent="0.2">
      <c r="A332" t="s">
        <v>21</v>
      </c>
      <c r="B332" t="s">
        <v>2379</v>
      </c>
      <c r="C332" t="s">
        <v>2380</v>
      </c>
      <c r="D332" t="s">
        <v>2381</v>
      </c>
      <c r="E332" t="s">
        <v>148</v>
      </c>
      <c r="F332" t="s">
        <v>27</v>
      </c>
      <c r="G332" t="s">
        <v>49</v>
      </c>
      <c r="H332" t="s">
        <v>2382</v>
      </c>
      <c r="I332" s="1" t="s">
        <v>2383</v>
      </c>
      <c r="J332" t="s">
        <v>2384</v>
      </c>
      <c r="K332" t="s">
        <v>2385</v>
      </c>
      <c r="L332" t="s">
        <v>2386</v>
      </c>
      <c r="M332" t="s">
        <v>2387</v>
      </c>
      <c r="N332" s="1">
        <v>14</v>
      </c>
      <c r="O332">
        <v>0</v>
      </c>
      <c r="P332">
        <v>45</v>
      </c>
      <c r="Q332" s="1" t="s">
        <v>152</v>
      </c>
      <c r="R332" t="s">
        <v>148</v>
      </c>
      <c r="S332" s="1">
        <v>2015</v>
      </c>
      <c r="T332" t="s">
        <v>2388</v>
      </c>
      <c r="U332" t="str">
        <f>HYPERLINK("http://dx.doi.org/10.1016/j.neucom.2015.01.089","http://dx.doi.org/10.1016/j.neucom.2015.01.089")</f>
        <v>http://dx.doi.org/10.1016/j.neucom.2015.01.089</v>
      </c>
    </row>
    <row r="333" spans="1:21" x14ac:dyDescent="0.2">
      <c r="A333" t="s">
        <v>21</v>
      </c>
      <c r="B333" t="s">
        <v>2389</v>
      </c>
      <c r="C333" t="s">
        <v>2389</v>
      </c>
      <c r="D333" t="s">
        <v>2390</v>
      </c>
      <c r="E333" t="s">
        <v>2230</v>
      </c>
      <c r="F333" t="s">
        <v>27</v>
      </c>
      <c r="G333" t="s">
        <v>28</v>
      </c>
      <c r="H333" t="s">
        <v>23</v>
      </c>
      <c r="I333" s="1" t="s">
        <v>23</v>
      </c>
      <c r="J333" t="s">
        <v>23</v>
      </c>
      <c r="K333" t="s">
        <v>2391</v>
      </c>
      <c r="L333" t="s">
        <v>23</v>
      </c>
      <c r="M333" t="s">
        <v>2392</v>
      </c>
      <c r="N333" s="1">
        <v>65</v>
      </c>
      <c r="O333">
        <v>1</v>
      </c>
      <c r="P333">
        <v>16</v>
      </c>
      <c r="Q333" s="1" t="s">
        <v>2234</v>
      </c>
      <c r="R333" t="s">
        <v>2235</v>
      </c>
      <c r="S333" s="1">
        <v>2006</v>
      </c>
      <c r="T333" t="s">
        <v>2393</v>
      </c>
      <c r="U333" t="str">
        <f>HYPERLINK("http://dx.doi.org/10.1007/s10044-005-0015-5","http://dx.doi.org/10.1007/s10044-005-0015-5")</f>
        <v>http://dx.doi.org/10.1007/s10044-005-0015-5</v>
      </c>
    </row>
    <row r="334" spans="1:21" x14ac:dyDescent="0.2">
      <c r="A334" t="s">
        <v>58</v>
      </c>
      <c r="B334" t="s">
        <v>2394</v>
      </c>
      <c r="C334" t="s">
        <v>2394</v>
      </c>
      <c r="D334" t="s">
        <v>2395</v>
      </c>
      <c r="E334" t="s">
        <v>2396</v>
      </c>
      <c r="F334" t="s">
        <v>27</v>
      </c>
      <c r="G334" t="s">
        <v>49</v>
      </c>
      <c r="H334" t="s">
        <v>2397</v>
      </c>
      <c r="I334" s="1" t="s">
        <v>2398</v>
      </c>
      <c r="J334" t="s">
        <v>2399</v>
      </c>
      <c r="K334" t="s">
        <v>23</v>
      </c>
      <c r="L334" t="s">
        <v>2400</v>
      </c>
      <c r="M334" t="s">
        <v>2401</v>
      </c>
      <c r="N334" s="1">
        <v>46</v>
      </c>
      <c r="O334">
        <v>0</v>
      </c>
      <c r="P334">
        <v>0</v>
      </c>
      <c r="Q334" s="1" t="s">
        <v>69</v>
      </c>
      <c r="R334" t="s">
        <v>70</v>
      </c>
      <c r="S334" s="1">
        <v>2000</v>
      </c>
      <c r="T334" t="s">
        <v>23</v>
      </c>
      <c r="U334" t="s">
        <v>23</v>
      </c>
    </row>
    <row r="335" spans="1:21" x14ac:dyDescent="0.2">
      <c r="A335" t="s">
        <v>21</v>
      </c>
      <c r="B335" t="s">
        <v>2402</v>
      </c>
      <c r="C335" t="s">
        <v>2403</v>
      </c>
      <c r="D335" t="s">
        <v>2404</v>
      </c>
      <c r="E335" t="s">
        <v>321</v>
      </c>
      <c r="F335" t="s">
        <v>27</v>
      </c>
      <c r="G335" t="s">
        <v>28</v>
      </c>
      <c r="H335" t="s">
        <v>23</v>
      </c>
      <c r="I335" s="1" t="s">
        <v>23</v>
      </c>
      <c r="J335" t="s">
        <v>23</v>
      </c>
      <c r="K335" t="s">
        <v>2405</v>
      </c>
      <c r="L335" t="s">
        <v>2406</v>
      </c>
      <c r="M335" t="s">
        <v>2407</v>
      </c>
      <c r="N335" s="1">
        <v>28</v>
      </c>
      <c r="O335">
        <v>0</v>
      </c>
      <c r="P335">
        <v>8</v>
      </c>
      <c r="Q335" s="1" t="s">
        <v>325</v>
      </c>
      <c r="R335" t="s">
        <v>326</v>
      </c>
      <c r="S335" s="1">
        <v>2016</v>
      </c>
      <c r="T335" t="s">
        <v>2408</v>
      </c>
      <c r="U335" t="str">
        <f>HYPERLINK("http://dx.doi.org/10.1007/s10994-016-5547-y","http://dx.doi.org/10.1007/s10994-016-5547-y")</f>
        <v>http://dx.doi.org/10.1007/s10994-016-5547-y</v>
      </c>
    </row>
    <row r="336" spans="1:21" x14ac:dyDescent="0.2">
      <c r="A336" t="s">
        <v>21</v>
      </c>
      <c r="B336" t="s">
        <v>2409</v>
      </c>
      <c r="C336" t="s">
        <v>2409</v>
      </c>
      <c r="D336" t="s">
        <v>2410</v>
      </c>
      <c r="E336" t="s">
        <v>2411</v>
      </c>
      <c r="F336" t="s">
        <v>27</v>
      </c>
      <c r="G336" t="s">
        <v>28</v>
      </c>
      <c r="H336" t="s">
        <v>23</v>
      </c>
      <c r="I336" s="1" t="s">
        <v>23</v>
      </c>
      <c r="J336" t="s">
        <v>23</v>
      </c>
      <c r="K336" t="s">
        <v>23</v>
      </c>
      <c r="L336" t="s">
        <v>23</v>
      </c>
      <c r="M336" t="s">
        <v>23</v>
      </c>
      <c r="N336" s="1">
        <v>8</v>
      </c>
      <c r="O336">
        <v>1</v>
      </c>
      <c r="P336">
        <v>2</v>
      </c>
      <c r="Q336" s="1" t="s">
        <v>2412</v>
      </c>
      <c r="R336" t="s">
        <v>2413</v>
      </c>
      <c r="S336" s="1">
        <v>2000</v>
      </c>
      <c r="T336" t="s">
        <v>2414</v>
      </c>
      <c r="U336" t="str">
        <f>HYPERLINK("http://dx.doi.org/10.1109/5254.850830","http://dx.doi.org/10.1109/5254.850830")</f>
        <v>http://dx.doi.org/10.1109/5254.850830</v>
      </c>
    </row>
    <row r="337" spans="1:21" x14ac:dyDescent="0.2">
      <c r="A337" t="s">
        <v>58</v>
      </c>
      <c r="B337" t="s">
        <v>2415</v>
      </c>
      <c r="C337" t="s">
        <v>2416</v>
      </c>
      <c r="D337" t="s">
        <v>2417</v>
      </c>
      <c r="E337" t="s">
        <v>2158</v>
      </c>
      <c r="F337" t="s">
        <v>27</v>
      </c>
      <c r="G337" t="s">
        <v>49</v>
      </c>
      <c r="H337" t="s">
        <v>2159</v>
      </c>
      <c r="I337" s="1" t="s">
        <v>2160</v>
      </c>
      <c r="J337" t="s">
        <v>2161</v>
      </c>
      <c r="K337" t="s">
        <v>23</v>
      </c>
      <c r="L337" t="s">
        <v>23</v>
      </c>
      <c r="M337" t="s">
        <v>2418</v>
      </c>
      <c r="N337" s="1">
        <v>13</v>
      </c>
      <c r="O337">
        <v>0</v>
      </c>
      <c r="P337">
        <v>0</v>
      </c>
      <c r="Q337" s="1" t="s">
        <v>69</v>
      </c>
      <c r="R337" t="s">
        <v>1021</v>
      </c>
      <c r="S337" s="1">
        <v>2006</v>
      </c>
      <c r="T337" t="s">
        <v>23</v>
      </c>
      <c r="U337" t="s">
        <v>23</v>
      </c>
    </row>
    <row r="338" spans="1:21" x14ac:dyDescent="0.2">
      <c r="A338" t="s">
        <v>58</v>
      </c>
      <c r="B338" t="s">
        <v>2419</v>
      </c>
      <c r="C338" t="s">
        <v>2420</v>
      </c>
      <c r="D338" t="s">
        <v>2421</v>
      </c>
      <c r="E338" t="s">
        <v>2422</v>
      </c>
      <c r="F338" t="s">
        <v>27</v>
      </c>
      <c r="G338" t="s">
        <v>49</v>
      </c>
      <c r="H338" t="s">
        <v>2159</v>
      </c>
      <c r="I338" s="1" t="s">
        <v>2160</v>
      </c>
      <c r="J338" t="s">
        <v>2161</v>
      </c>
      <c r="K338" t="s">
        <v>23</v>
      </c>
      <c r="L338" t="s">
        <v>2423</v>
      </c>
      <c r="M338" t="s">
        <v>2424</v>
      </c>
      <c r="N338" s="1">
        <v>14</v>
      </c>
      <c r="O338">
        <v>0</v>
      </c>
      <c r="P338">
        <v>4</v>
      </c>
      <c r="Q338" s="1" t="s">
        <v>69</v>
      </c>
      <c r="R338" t="s">
        <v>1021</v>
      </c>
      <c r="S338" s="1">
        <v>2006</v>
      </c>
      <c r="T338" t="s">
        <v>23</v>
      </c>
      <c r="U338" t="s">
        <v>23</v>
      </c>
    </row>
    <row r="339" spans="1:21" x14ac:dyDescent="0.2">
      <c r="A339" t="s">
        <v>21</v>
      </c>
      <c r="B339" t="s">
        <v>2425</v>
      </c>
      <c r="C339" t="s">
        <v>2426</v>
      </c>
      <c r="D339" t="s">
        <v>2427</v>
      </c>
      <c r="E339" t="s">
        <v>148</v>
      </c>
      <c r="F339" t="s">
        <v>27</v>
      </c>
      <c r="G339" t="s">
        <v>28</v>
      </c>
      <c r="H339" t="s">
        <v>23</v>
      </c>
      <c r="I339" s="1" t="s">
        <v>23</v>
      </c>
      <c r="J339" t="s">
        <v>23</v>
      </c>
      <c r="K339" t="s">
        <v>2428</v>
      </c>
      <c r="L339" t="s">
        <v>2429</v>
      </c>
      <c r="M339" t="s">
        <v>2430</v>
      </c>
      <c r="N339" s="1">
        <v>49</v>
      </c>
      <c r="O339">
        <v>1</v>
      </c>
      <c r="P339">
        <v>6</v>
      </c>
      <c r="Q339" s="1" t="s">
        <v>152</v>
      </c>
      <c r="R339" t="s">
        <v>148</v>
      </c>
      <c r="S339" s="1">
        <v>2020</v>
      </c>
      <c r="T339" t="s">
        <v>2431</v>
      </c>
      <c r="U339" t="str">
        <f>HYPERLINK("http://dx.doi.org/10.1016/j.neucom.2020.02.113","http://dx.doi.org/10.1016/j.neucom.2020.02.113")</f>
        <v>http://dx.doi.org/10.1016/j.neucom.2020.02.113</v>
      </c>
    </row>
    <row r="340" spans="1:21" x14ac:dyDescent="0.2">
      <c r="A340" t="s">
        <v>21</v>
      </c>
      <c r="B340" t="s">
        <v>2432</v>
      </c>
      <c r="C340" t="s">
        <v>2433</v>
      </c>
      <c r="D340" t="s">
        <v>2434</v>
      </c>
      <c r="E340" t="s">
        <v>148</v>
      </c>
      <c r="F340" t="s">
        <v>27</v>
      </c>
      <c r="G340" t="s">
        <v>28</v>
      </c>
      <c r="H340" t="s">
        <v>23</v>
      </c>
      <c r="I340" s="1" t="s">
        <v>23</v>
      </c>
      <c r="J340" t="s">
        <v>23</v>
      </c>
      <c r="K340" t="s">
        <v>2435</v>
      </c>
      <c r="L340" t="s">
        <v>2436</v>
      </c>
      <c r="M340" t="s">
        <v>2437</v>
      </c>
      <c r="N340" s="1">
        <v>28</v>
      </c>
      <c r="O340">
        <v>2</v>
      </c>
      <c r="P340">
        <v>23</v>
      </c>
      <c r="Q340" s="1" t="s">
        <v>152</v>
      </c>
      <c r="R340" t="s">
        <v>148</v>
      </c>
      <c r="S340" s="1">
        <v>2020</v>
      </c>
      <c r="T340" t="s">
        <v>2438</v>
      </c>
      <c r="U340" t="str">
        <f>HYPERLINK("http://dx.doi.org/10.1016/j.neucom.2020.02.088","http://dx.doi.org/10.1016/j.neucom.2020.02.088")</f>
        <v>http://dx.doi.org/10.1016/j.neucom.2020.02.088</v>
      </c>
    </row>
    <row r="341" spans="1:21" x14ac:dyDescent="0.2">
      <c r="A341" t="s">
        <v>21</v>
      </c>
      <c r="B341" t="s">
        <v>2439</v>
      </c>
      <c r="C341" t="s">
        <v>2440</v>
      </c>
      <c r="D341" t="s">
        <v>2441</v>
      </c>
      <c r="E341" t="s">
        <v>563</v>
      </c>
      <c r="F341" t="s">
        <v>27</v>
      </c>
      <c r="G341" t="s">
        <v>28</v>
      </c>
      <c r="H341" t="s">
        <v>23</v>
      </c>
      <c r="I341" s="1" t="s">
        <v>23</v>
      </c>
      <c r="J341" t="s">
        <v>23</v>
      </c>
      <c r="K341" t="s">
        <v>2442</v>
      </c>
      <c r="L341" t="s">
        <v>23</v>
      </c>
      <c r="M341" t="s">
        <v>2443</v>
      </c>
      <c r="N341" s="1">
        <v>54</v>
      </c>
      <c r="O341">
        <v>1</v>
      </c>
      <c r="P341">
        <v>1</v>
      </c>
      <c r="Q341" s="1" t="s">
        <v>567</v>
      </c>
      <c r="R341" t="s">
        <v>568</v>
      </c>
      <c r="S341" s="1">
        <v>2020</v>
      </c>
      <c r="T341" t="s">
        <v>2444</v>
      </c>
      <c r="U341" t="str">
        <f>HYPERLINK("http://dx.doi.org/10.1007/s11063-019-10112-x","http://dx.doi.org/10.1007/s11063-019-10112-x")</f>
        <v>http://dx.doi.org/10.1007/s11063-019-10112-x</v>
      </c>
    </row>
    <row r="342" spans="1:21" x14ac:dyDescent="0.2">
      <c r="A342" t="s">
        <v>58</v>
      </c>
      <c r="B342" t="s">
        <v>2445</v>
      </c>
      <c r="C342" t="s">
        <v>2446</v>
      </c>
      <c r="D342" t="s">
        <v>2447</v>
      </c>
      <c r="E342" t="s">
        <v>2422</v>
      </c>
      <c r="F342" t="s">
        <v>27</v>
      </c>
      <c r="G342" t="s">
        <v>49</v>
      </c>
      <c r="H342" t="s">
        <v>2159</v>
      </c>
      <c r="I342" s="1" t="s">
        <v>2160</v>
      </c>
      <c r="J342" t="s">
        <v>2161</v>
      </c>
      <c r="K342" t="s">
        <v>23</v>
      </c>
      <c r="L342" t="s">
        <v>23</v>
      </c>
      <c r="M342" t="s">
        <v>2448</v>
      </c>
      <c r="N342" s="1">
        <v>12</v>
      </c>
      <c r="O342">
        <v>0</v>
      </c>
      <c r="P342">
        <v>2</v>
      </c>
      <c r="Q342" s="1" t="s">
        <v>69</v>
      </c>
      <c r="R342" t="s">
        <v>1021</v>
      </c>
      <c r="S342" s="1">
        <v>2006</v>
      </c>
      <c r="T342" t="s">
        <v>23</v>
      </c>
      <c r="U342" t="s">
        <v>23</v>
      </c>
    </row>
    <row r="343" spans="1:21" x14ac:dyDescent="0.2">
      <c r="A343" t="s">
        <v>58</v>
      </c>
      <c r="B343" t="s">
        <v>259</v>
      </c>
      <c r="C343" t="s">
        <v>260</v>
      </c>
      <c r="D343" t="s">
        <v>2449</v>
      </c>
      <c r="E343" t="s">
        <v>2422</v>
      </c>
      <c r="F343" t="s">
        <v>27</v>
      </c>
      <c r="G343" t="s">
        <v>49</v>
      </c>
      <c r="H343" t="s">
        <v>2159</v>
      </c>
      <c r="I343" s="1" t="s">
        <v>2160</v>
      </c>
      <c r="J343" t="s">
        <v>2161</v>
      </c>
      <c r="K343" t="s">
        <v>23</v>
      </c>
      <c r="L343" t="s">
        <v>2450</v>
      </c>
      <c r="M343" t="s">
        <v>2451</v>
      </c>
      <c r="N343" s="1">
        <v>15</v>
      </c>
      <c r="O343">
        <v>0</v>
      </c>
      <c r="P343">
        <v>0</v>
      </c>
      <c r="Q343" s="1" t="s">
        <v>69</v>
      </c>
      <c r="R343" t="s">
        <v>1021</v>
      </c>
      <c r="S343" s="1">
        <v>2006</v>
      </c>
      <c r="T343" t="s">
        <v>23</v>
      </c>
      <c r="U343" t="s">
        <v>23</v>
      </c>
    </row>
    <row r="344" spans="1:21" x14ac:dyDescent="0.2">
      <c r="A344" t="s">
        <v>21</v>
      </c>
      <c r="B344" t="s">
        <v>2452</v>
      </c>
      <c r="C344" t="s">
        <v>2453</v>
      </c>
      <c r="D344" t="s">
        <v>2454</v>
      </c>
      <c r="E344" t="s">
        <v>2081</v>
      </c>
      <c r="F344" t="s">
        <v>27</v>
      </c>
      <c r="G344" t="s">
        <v>28</v>
      </c>
      <c r="H344" t="s">
        <v>23</v>
      </c>
      <c r="I344" s="1" t="s">
        <v>23</v>
      </c>
      <c r="J344" t="s">
        <v>23</v>
      </c>
      <c r="K344" t="s">
        <v>2455</v>
      </c>
      <c r="L344" t="s">
        <v>2456</v>
      </c>
      <c r="M344" t="s">
        <v>2457</v>
      </c>
      <c r="N344" s="1">
        <v>22</v>
      </c>
      <c r="O344">
        <v>0</v>
      </c>
      <c r="P344">
        <v>0</v>
      </c>
      <c r="Q344" s="1" t="s">
        <v>2084</v>
      </c>
      <c r="R344" t="s">
        <v>2085</v>
      </c>
      <c r="S344" s="1">
        <v>2020</v>
      </c>
      <c r="T344" t="s">
        <v>2458</v>
      </c>
      <c r="U344" t="str">
        <f>HYPERLINK("http://dx.doi.org/10.1007/s13218-020-00649-8","http://dx.doi.org/10.1007/s13218-020-00649-8")</f>
        <v>http://dx.doi.org/10.1007/s13218-020-00649-8</v>
      </c>
    </row>
    <row r="345" spans="1:21" x14ac:dyDescent="0.2">
      <c r="A345" t="s">
        <v>21</v>
      </c>
      <c r="B345" t="s">
        <v>2261</v>
      </c>
      <c r="C345" t="s">
        <v>2459</v>
      </c>
      <c r="D345" t="s">
        <v>2460</v>
      </c>
      <c r="E345" t="s">
        <v>2064</v>
      </c>
      <c r="F345" t="s">
        <v>27</v>
      </c>
      <c r="G345" t="s">
        <v>28</v>
      </c>
      <c r="H345" t="s">
        <v>23</v>
      </c>
      <c r="I345" s="1" t="s">
        <v>23</v>
      </c>
      <c r="J345" t="s">
        <v>23</v>
      </c>
      <c r="K345" t="s">
        <v>2461</v>
      </c>
      <c r="L345" t="s">
        <v>2462</v>
      </c>
      <c r="M345" t="s">
        <v>2463</v>
      </c>
      <c r="N345" s="1">
        <v>64</v>
      </c>
      <c r="O345">
        <v>0</v>
      </c>
      <c r="P345">
        <v>28</v>
      </c>
      <c r="Q345" s="1" t="s">
        <v>2068</v>
      </c>
      <c r="R345" t="s">
        <v>2069</v>
      </c>
      <c r="S345" s="1">
        <v>2016</v>
      </c>
      <c r="T345" t="s">
        <v>2464</v>
      </c>
      <c r="U345" t="str">
        <f>HYPERLINK("http://dx.doi.org/10.1007/s10489-016-0776-0","http://dx.doi.org/10.1007/s10489-016-0776-0")</f>
        <v>http://dx.doi.org/10.1007/s10489-016-0776-0</v>
      </c>
    </row>
    <row r="346" spans="1:21" x14ac:dyDescent="0.2">
      <c r="A346" t="s">
        <v>21</v>
      </c>
      <c r="B346" t="s">
        <v>2465</v>
      </c>
      <c r="C346" t="s">
        <v>2465</v>
      </c>
      <c r="D346" t="s">
        <v>2466</v>
      </c>
      <c r="E346" t="s">
        <v>225</v>
      </c>
      <c r="F346" t="s">
        <v>27</v>
      </c>
      <c r="G346" t="s">
        <v>28</v>
      </c>
      <c r="H346" t="s">
        <v>23</v>
      </c>
      <c r="I346" s="1" t="s">
        <v>23</v>
      </c>
      <c r="J346" t="s">
        <v>23</v>
      </c>
      <c r="K346" t="s">
        <v>2467</v>
      </c>
      <c r="L346" t="s">
        <v>2468</v>
      </c>
      <c r="M346" t="s">
        <v>2469</v>
      </c>
      <c r="N346" s="1">
        <v>51</v>
      </c>
      <c r="O346">
        <v>0</v>
      </c>
      <c r="P346">
        <v>40</v>
      </c>
      <c r="Q346" s="1" t="s">
        <v>228</v>
      </c>
      <c r="R346" t="s">
        <v>229</v>
      </c>
      <c r="S346" s="1">
        <v>2005</v>
      </c>
      <c r="T346" t="s">
        <v>2470</v>
      </c>
      <c r="U346" t="str">
        <f>HYPERLINK("http://dx.doi.org/10.1142/S0218001405004083","http://dx.doi.org/10.1142/S0218001405004083")</f>
        <v>http://dx.doi.org/10.1142/S0218001405004083</v>
      </c>
    </row>
    <row r="347" spans="1:21" x14ac:dyDescent="0.2">
      <c r="A347" t="s">
        <v>21</v>
      </c>
      <c r="B347" t="s">
        <v>2471</v>
      </c>
      <c r="C347" t="s">
        <v>2472</v>
      </c>
      <c r="D347" t="s">
        <v>2473</v>
      </c>
      <c r="E347" t="s">
        <v>1679</v>
      </c>
      <c r="F347" t="s">
        <v>27</v>
      </c>
      <c r="G347" t="s">
        <v>28</v>
      </c>
      <c r="H347" t="s">
        <v>23</v>
      </c>
      <c r="I347" s="1" t="s">
        <v>23</v>
      </c>
      <c r="J347" t="s">
        <v>23</v>
      </c>
      <c r="K347" t="s">
        <v>2474</v>
      </c>
      <c r="L347" t="s">
        <v>2475</v>
      </c>
      <c r="M347" t="s">
        <v>2476</v>
      </c>
      <c r="N347" s="1">
        <v>66</v>
      </c>
      <c r="O347">
        <v>1</v>
      </c>
      <c r="P347">
        <v>4</v>
      </c>
      <c r="Q347" s="1" t="s">
        <v>23</v>
      </c>
      <c r="R347" t="s">
        <v>1683</v>
      </c>
      <c r="S347" s="1">
        <v>2021</v>
      </c>
      <c r="T347" t="s">
        <v>2477</v>
      </c>
      <c r="U347" t="str">
        <f>HYPERLINK("http://dx.doi.org/10.7717/peerj-cs.736","http://dx.doi.org/10.7717/peerj-cs.736")</f>
        <v>http://dx.doi.org/10.7717/peerj-cs.736</v>
      </c>
    </row>
    <row r="348" spans="1:21" x14ac:dyDescent="0.2">
      <c r="A348" t="s">
        <v>21</v>
      </c>
      <c r="B348" t="s">
        <v>2478</v>
      </c>
      <c r="C348" t="s">
        <v>2479</v>
      </c>
      <c r="D348" t="s">
        <v>2480</v>
      </c>
      <c r="E348" t="s">
        <v>1688</v>
      </c>
      <c r="F348" t="s">
        <v>27</v>
      </c>
      <c r="G348" t="s">
        <v>28</v>
      </c>
      <c r="H348" t="s">
        <v>23</v>
      </c>
      <c r="I348" s="1" t="s">
        <v>23</v>
      </c>
      <c r="J348" t="s">
        <v>23</v>
      </c>
      <c r="K348" t="s">
        <v>2481</v>
      </c>
      <c r="L348" t="s">
        <v>2482</v>
      </c>
      <c r="M348" t="s">
        <v>2483</v>
      </c>
      <c r="N348" s="1">
        <v>16</v>
      </c>
      <c r="O348">
        <v>0</v>
      </c>
      <c r="P348">
        <v>4</v>
      </c>
      <c r="Q348" s="1" t="s">
        <v>1692</v>
      </c>
      <c r="R348" t="s">
        <v>1693</v>
      </c>
      <c r="S348" s="1">
        <v>2010</v>
      </c>
      <c r="T348" t="s">
        <v>2484</v>
      </c>
      <c r="U348" t="str">
        <f>HYPERLINK("http://dx.doi.org/10.1007/s11047-010-9197-x","http://dx.doi.org/10.1007/s11047-010-9197-x")</f>
        <v>http://dx.doi.org/10.1007/s11047-010-9197-x</v>
      </c>
    </row>
    <row r="349" spans="1:21" x14ac:dyDescent="0.2">
      <c r="A349" t="s">
        <v>58</v>
      </c>
      <c r="B349" t="s">
        <v>2485</v>
      </c>
      <c r="C349" t="s">
        <v>2485</v>
      </c>
      <c r="D349" t="s">
        <v>2486</v>
      </c>
      <c r="E349" t="s">
        <v>2487</v>
      </c>
      <c r="F349" t="s">
        <v>27</v>
      </c>
      <c r="G349" t="s">
        <v>49</v>
      </c>
      <c r="H349" t="s">
        <v>2488</v>
      </c>
      <c r="I349" s="1" t="s">
        <v>2489</v>
      </c>
      <c r="J349" t="s">
        <v>2490</v>
      </c>
      <c r="K349" t="s">
        <v>2491</v>
      </c>
      <c r="L349" t="s">
        <v>23</v>
      </c>
      <c r="M349" t="s">
        <v>2492</v>
      </c>
      <c r="N349" s="1">
        <v>3</v>
      </c>
      <c r="O349">
        <v>0</v>
      </c>
      <c r="P349">
        <v>0</v>
      </c>
      <c r="Q349" s="1" t="s">
        <v>69</v>
      </c>
      <c r="R349" t="s">
        <v>1021</v>
      </c>
      <c r="S349" s="1">
        <v>2003</v>
      </c>
      <c r="T349" t="s">
        <v>23</v>
      </c>
      <c r="U349" t="s">
        <v>23</v>
      </c>
    </row>
    <row r="350" spans="1:21" x14ac:dyDescent="0.2">
      <c r="A350" t="s">
        <v>21</v>
      </c>
      <c r="B350" t="s">
        <v>2493</v>
      </c>
      <c r="C350" t="s">
        <v>2494</v>
      </c>
      <c r="D350" t="s">
        <v>2495</v>
      </c>
      <c r="E350" t="s">
        <v>1720</v>
      </c>
      <c r="F350" t="s">
        <v>27</v>
      </c>
      <c r="G350" t="s">
        <v>28</v>
      </c>
      <c r="H350" t="s">
        <v>23</v>
      </c>
      <c r="I350" s="1" t="s">
        <v>23</v>
      </c>
      <c r="J350" t="s">
        <v>23</v>
      </c>
      <c r="K350" t="s">
        <v>2496</v>
      </c>
      <c r="L350" t="s">
        <v>1731</v>
      </c>
      <c r="M350" t="s">
        <v>2497</v>
      </c>
      <c r="N350" s="1">
        <v>25</v>
      </c>
      <c r="O350">
        <v>1</v>
      </c>
      <c r="P350">
        <v>20</v>
      </c>
      <c r="Q350" s="1" t="s">
        <v>1724</v>
      </c>
      <c r="R350" t="s">
        <v>1725</v>
      </c>
      <c r="S350" s="1">
        <v>2017</v>
      </c>
      <c r="T350" t="s">
        <v>2498</v>
      </c>
      <c r="U350" t="str">
        <f>HYPERLINK("http://dx.doi.org/10.1016/j.robot.2016.11.018","http://dx.doi.org/10.1016/j.robot.2016.11.018")</f>
        <v>http://dx.doi.org/10.1016/j.robot.2016.11.018</v>
      </c>
    </row>
    <row r="351" spans="1:21" x14ac:dyDescent="0.2">
      <c r="A351" t="s">
        <v>21</v>
      </c>
      <c r="B351" t="s">
        <v>1626</v>
      </c>
      <c r="C351" t="s">
        <v>1626</v>
      </c>
      <c r="D351" t="s">
        <v>2499</v>
      </c>
      <c r="E351" t="s">
        <v>2142</v>
      </c>
      <c r="F351" t="s">
        <v>27</v>
      </c>
      <c r="G351" t="s">
        <v>28</v>
      </c>
      <c r="H351" t="s">
        <v>23</v>
      </c>
      <c r="I351" s="1" t="s">
        <v>23</v>
      </c>
      <c r="J351" t="s">
        <v>23</v>
      </c>
      <c r="K351" t="s">
        <v>23</v>
      </c>
      <c r="L351" t="s">
        <v>2500</v>
      </c>
      <c r="M351" t="s">
        <v>2501</v>
      </c>
      <c r="N351" s="1">
        <v>16</v>
      </c>
      <c r="O351">
        <v>0</v>
      </c>
      <c r="P351">
        <v>0</v>
      </c>
      <c r="Q351" s="1" t="s">
        <v>2146</v>
      </c>
      <c r="R351" t="s">
        <v>2147</v>
      </c>
      <c r="S351" s="1">
        <v>1995</v>
      </c>
      <c r="T351" t="s">
        <v>2502</v>
      </c>
      <c r="U351" t="str">
        <f>HYPERLINK("http://dx.doi.org/10.1088/0954-898X/6/1/005","http://dx.doi.org/10.1088/0954-898X/6/1/005")</f>
        <v>http://dx.doi.org/10.1088/0954-898X/6/1/005</v>
      </c>
    </row>
    <row r="352" spans="1:21" x14ac:dyDescent="0.2">
      <c r="A352" t="s">
        <v>21</v>
      </c>
      <c r="B352" t="s">
        <v>2503</v>
      </c>
      <c r="C352" t="s">
        <v>2503</v>
      </c>
      <c r="D352" t="s">
        <v>2504</v>
      </c>
      <c r="E352" t="s">
        <v>2505</v>
      </c>
      <c r="F352" t="s">
        <v>27</v>
      </c>
      <c r="G352" t="s">
        <v>28</v>
      </c>
      <c r="H352" t="s">
        <v>23</v>
      </c>
      <c r="I352" s="1" t="s">
        <v>23</v>
      </c>
      <c r="J352" t="s">
        <v>23</v>
      </c>
      <c r="K352" t="s">
        <v>23</v>
      </c>
      <c r="L352" t="s">
        <v>23</v>
      </c>
      <c r="M352" t="s">
        <v>23</v>
      </c>
      <c r="N352" s="1">
        <v>11</v>
      </c>
      <c r="O352">
        <v>0</v>
      </c>
      <c r="P352">
        <v>0</v>
      </c>
      <c r="Q352" s="1" t="s">
        <v>2506</v>
      </c>
      <c r="R352" t="s">
        <v>2507</v>
      </c>
      <c r="S352" s="1">
        <v>1985</v>
      </c>
      <c r="T352" t="s">
        <v>2508</v>
      </c>
      <c r="U352" t="str">
        <f>HYPERLINK("http://dx.doi.org/10.1016/0262-8856(85)90040-X","http://dx.doi.org/10.1016/0262-8856(85)90040-X")</f>
        <v>http://dx.doi.org/10.1016/0262-8856(85)90040-X</v>
      </c>
    </row>
    <row r="353" spans="1:21" x14ac:dyDescent="0.2">
      <c r="A353" t="s">
        <v>21</v>
      </c>
      <c r="B353" t="s">
        <v>2509</v>
      </c>
      <c r="C353" t="s">
        <v>2510</v>
      </c>
      <c r="D353" t="s">
        <v>2511</v>
      </c>
      <c r="E353" t="s">
        <v>2512</v>
      </c>
      <c r="F353" t="s">
        <v>27</v>
      </c>
      <c r="G353" t="s">
        <v>28</v>
      </c>
      <c r="H353" t="s">
        <v>23</v>
      </c>
      <c r="I353" s="1" t="s">
        <v>23</v>
      </c>
      <c r="J353" t="s">
        <v>23</v>
      </c>
      <c r="K353" t="s">
        <v>2513</v>
      </c>
      <c r="L353" t="s">
        <v>2514</v>
      </c>
      <c r="M353" t="s">
        <v>2515</v>
      </c>
      <c r="N353" s="1">
        <v>31</v>
      </c>
      <c r="O353">
        <v>2</v>
      </c>
      <c r="P353">
        <v>39</v>
      </c>
      <c r="Q353" s="1" t="s">
        <v>2516</v>
      </c>
      <c r="R353" t="s">
        <v>2517</v>
      </c>
      <c r="S353" s="1">
        <v>2017</v>
      </c>
      <c r="T353" t="s">
        <v>2518</v>
      </c>
      <c r="U353" t="str">
        <f>HYPERLINK("http://dx.doi.org/10.1016/j.eswa.2017.06.007","http://dx.doi.org/10.1016/j.eswa.2017.06.007")</f>
        <v>http://dx.doi.org/10.1016/j.eswa.2017.06.007</v>
      </c>
    </row>
    <row r="354" spans="1:21" x14ac:dyDescent="0.2">
      <c r="A354" t="s">
        <v>21</v>
      </c>
      <c r="B354" t="s">
        <v>2519</v>
      </c>
      <c r="C354" t="s">
        <v>2520</v>
      </c>
      <c r="D354" t="s">
        <v>2521</v>
      </c>
      <c r="E354" t="s">
        <v>2512</v>
      </c>
      <c r="F354" t="s">
        <v>27</v>
      </c>
      <c r="G354" t="s">
        <v>28</v>
      </c>
      <c r="H354" t="s">
        <v>23</v>
      </c>
      <c r="I354" s="1" t="s">
        <v>23</v>
      </c>
      <c r="J354" t="s">
        <v>23</v>
      </c>
      <c r="K354" t="s">
        <v>2522</v>
      </c>
      <c r="L354" t="s">
        <v>2523</v>
      </c>
      <c r="M354" t="s">
        <v>2524</v>
      </c>
      <c r="N354" s="1">
        <v>90</v>
      </c>
      <c r="O354">
        <v>6</v>
      </c>
      <c r="P354">
        <v>6</v>
      </c>
      <c r="Q354" s="1" t="s">
        <v>2516</v>
      </c>
      <c r="R354" t="s">
        <v>2517</v>
      </c>
      <c r="S354" s="1">
        <v>2022</v>
      </c>
      <c r="T354" t="s">
        <v>2525</v>
      </c>
      <c r="U354" t="str">
        <f>HYPERLINK("http://dx.doi.org/10.1016/j.eswa.2022.117233","http://dx.doi.org/10.1016/j.eswa.2022.117233")</f>
        <v>http://dx.doi.org/10.1016/j.eswa.2022.117233</v>
      </c>
    </row>
    <row r="355" spans="1:21" x14ac:dyDescent="0.2">
      <c r="A355" t="s">
        <v>21</v>
      </c>
      <c r="B355" t="s">
        <v>2526</v>
      </c>
      <c r="C355" t="s">
        <v>2527</v>
      </c>
      <c r="D355" t="s">
        <v>2528</v>
      </c>
      <c r="E355" t="s">
        <v>2512</v>
      </c>
      <c r="F355" t="s">
        <v>27</v>
      </c>
      <c r="G355" t="s">
        <v>28</v>
      </c>
      <c r="H355" t="s">
        <v>23</v>
      </c>
      <c r="I355" s="1" t="s">
        <v>23</v>
      </c>
      <c r="J355" t="s">
        <v>23</v>
      </c>
      <c r="K355" t="s">
        <v>2529</v>
      </c>
      <c r="L355" t="s">
        <v>23</v>
      </c>
      <c r="M355" t="s">
        <v>2530</v>
      </c>
      <c r="N355" s="1">
        <v>25</v>
      </c>
      <c r="O355">
        <v>0</v>
      </c>
      <c r="P355">
        <v>7</v>
      </c>
      <c r="Q355" s="1" t="s">
        <v>2516</v>
      </c>
      <c r="R355" t="s">
        <v>2517</v>
      </c>
      <c r="S355" s="1">
        <v>2021</v>
      </c>
      <c r="T355" t="s">
        <v>2531</v>
      </c>
      <c r="U355" t="str">
        <f>HYPERLINK("http://dx.doi.org/10.1016/j.eswa.2020.113853","http://dx.doi.org/10.1016/j.eswa.2020.113853")</f>
        <v>http://dx.doi.org/10.1016/j.eswa.2020.113853</v>
      </c>
    </row>
    <row r="356" spans="1:21" x14ac:dyDescent="0.2">
      <c r="A356" t="s">
        <v>21</v>
      </c>
      <c r="B356" t="s">
        <v>2532</v>
      </c>
      <c r="C356" t="s">
        <v>2533</v>
      </c>
      <c r="D356" t="s">
        <v>2534</v>
      </c>
      <c r="E356" t="s">
        <v>2512</v>
      </c>
      <c r="F356" t="s">
        <v>27</v>
      </c>
      <c r="G356" t="s">
        <v>28</v>
      </c>
      <c r="H356" t="s">
        <v>23</v>
      </c>
      <c r="I356" s="1" t="s">
        <v>23</v>
      </c>
      <c r="J356" t="s">
        <v>23</v>
      </c>
      <c r="K356" t="s">
        <v>2535</v>
      </c>
      <c r="L356" t="s">
        <v>2536</v>
      </c>
      <c r="M356" t="s">
        <v>2537</v>
      </c>
      <c r="N356" s="1">
        <v>30</v>
      </c>
      <c r="O356">
        <v>3</v>
      </c>
      <c r="P356">
        <v>33</v>
      </c>
      <c r="Q356" s="1" t="s">
        <v>2516</v>
      </c>
      <c r="R356" t="s">
        <v>2517</v>
      </c>
      <c r="S356" s="1">
        <v>2012</v>
      </c>
      <c r="T356" t="s">
        <v>2538</v>
      </c>
      <c r="U356" t="str">
        <f>HYPERLINK("http://dx.doi.org/10.1016/j.eswa.2012.02.187","http://dx.doi.org/10.1016/j.eswa.2012.02.187")</f>
        <v>http://dx.doi.org/10.1016/j.eswa.2012.02.187</v>
      </c>
    </row>
    <row r="357" spans="1:21" x14ac:dyDescent="0.2">
      <c r="A357" t="s">
        <v>21</v>
      </c>
      <c r="B357" t="s">
        <v>1272</v>
      </c>
      <c r="C357" t="s">
        <v>2539</v>
      </c>
      <c r="D357" t="s">
        <v>2540</v>
      </c>
      <c r="E357" t="s">
        <v>2512</v>
      </c>
      <c r="F357" t="s">
        <v>27</v>
      </c>
      <c r="G357" t="s">
        <v>28</v>
      </c>
      <c r="H357" t="s">
        <v>23</v>
      </c>
      <c r="I357" s="1" t="s">
        <v>23</v>
      </c>
      <c r="J357" t="s">
        <v>23</v>
      </c>
      <c r="K357" t="s">
        <v>2541</v>
      </c>
      <c r="L357" t="s">
        <v>2542</v>
      </c>
      <c r="M357" t="s">
        <v>2543</v>
      </c>
      <c r="N357" s="1">
        <v>45</v>
      </c>
      <c r="O357">
        <v>1</v>
      </c>
      <c r="P357">
        <v>13</v>
      </c>
      <c r="Q357" s="1" t="s">
        <v>2516</v>
      </c>
      <c r="R357" t="s">
        <v>2517</v>
      </c>
      <c r="S357" s="1">
        <v>2022</v>
      </c>
      <c r="T357" t="s">
        <v>2544</v>
      </c>
      <c r="U357" t="str">
        <f>HYPERLINK("http://dx.doi.org/10.1016/j.eswa.2021.116163","http://dx.doi.org/10.1016/j.eswa.2021.116163")</f>
        <v>http://dx.doi.org/10.1016/j.eswa.2021.116163</v>
      </c>
    </row>
    <row r="358" spans="1:21" x14ac:dyDescent="0.2">
      <c r="A358" t="s">
        <v>21</v>
      </c>
      <c r="B358" t="s">
        <v>2545</v>
      </c>
      <c r="C358" t="s">
        <v>2546</v>
      </c>
      <c r="D358" t="s">
        <v>2547</v>
      </c>
      <c r="E358" t="s">
        <v>1964</v>
      </c>
      <c r="F358" t="s">
        <v>27</v>
      </c>
      <c r="G358" t="s">
        <v>28</v>
      </c>
      <c r="H358" t="s">
        <v>23</v>
      </c>
      <c r="I358" s="1" t="s">
        <v>23</v>
      </c>
      <c r="J358" t="s">
        <v>23</v>
      </c>
      <c r="K358" t="s">
        <v>2548</v>
      </c>
      <c r="L358" t="s">
        <v>2549</v>
      </c>
      <c r="M358" t="s">
        <v>2550</v>
      </c>
      <c r="N358" s="1">
        <v>30</v>
      </c>
      <c r="O358">
        <v>2</v>
      </c>
      <c r="P358">
        <v>2</v>
      </c>
      <c r="Q358" s="1" t="s">
        <v>1967</v>
      </c>
      <c r="R358" t="s">
        <v>1968</v>
      </c>
      <c r="S358" s="1">
        <v>2022</v>
      </c>
      <c r="T358" t="s">
        <v>2551</v>
      </c>
      <c r="U358" t="str">
        <f>HYPERLINK("http://dx.doi.org/10.1109/TETCI.2020.3042812","http://dx.doi.org/10.1109/TETCI.2020.3042812")</f>
        <v>http://dx.doi.org/10.1109/TETCI.2020.3042812</v>
      </c>
    </row>
    <row r="359" spans="1:21" x14ac:dyDescent="0.2">
      <c r="A359" t="s">
        <v>21</v>
      </c>
      <c r="B359" t="s">
        <v>2552</v>
      </c>
      <c r="C359" t="s">
        <v>2553</v>
      </c>
      <c r="D359" t="s">
        <v>2554</v>
      </c>
      <c r="E359" t="s">
        <v>83</v>
      </c>
      <c r="F359" t="s">
        <v>27</v>
      </c>
      <c r="G359" t="s">
        <v>28</v>
      </c>
      <c r="H359" t="s">
        <v>23</v>
      </c>
      <c r="I359" s="1" t="s">
        <v>23</v>
      </c>
      <c r="J359" t="s">
        <v>23</v>
      </c>
      <c r="K359" t="s">
        <v>2555</v>
      </c>
      <c r="L359" t="s">
        <v>23</v>
      </c>
      <c r="M359" t="s">
        <v>2556</v>
      </c>
      <c r="N359" s="1">
        <v>19</v>
      </c>
      <c r="O359">
        <v>1</v>
      </c>
      <c r="P359">
        <v>9</v>
      </c>
      <c r="Q359" s="1" t="s">
        <v>86</v>
      </c>
      <c r="R359" t="s">
        <v>87</v>
      </c>
      <c r="S359" s="1">
        <v>2019</v>
      </c>
      <c r="T359" t="s">
        <v>2557</v>
      </c>
      <c r="U359" t="str">
        <f>HYPERLINK("http://dx.doi.org/10.1007/s00146-018-0805-0","http://dx.doi.org/10.1007/s00146-018-0805-0")</f>
        <v>http://dx.doi.org/10.1007/s00146-018-0805-0</v>
      </c>
    </row>
    <row r="360" spans="1:21" x14ac:dyDescent="0.2">
      <c r="A360" t="s">
        <v>21</v>
      </c>
      <c r="B360" t="s">
        <v>2558</v>
      </c>
      <c r="C360" t="s">
        <v>2558</v>
      </c>
      <c r="D360" t="s">
        <v>2559</v>
      </c>
      <c r="E360" t="s">
        <v>2353</v>
      </c>
      <c r="F360" t="s">
        <v>27</v>
      </c>
      <c r="G360" t="s">
        <v>28</v>
      </c>
      <c r="H360" t="s">
        <v>23</v>
      </c>
      <c r="I360" s="1" t="s">
        <v>23</v>
      </c>
      <c r="J360" t="s">
        <v>23</v>
      </c>
      <c r="K360" t="s">
        <v>23</v>
      </c>
      <c r="L360" t="s">
        <v>2560</v>
      </c>
      <c r="M360" t="s">
        <v>2561</v>
      </c>
      <c r="N360" s="1">
        <v>26</v>
      </c>
      <c r="O360">
        <v>0</v>
      </c>
      <c r="P360">
        <v>7</v>
      </c>
      <c r="Q360" s="1" t="s">
        <v>2357</v>
      </c>
      <c r="R360" t="s">
        <v>2358</v>
      </c>
      <c r="S360" s="1">
        <v>1992</v>
      </c>
      <c r="T360" t="s">
        <v>2562</v>
      </c>
      <c r="U360" t="str">
        <f>HYPERLINK("http://dx.doi.org/10.1109/72.125864","http://dx.doi.org/10.1109/72.125864")</f>
        <v>http://dx.doi.org/10.1109/72.125864</v>
      </c>
    </row>
    <row r="361" spans="1:21" x14ac:dyDescent="0.2">
      <c r="A361" t="s">
        <v>21</v>
      </c>
      <c r="B361" t="s">
        <v>2563</v>
      </c>
      <c r="C361" t="s">
        <v>2564</v>
      </c>
      <c r="D361" t="s">
        <v>2565</v>
      </c>
      <c r="E361" t="s">
        <v>2338</v>
      </c>
      <c r="F361" t="s">
        <v>27</v>
      </c>
      <c r="G361" t="s">
        <v>28</v>
      </c>
      <c r="H361" t="s">
        <v>23</v>
      </c>
      <c r="I361" s="1" t="s">
        <v>23</v>
      </c>
      <c r="J361" t="s">
        <v>23</v>
      </c>
      <c r="K361" t="s">
        <v>2566</v>
      </c>
      <c r="L361" t="s">
        <v>2567</v>
      </c>
      <c r="M361" t="s">
        <v>2568</v>
      </c>
      <c r="N361" s="1">
        <v>47</v>
      </c>
      <c r="O361">
        <v>1</v>
      </c>
      <c r="P361">
        <v>10</v>
      </c>
      <c r="Q361" s="1" t="s">
        <v>2339</v>
      </c>
      <c r="R361" t="s">
        <v>2340</v>
      </c>
      <c r="S361" s="1">
        <v>2015</v>
      </c>
      <c r="T361" t="s">
        <v>2569</v>
      </c>
      <c r="U361" t="str">
        <f>HYPERLINK("http://dx.doi.org/10.1177/1059712314547709","http://dx.doi.org/10.1177/1059712314547709")</f>
        <v>http://dx.doi.org/10.1177/1059712314547709</v>
      </c>
    </row>
    <row r="362" spans="1:21" x14ac:dyDescent="0.2">
      <c r="A362" t="s">
        <v>21</v>
      </c>
      <c r="B362" t="s">
        <v>2558</v>
      </c>
      <c r="C362" t="s">
        <v>2558</v>
      </c>
      <c r="D362" t="s">
        <v>2570</v>
      </c>
      <c r="E362" t="s">
        <v>2353</v>
      </c>
      <c r="F362" t="s">
        <v>27</v>
      </c>
      <c r="G362" t="s">
        <v>1452</v>
      </c>
      <c r="H362" t="s">
        <v>23</v>
      </c>
      <c r="I362" s="1" t="s">
        <v>23</v>
      </c>
      <c r="J362" t="s">
        <v>23</v>
      </c>
      <c r="K362" t="s">
        <v>23</v>
      </c>
      <c r="L362" t="s">
        <v>23</v>
      </c>
      <c r="M362" t="s">
        <v>2571</v>
      </c>
      <c r="N362" s="1">
        <v>7</v>
      </c>
      <c r="O362">
        <v>0</v>
      </c>
      <c r="P362">
        <v>0</v>
      </c>
      <c r="Q362" s="1" t="s">
        <v>2357</v>
      </c>
      <c r="R362" t="s">
        <v>2358</v>
      </c>
      <c r="S362" s="1">
        <v>1991</v>
      </c>
      <c r="T362" t="s">
        <v>2572</v>
      </c>
      <c r="U362" t="str">
        <f>HYPERLINK("http://dx.doi.org/10.1109/72.80345","http://dx.doi.org/10.1109/72.80345")</f>
        <v>http://dx.doi.org/10.1109/72.80345</v>
      </c>
    </row>
    <row r="363" spans="1:21" x14ac:dyDescent="0.2">
      <c r="A363" t="s">
        <v>21</v>
      </c>
      <c r="B363" t="s">
        <v>2558</v>
      </c>
      <c r="C363" t="s">
        <v>2558</v>
      </c>
      <c r="D363" t="s">
        <v>2573</v>
      </c>
      <c r="E363" t="s">
        <v>2353</v>
      </c>
      <c r="F363" t="s">
        <v>27</v>
      </c>
      <c r="G363" t="s">
        <v>2574</v>
      </c>
      <c r="H363" t="s">
        <v>23</v>
      </c>
      <c r="I363" s="1" t="s">
        <v>23</v>
      </c>
      <c r="J363" t="s">
        <v>23</v>
      </c>
      <c r="K363" t="s">
        <v>23</v>
      </c>
      <c r="L363" t="s">
        <v>23</v>
      </c>
      <c r="M363" t="s">
        <v>23</v>
      </c>
      <c r="N363" s="1">
        <v>4</v>
      </c>
      <c r="O363">
        <v>0</v>
      </c>
      <c r="P363">
        <v>0</v>
      </c>
      <c r="Q363" s="1" t="s">
        <v>2357</v>
      </c>
      <c r="R363" t="s">
        <v>2358</v>
      </c>
      <c r="S363" s="1">
        <v>1992</v>
      </c>
      <c r="T363" t="s">
        <v>2575</v>
      </c>
      <c r="U363" t="str">
        <f>HYPERLINK("http://dx.doi.org/10.1109/72.165607","http://dx.doi.org/10.1109/72.165607")</f>
        <v>http://dx.doi.org/10.1109/72.165607</v>
      </c>
    </row>
    <row r="364" spans="1:21" x14ac:dyDescent="0.2">
      <c r="A364" t="s">
        <v>21</v>
      </c>
      <c r="B364" t="s">
        <v>2576</v>
      </c>
      <c r="C364" t="s">
        <v>2576</v>
      </c>
      <c r="D364" t="s">
        <v>2577</v>
      </c>
      <c r="E364" t="s">
        <v>2353</v>
      </c>
      <c r="F364" t="s">
        <v>27</v>
      </c>
      <c r="G364" t="s">
        <v>2574</v>
      </c>
      <c r="H364" t="s">
        <v>23</v>
      </c>
      <c r="I364" s="1" t="s">
        <v>23</v>
      </c>
      <c r="J364" t="s">
        <v>23</v>
      </c>
      <c r="K364" t="s">
        <v>23</v>
      </c>
      <c r="L364" t="s">
        <v>2578</v>
      </c>
      <c r="M364" t="s">
        <v>2579</v>
      </c>
      <c r="N364" s="1">
        <v>16</v>
      </c>
      <c r="O364">
        <v>0</v>
      </c>
      <c r="P364">
        <v>4</v>
      </c>
      <c r="Q364" s="1" t="s">
        <v>2357</v>
      </c>
      <c r="R364" t="s">
        <v>2358</v>
      </c>
      <c r="S364" s="1">
        <v>1993</v>
      </c>
      <c r="T364" t="s">
        <v>2580</v>
      </c>
      <c r="U364" t="str">
        <f>HYPERLINK("http://dx.doi.org/10.1109/72.182704","http://dx.doi.org/10.1109/72.182704")</f>
        <v>http://dx.doi.org/10.1109/72.182704</v>
      </c>
    </row>
    <row r="365" spans="1:21" x14ac:dyDescent="0.2">
      <c r="A365" t="s">
        <v>21</v>
      </c>
      <c r="B365" t="s">
        <v>887</v>
      </c>
      <c r="C365" t="s">
        <v>888</v>
      </c>
      <c r="D365" t="s">
        <v>2581</v>
      </c>
      <c r="E365" t="s">
        <v>2582</v>
      </c>
      <c r="F365" t="s">
        <v>27</v>
      </c>
      <c r="G365" t="s">
        <v>28</v>
      </c>
      <c r="H365" t="s">
        <v>23</v>
      </c>
      <c r="I365" s="1" t="s">
        <v>23</v>
      </c>
      <c r="J365" t="s">
        <v>23</v>
      </c>
      <c r="K365" t="s">
        <v>2583</v>
      </c>
      <c r="L365" t="s">
        <v>2584</v>
      </c>
      <c r="M365" t="s">
        <v>2585</v>
      </c>
      <c r="N365" s="1">
        <v>93</v>
      </c>
      <c r="O365">
        <v>0</v>
      </c>
      <c r="P365">
        <v>1</v>
      </c>
      <c r="Q365" s="1" t="s">
        <v>2586</v>
      </c>
      <c r="R365" t="s">
        <v>2587</v>
      </c>
      <c r="S365" s="1">
        <v>2020</v>
      </c>
      <c r="T365" t="s">
        <v>2588</v>
      </c>
      <c r="U365" t="str">
        <f>HYPERLINK("http://dx.doi.org/10.1007/s10849-019-09298-z","http://dx.doi.org/10.1007/s10849-019-09298-z")</f>
        <v>http://dx.doi.org/10.1007/s10849-019-09298-z</v>
      </c>
    </row>
    <row r="366" spans="1:21" x14ac:dyDescent="0.2">
      <c r="A366" t="s">
        <v>21</v>
      </c>
      <c r="B366" t="s">
        <v>2589</v>
      </c>
      <c r="C366" t="s">
        <v>2590</v>
      </c>
      <c r="D366" t="s">
        <v>2591</v>
      </c>
      <c r="E366" t="s">
        <v>2167</v>
      </c>
      <c r="F366" t="s">
        <v>27</v>
      </c>
      <c r="G366" t="s">
        <v>28</v>
      </c>
      <c r="H366" t="s">
        <v>23</v>
      </c>
      <c r="I366" s="1" t="s">
        <v>23</v>
      </c>
      <c r="J366" t="s">
        <v>23</v>
      </c>
      <c r="K366" t="s">
        <v>2592</v>
      </c>
      <c r="L366" t="s">
        <v>303</v>
      </c>
      <c r="M366" t="s">
        <v>2593</v>
      </c>
      <c r="N366" s="1">
        <v>43</v>
      </c>
      <c r="O366">
        <v>4</v>
      </c>
      <c r="P366">
        <v>12</v>
      </c>
      <c r="Q366" s="1" t="s">
        <v>2171</v>
      </c>
      <c r="R366" t="s">
        <v>2172</v>
      </c>
      <c r="S366" s="1">
        <v>2020</v>
      </c>
      <c r="T366" t="s">
        <v>2594</v>
      </c>
      <c r="U366" t="str">
        <f>HYPERLINK("http://dx.doi.org/10.1016/j.dss.2020.113304","http://dx.doi.org/10.1016/j.dss.2020.113304")</f>
        <v>http://dx.doi.org/10.1016/j.dss.2020.113304</v>
      </c>
    </row>
    <row r="367" spans="1:21" x14ac:dyDescent="0.2">
      <c r="A367" t="s">
        <v>21</v>
      </c>
      <c r="B367" t="s">
        <v>2595</v>
      </c>
      <c r="C367" t="s">
        <v>2596</v>
      </c>
      <c r="D367" t="s">
        <v>2597</v>
      </c>
      <c r="E367" t="s">
        <v>2598</v>
      </c>
      <c r="F367" t="s">
        <v>27</v>
      </c>
      <c r="G367" t="s">
        <v>28</v>
      </c>
      <c r="H367" t="s">
        <v>23</v>
      </c>
      <c r="I367" s="1" t="s">
        <v>23</v>
      </c>
      <c r="J367" t="s">
        <v>23</v>
      </c>
      <c r="K367" t="s">
        <v>2599</v>
      </c>
      <c r="L367" t="s">
        <v>23</v>
      </c>
      <c r="M367" t="s">
        <v>2600</v>
      </c>
      <c r="N367" s="1">
        <v>26</v>
      </c>
      <c r="O367">
        <v>0</v>
      </c>
      <c r="P367">
        <v>0</v>
      </c>
      <c r="Q367" s="1" t="s">
        <v>23</v>
      </c>
      <c r="R367" t="s">
        <v>2601</v>
      </c>
      <c r="S367" s="1">
        <v>2020</v>
      </c>
      <c r="T367" t="s">
        <v>2602</v>
      </c>
      <c r="U367" t="str">
        <f>HYPERLINK("http://dx.doi.org/10.1109/OJITS.2020.2991402","http://dx.doi.org/10.1109/OJITS.2020.2991402")</f>
        <v>http://dx.doi.org/10.1109/OJITS.2020.2991402</v>
      </c>
    </row>
    <row r="368" spans="1:21" x14ac:dyDescent="0.2">
      <c r="A368" t="s">
        <v>21</v>
      </c>
      <c r="B368" t="s">
        <v>2603</v>
      </c>
      <c r="C368" t="s">
        <v>2603</v>
      </c>
      <c r="D368" t="s">
        <v>2604</v>
      </c>
      <c r="E368" t="s">
        <v>2353</v>
      </c>
      <c r="F368" t="s">
        <v>27</v>
      </c>
      <c r="G368" t="s">
        <v>28</v>
      </c>
      <c r="H368" t="s">
        <v>23</v>
      </c>
      <c r="I368" s="1" t="s">
        <v>23</v>
      </c>
      <c r="J368" t="s">
        <v>23</v>
      </c>
      <c r="K368" t="s">
        <v>23</v>
      </c>
      <c r="L368" t="s">
        <v>23</v>
      </c>
      <c r="M368" t="s">
        <v>2605</v>
      </c>
      <c r="N368" s="1">
        <v>8</v>
      </c>
      <c r="O368">
        <v>2</v>
      </c>
      <c r="P368">
        <v>3</v>
      </c>
      <c r="Q368" s="1" t="s">
        <v>2357</v>
      </c>
      <c r="R368" t="s">
        <v>2358</v>
      </c>
      <c r="S368" s="1">
        <v>1992</v>
      </c>
      <c r="T368" t="s">
        <v>2606</v>
      </c>
      <c r="U368" t="str">
        <f>HYPERLINK("http://dx.doi.org/10.1109/72.165592","http://dx.doi.org/10.1109/72.165592")</f>
        <v>http://dx.doi.org/10.1109/72.165592</v>
      </c>
    </row>
    <row r="369" spans="1:21" x14ac:dyDescent="0.2">
      <c r="A369" t="s">
        <v>21</v>
      </c>
      <c r="B369" t="s">
        <v>2607</v>
      </c>
      <c r="C369" t="s">
        <v>2608</v>
      </c>
      <c r="D369" t="s">
        <v>2609</v>
      </c>
      <c r="E369" t="s">
        <v>2345</v>
      </c>
      <c r="F369" t="s">
        <v>27</v>
      </c>
      <c r="G369" t="s">
        <v>28</v>
      </c>
      <c r="H369" t="s">
        <v>23</v>
      </c>
      <c r="I369" s="1" t="s">
        <v>23</v>
      </c>
      <c r="J369" t="s">
        <v>23</v>
      </c>
      <c r="K369" t="s">
        <v>2610</v>
      </c>
      <c r="L369" t="s">
        <v>2611</v>
      </c>
      <c r="M369" t="s">
        <v>2612</v>
      </c>
      <c r="N369" s="1">
        <v>32</v>
      </c>
      <c r="O369">
        <v>0</v>
      </c>
      <c r="P369">
        <v>18</v>
      </c>
      <c r="Q369" s="1" t="s">
        <v>2349</v>
      </c>
      <c r="R369" t="s">
        <v>2350</v>
      </c>
      <c r="S369" s="1">
        <v>2013</v>
      </c>
      <c r="T369" t="s">
        <v>2613</v>
      </c>
      <c r="U369" t="str">
        <f>HYPERLINK("http://dx.doi.org/10.2478/amcs-2013-0027","http://dx.doi.org/10.2478/amcs-2013-0027")</f>
        <v>http://dx.doi.org/10.2478/amcs-2013-0027</v>
      </c>
    </row>
    <row r="370" spans="1:21" x14ac:dyDescent="0.2">
      <c r="A370" t="s">
        <v>21</v>
      </c>
      <c r="B370" t="s">
        <v>2614</v>
      </c>
      <c r="C370" t="s">
        <v>2615</v>
      </c>
      <c r="D370" t="s">
        <v>2616</v>
      </c>
      <c r="E370" t="s">
        <v>2345</v>
      </c>
      <c r="F370" t="s">
        <v>27</v>
      </c>
      <c r="G370" t="s">
        <v>28</v>
      </c>
      <c r="H370" t="s">
        <v>23</v>
      </c>
      <c r="I370" s="1" t="s">
        <v>23</v>
      </c>
      <c r="J370" t="s">
        <v>23</v>
      </c>
      <c r="K370" t="s">
        <v>2617</v>
      </c>
      <c r="L370" t="s">
        <v>2618</v>
      </c>
      <c r="M370" t="s">
        <v>2619</v>
      </c>
      <c r="N370" s="1">
        <v>56</v>
      </c>
      <c r="O370">
        <v>0</v>
      </c>
      <c r="P370">
        <v>13</v>
      </c>
      <c r="Q370" s="1" t="s">
        <v>2349</v>
      </c>
      <c r="R370" t="s">
        <v>2350</v>
      </c>
      <c r="S370" s="1">
        <v>2013</v>
      </c>
      <c r="T370" t="s">
        <v>2620</v>
      </c>
      <c r="U370" t="str">
        <f>HYPERLINK("http://dx.doi.org/10.2478/amcs-2013-0007","http://dx.doi.org/10.2478/amcs-2013-0007")</f>
        <v>http://dx.doi.org/10.2478/amcs-2013-0007</v>
      </c>
    </row>
    <row r="371" spans="1:21" x14ac:dyDescent="0.2">
      <c r="A371" t="s">
        <v>21</v>
      </c>
      <c r="B371" t="s">
        <v>2621</v>
      </c>
      <c r="C371" t="s">
        <v>2621</v>
      </c>
      <c r="D371" t="s">
        <v>2622</v>
      </c>
      <c r="E371" t="s">
        <v>2353</v>
      </c>
      <c r="F371" t="s">
        <v>27</v>
      </c>
      <c r="G371" t="s">
        <v>28</v>
      </c>
      <c r="H371" t="s">
        <v>23</v>
      </c>
      <c r="I371" s="1" t="s">
        <v>23</v>
      </c>
      <c r="J371" t="s">
        <v>23</v>
      </c>
      <c r="K371" t="s">
        <v>2623</v>
      </c>
      <c r="L371" t="s">
        <v>2624</v>
      </c>
      <c r="M371" t="s">
        <v>2625</v>
      </c>
      <c r="N371" s="1">
        <v>34</v>
      </c>
      <c r="O371">
        <v>1</v>
      </c>
      <c r="P371">
        <v>12</v>
      </c>
      <c r="Q371" s="1" t="s">
        <v>2357</v>
      </c>
      <c r="R371" t="s">
        <v>2358</v>
      </c>
      <c r="S371" s="1">
        <v>1999</v>
      </c>
      <c r="T371" t="s">
        <v>2626</v>
      </c>
      <c r="U371" t="str">
        <f>HYPERLINK("http://dx.doi.org/10.1109/72.809084","http://dx.doi.org/10.1109/72.809084")</f>
        <v>http://dx.doi.org/10.1109/72.809084</v>
      </c>
    </row>
    <row r="372" spans="1:21" x14ac:dyDescent="0.2">
      <c r="A372" t="s">
        <v>21</v>
      </c>
      <c r="B372" t="s">
        <v>2627</v>
      </c>
      <c r="C372" t="s">
        <v>2628</v>
      </c>
      <c r="D372" t="s">
        <v>2629</v>
      </c>
      <c r="E372" t="s">
        <v>2630</v>
      </c>
      <c r="F372" t="s">
        <v>27</v>
      </c>
      <c r="G372" t="s">
        <v>28</v>
      </c>
      <c r="H372" t="s">
        <v>23</v>
      </c>
      <c r="I372" s="1" t="s">
        <v>23</v>
      </c>
      <c r="J372" t="s">
        <v>23</v>
      </c>
      <c r="K372" t="s">
        <v>2631</v>
      </c>
      <c r="L372" t="s">
        <v>2632</v>
      </c>
      <c r="M372" t="s">
        <v>2633</v>
      </c>
      <c r="N372" s="1">
        <v>73</v>
      </c>
      <c r="O372">
        <v>0</v>
      </c>
      <c r="P372">
        <v>5</v>
      </c>
      <c r="Q372" s="1" t="s">
        <v>2634</v>
      </c>
      <c r="R372" t="s">
        <v>2635</v>
      </c>
      <c r="S372" s="1">
        <v>2017</v>
      </c>
      <c r="T372" t="s">
        <v>2636</v>
      </c>
      <c r="U372" t="str">
        <f>HYPERLINK("http://dx.doi.org/10.1142/S0219622017500146","http://dx.doi.org/10.1142/S0219622017500146")</f>
        <v>http://dx.doi.org/10.1142/S0219622017500146</v>
      </c>
    </row>
    <row r="373" spans="1:21" x14ac:dyDescent="0.2">
      <c r="A373" t="s">
        <v>21</v>
      </c>
      <c r="B373" t="s">
        <v>2637</v>
      </c>
      <c r="C373" t="s">
        <v>2637</v>
      </c>
      <c r="D373" t="s">
        <v>2638</v>
      </c>
      <c r="E373" t="s">
        <v>2505</v>
      </c>
      <c r="F373" t="s">
        <v>27</v>
      </c>
      <c r="G373" t="s">
        <v>1452</v>
      </c>
      <c r="H373" t="s">
        <v>23</v>
      </c>
      <c r="I373" s="1" t="s">
        <v>23</v>
      </c>
      <c r="J373" t="s">
        <v>23</v>
      </c>
      <c r="K373" t="s">
        <v>23</v>
      </c>
      <c r="L373" t="s">
        <v>23</v>
      </c>
      <c r="M373" t="s">
        <v>23</v>
      </c>
      <c r="N373" s="1">
        <v>1</v>
      </c>
      <c r="O373">
        <v>0</v>
      </c>
      <c r="P373">
        <v>0</v>
      </c>
      <c r="Q373" s="1" t="s">
        <v>2506</v>
      </c>
      <c r="R373" t="s">
        <v>2507</v>
      </c>
      <c r="S373" s="1">
        <v>1986</v>
      </c>
      <c r="T373" t="s">
        <v>23</v>
      </c>
      <c r="U373" t="s">
        <v>23</v>
      </c>
    </row>
    <row r="374" spans="1:21" x14ac:dyDescent="0.2">
      <c r="A374" t="s">
        <v>21</v>
      </c>
      <c r="B374" t="s">
        <v>2639</v>
      </c>
      <c r="C374" t="s">
        <v>2640</v>
      </c>
      <c r="D374" t="s">
        <v>2641</v>
      </c>
      <c r="E374" t="s">
        <v>2642</v>
      </c>
      <c r="F374" t="s">
        <v>27</v>
      </c>
      <c r="G374" t="s">
        <v>28</v>
      </c>
      <c r="H374" t="s">
        <v>23</v>
      </c>
      <c r="I374" s="1" t="s">
        <v>23</v>
      </c>
      <c r="J374" t="s">
        <v>23</v>
      </c>
      <c r="K374" t="s">
        <v>23</v>
      </c>
      <c r="L374" t="s">
        <v>2643</v>
      </c>
      <c r="M374" t="s">
        <v>2644</v>
      </c>
      <c r="N374" s="1">
        <v>42</v>
      </c>
      <c r="O374">
        <v>4</v>
      </c>
      <c r="P374">
        <v>4</v>
      </c>
      <c r="Q374" s="1" t="s">
        <v>2645</v>
      </c>
      <c r="R374" t="s">
        <v>2646</v>
      </c>
      <c r="S374" s="1">
        <v>2022</v>
      </c>
      <c r="T374" t="s">
        <v>2647</v>
      </c>
      <c r="U374" t="str">
        <f>HYPERLINK("http://dx.doi.org/10.1049/ipr2.12416","http://dx.doi.org/10.1049/ipr2.12416")</f>
        <v>http://dx.doi.org/10.1049/ipr2.12416</v>
      </c>
    </row>
    <row r="375" spans="1:21" x14ac:dyDescent="0.2">
      <c r="A375" t="s">
        <v>21</v>
      </c>
      <c r="B375" t="s">
        <v>2648</v>
      </c>
      <c r="C375" t="s">
        <v>2649</v>
      </c>
      <c r="D375" t="s">
        <v>2650</v>
      </c>
      <c r="E375" t="s">
        <v>2512</v>
      </c>
      <c r="F375" t="s">
        <v>27</v>
      </c>
      <c r="G375" t="s">
        <v>28</v>
      </c>
      <c r="H375" t="s">
        <v>23</v>
      </c>
      <c r="I375" s="1" t="s">
        <v>23</v>
      </c>
      <c r="J375" t="s">
        <v>23</v>
      </c>
      <c r="K375" t="s">
        <v>2651</v>
      </c>
      <c r="L375" t="s">
        <v>2652</v>
      </c>
      <c r="M375" t="s">
        <v>2653</v>
      </c>
      <c r="N375" s="1">
        <v>35</v>
      </c>
      <c r="O375">
        <v>3</v>
      </c>
      <c r="P375">
        <v>7</v>
      </c>
      <c r="Q375" s="1" t="s">
        <v>2516</v>
      </c>
      <c r="R375" t="s">
        <v>2517</v>
      </c>
      <c r="S375" s="1">
        <v>2021</v>
      </c>
      <c r="T375" t="s">
        <v>2654</v>
      </c>
      <c r="U375" t="str">
        <f>HYPERLINK("http://dx.doi.org/10.1016/j.eswa.2021.114878","http://dx.doi.org/10.1016/j.eswa.2021.114878")</f>
        <v>http://dx.doi.org/10.1016/j.eswa.2021.114878</v>
      </c>
    </row>
    <row r="376" spans="1:21" x14ac:dyDescent="0.2">
      <c r="A376" t="s">
        <v>21</v>
      </c>
      <c r="B376" t="s">
        <v>2655</v>
      </c>
      <c r="C376" t="s">
        <v>2656</v>
      </c>
      <c r="D376" t="s">
        <v>2657</v>
      </c>
      <c r="E376" t="s">
        <v>2512</v>
      </c>
      <c r="F376" t="s">
        <v>27</v>
      </c>
      <c r="G376" t="s">
        <v>28</v>
      </c>
      <c r="H376" t="s">
        <v>23</v>
      </c>
      <c r="I376" s="1" t="s">
        <v>23</v>
      </c>
      <c r="J376" t="s">
        <v>23</v>
      </c>
      <c r="K376" t="s">
        <v>2658</v>
      </c>
      <c r="L376" t="s">
        <v>2659</v>
      </c>
      <c r="M376" t="s">
        <v>2660</v>
      </c>
      <c r="N376" s="1">
        <v>48</v>
      </c>
      <c r="O376">
        <v>1</v>
      </c>
      <c r="P376">
        <v>13</v>
      </c>
      <c r="Q376" s="1" t="s">
        <v>2516</v>
      </c>
      <c r="R376" t="s">
        <v>2517</v>
      </c>
      <c r="S376" s="1">
        <v>2018</v>
      </c>
      <c r="T376" t="s">
        <v>2661</v>
      </c>
      <c r="U376" t="str">
        <f>HYPERLINK("http://dx.doi.org/10.1016/j.eswa.2018.03.060","http://dx.doi.org/10.1016/j.eswa.2018.03.060")</f>
        <v>http://dx.doi.org/10.1016/j.eswa.2018.03.060</v>
      </c>
    </row>
    <row r="377" spans="1:21" x14ac:dyDescent="0.2">
      <c r="A377" t="s">
        <v>21</v>
      </c>
      <c r="B377" t="s">
        <v>477</v>
      </c>
      <c r="C377" t="s">
        <v>478</v>
      </c>
      <c r="D377" t="s">
        <v>2662</v>
      </c>
      <c r="E377" t="s">
        <v>2512</v>
      </c>
      <c r="F377" t="s">
        <v>27</v>
      </c>
      <c r="G377" t="s">
        <v>28</v>
      </c>
      <c r="H377" t="s">
        <v>23</v>
      </c>
      <c r="I377" s="1" t="s">
        <v>23</v>
      </c>
      <c r="J377" t="s">
        <v>23</v>
      </c>
      <c r="K377" t="s">
        <v>2663</v>
      </c>
      <c r="L377" t="s">
        <v>2664</v>
      </c>
      <c r="M377" t="s">
        <v>2665</v>
      </c>
      <c r="N377" s="1">
        <v>63</v>
      </c>
      <c r="O377">
        <v>5</v>
      </c>
      <c r="P377">
        <v>73</v>
      </c>
      <c r="Q377" s="1" t="s">
        <v>2516</v>
      </c>
      <c r="R377" t="s">
        <v>2517</v>
      </c>
      <c r="S377" s="1">
        <v>2010</v>
      </c>
      <c r="T377" t="s">
        <v>2666</v>
      </c>
      <c r="U377" t="str">
        <f>HYPERLINK("http://dx.doi.org/10.1016/j.eswa.2009.10.018","http://dx.doi.org/10.1016/j.eswa.2009.10.018")</f>
        <v>http://dx.doi.org/10.1016/j.eswa.2009.10.018</v>
      </c>
    </row>
    <row r="378" spans="1:21" x14ac:dyDescent="0.2">
      <c r="A378" t="s">
        <v>21</v>
      </c>
      <c r="B378" t="s">
        <v>1265</v>
      </c>
      <c r="C378" t="s">
        <v>1266</v>
      </c>
      <c r="D378" t="s">
        <v>2667</v>
      </c>
      <c r="E378" t="s">
        <v>2512</v>
      </c>
      <c r="F378" t="s">
        <v>27</v>
      </c>
      <c r="G378" t="s">
        <v>28</v>
      </c>
      <c r="H378" t="s">
        <v>23</v>
      </c>
      <c r="I378" s="1" t="s">
        <v>23</v>
      </c>
      <c r="J378" t="s">
        <v>23</v>
      </c>
      <c r="K378" t="s">
        <v>2668</v>
      </c>
      <c r="L378" t="s">
        <v>2669</v>
      </c>
      <c r="M378" t="s">
        <v>2670</v>
      </c>
      <c r="N378" s="1">
        <v>138</v>
      </c>
      <c r="O378">
        <v>3</v>
      </c>
      <c r="P378">
        <v>41</v>
      </c>
      <c r="Q378" s="1" t="s">
        <v>2516</v>
      </c>
      <c r="R378" t="s">
        <v>2517</v>
      </c>
      <c r="S378" s="1">
        <v>2015</v>
      </c>
      <c r="T378" t="s">
        <v>2671</v>
      </c>
      <c r="U378" t="str">
        <f>HYPERLINK("http://dx.doi.org/10.1016/j.eswa.2015.04.061","http://dx.doi.org/10.1016/j.eswa.2015.04.061")</f>
        <v>http://dx.doi.org/10.1016/j.eswa.2015.04.061</v>
      </c>
    </row>
    <row r="379" spans="1:21" x14ac:dyDescent="0.2">
      <c r="A379" t="s">
        <v>21</v>
      </c>
      <c r="B379" t="s">
        <v>2672</v>
      </c>
      <c r="C379" t="s">
        <v>2673</v>
      </c>
      <c r="D379" t="s">
        <v>2674</v>
      </c>
      <c r="E379" t="s">
        <v>2512</v>
      </c>
      <c r="F379" t="s">
        <v>27</v>
      </c>
      <c r="G379" t="s">
        <v>28</v>
      </c>
      <c r="H379" t="s">
        <v>23</v>
      </c>
      <c r="I379" s="1" t="s">
        <v>23</v>
      </c>
      <c r="J379" t="s">
        <v>23</v>
      </c>
      <c r="K379" t="s">
        <v>2675</v>
      </c>
      <c r="L379" t="s">
        <v>2676</v>
      </c>
      <c r="M379" t="s">
        <v>2677</v>
      </c>
      <c r="N379" s="1">
        <v>79</v>
      </c>
      <c r="O379">
        <v>1</v>
      </c>
      <c r="P379">
        <v>105</v>
      </c>
      <c r="Q379" s="1" t="s">
        <v>2516</v>
      </c>
      <c r="R379" t="s">
        <v>2517</v>
      </c>
      <c r="S379" s="1">
        <v>2015</v>
      </c>
      <c r="T379" t="s">
        <v>2678</v>
      </c>
      <c r="U379" t="str">
        <f>HYPERLINK("http://dx.doi.org/10.1016/j.eswa.2014.09.002","http://dx.doi.org/10.1016/j.eswa.2014.09.002")</f>
        <v>http://dx.doi.org/10.1016/j.eswa.2014.09.002</v>
      </c>
    </row>
    <row r="380" spans="1:21" x14ac:dyDescent="0.2">
      <c r="A380" t="s">
        <v>21</v>
      </c>
      <c r="B380" t="s">
        <v>2679</v>
      </c>
      <c r="C380" t="s">
        <v>2680</v>
      </c>
      <c r="D380" t="s">
        <v>2681</v>
      </c>
      <c r="E380" t="s">
        <v>2682</v>
      </c>
      <c r="F380" t="s">
        <v>27</v>
      </c>
      <c r="G380" t="s">
        <v>28</v>
      </c>
      <c r="H380" t="s">
        <v>23</v>
      </c>
      <c r="I380" s="1" t="s">
        <v>23</v>
      </c>
      <c r="J380" t="s">
        <v>23</v>
      </c>
      <c r="K380" t="s">
        <v>2683</v>
      </c>
      <c r="L380" t="s">
        <v>2684</v>
      </c>
      <c r="M380" t="s">
        <v>2685</v>
      </c>
      <c r="N380" s="1">
        <v>27</v>
      </c>
      <c r="O380">
        <v>5</v>
      </c>
      <c r="P380">
        <v>7</v>
      </c>
      <c r="Q380" s="1" t="s">
        <v>2686</v>
      </c>
      <c r="R380" t="s">
        <v>2687</v>
      </c>
      <c r="S380" s="1">
        <v>2022</v>
      </c>
      <c r="T380" t="s">
        <v>2688</v>
      </c>
      <c r="U380" t="str">
        <f>HYPERLINK("http://dx.doi.org/10.1109/TNNLS.2021.3099091","http://dx.doi.org/10.1109/TNNLS.2021.3099091")</f>
        <v>http://dx.doi.org/10.1109/TNNLS.2021.3099091</v>
      </c>
    </row>
    <row r="381" spans="1:21" x14ac:dyDescent="0.2">
      <c r="A381" t="s">
        <v>21</v>
      </c>
      <c r="B381" t="s">
        <v>2689</v>
      </c>
      <c r="C381" t="s">
        <v>2690</v>
      </c>
      <c r="D381" t="s">
        <v>2691</v>
      </c>
      <c r="E381" t="s">
        <v>941</v>
      </c>
      <c r="F381" t="s">
        <v>27</v>
      </c>
      <c r="G381" t="s">
        <v>28</v>
      </c>
      <c r="H381" t="s">
        <v>23</v>
      </c>
      <c r="I381" s="1" t="s">
        <v>23</v>
      </c>
      <c r="J381" t="s">
        <v>23</v>
      </c>
      <c r="K381" t="s">
        <v>2692</v>
      </c>
      <c r="L381" t="s">
        <v>23</v>
      </c>
      <c r="M381" t="s">
        <v>2693</v>
      </c>
      <c r="N381" s="1">
        <v>16</v>
      </c>
      <c r="O381">
        <v>1</v>
      </c>
      <c r="P381">
        <v>10</v>
      </c>
      <c r="Q381" s="1" t="s">
        <v>944</v>
      </c>
      <c r="R381" t="s">
        <v>941</v>
      </c>
      <c r="S381" s="1">
        <v>2018</v>
      </c>
      <c r="T381" t="s">
        <v>2694</v>
      </c>
      <c r="U381" t="str">
        <f>HYPERLINK("http://dx.doi.org/10.1016/j.neunet.2018.03.013","http://dx.doi.org/10.1016/j.neunet.2018.03.013")</f>
        <v>http://dx.doi.org/10.1016/j.neunet.2018.03.013</v>
      </c>
    </row>
    <row r="382" spans="1:21" x14ac:dyDescent="0.2">
      <c r="A382" t="s">
        <v>21</v>
      </c>
      <c r="B382" t="s">
        <v>2589</v>
      </c>
      <c r="C382" t="s">
        <v>2695</v>
      </c>
      <c r="D382" t="s">
        <v>2696</v>
      </c>
      <c r="E382" t="s">
        <v>2512</v>
      </c>
      <c r="F382" t="s">
        <v>27</v>
      </c>
      <c r="G382" t="s">
        <v>28</v>
      </c>
      <c r="H382" t="s">
        <v>23</v>
      </c>
      <c r="I382" s="1" t="s">
        <v>23</v>
      </c>
      <c r="J382" t="s">
        <v>23</v>
      </c>
      <c r="K382" t="s">
        <v>2697</v>
      </c>
      <c r="L382" t="s">
        <v>2698</v>
      </c>
      <c r="M382" t="s">
        <v>2699</v>
      </c>
      <c r="N382" s="1">
        <v>57</v>
      </c>
      <c r="O382">
        <v>6</v>
      </c>
      <c r="P382">
        <v>13</v>
      </c>
      <c r="Q382" s="1" t="s">
        <v>2516</v>
      </c>
      <c r="R382" t="s">
        <v>2517</v>
      </c>
      <c r="S382" s="1">
        <v>2022</v>
      </c>
      <c r="T382" t="s">
        <v>2700</v>
      </c>
      <c r="U382" t="str">
        <f>HYPERLINK("http://dx.doi.org/10.1016/j.eswa.2021.115819","http://dx.doi.org/10.1016/j.eswa.2021.115819")</f>
        <v>http://dx.doi.org/10.1016/j.eswa.2021.115819</v>
      </c>
    </row>
    <row r="383" spans="1:21" x14ac:dyDescent="0.2">
      <c r="A383" t="s">
        <v>21</v>
      </c>
      <c r="B383" t="s">
        <v>2701</v>
      </c>
      <c r="C383" t="s">
        <v>2702</v>
      </c>
      <c r="D383" t="s">
        <v>2703</v>
      </c>
      <c r="E383" t="s">
        <v>2512</v>
      </c>
      <c r="F383" t="s">
        <v>27</v>
      </c>
      <c r="G383" t="s">
        <v>28</v>
      </c>
      <c r="H383" t="s">
        <v>23</v>
      </c>
      <c r="I383" s="1" t="s">
        <v>23</v>
      </c>
      <c r="J383" t="s">
        <v>23</v>
      </c>
      <c r="K383" t="s">
        <v>2704</v>
      </c>
      <c r="L383" t="s">
        <v>941</v>
      </c>
      <c r="M383" t="s">
        <v>2705</v>
      </c>
      <c r="N383" s="1">
        <v>35</v>
      </c>
      <c r="O383">
        <v>0</v>
      </c>
      <c r="P383">
        <v>2</v>
      </c>
      <c r="Q383" s="1" t="s">
        <v>2516</v>
      </c>
      <c r="R383" t="s">
        <v>2517</v>
      </c>
      <c r="S383" s="1">
        <v>2008</v>
      </c>
      <c r="T383" t="s">
        <v>2706</v>
      </c>
      <c r="U383" t="str">
        <f>HYPERLINK("http://dx.doi.org/10.1016/j.eswa.2007.08.060","http://dx.doi.org/10.1016/j.eswa.2007.08.060")</f>
        <v>http://dx.doi.org/10.1016/j.eswa.2007.08.060</v>
      </c>
    </row>
    <row r="384" spans="1:21" x14ac:dyDescent="0.2">
      <c r="A384" t="s">
        <v>21</v>
      </c>
      <c r="B384" t="s">
        <v>477</v>
      </c>
      <c r="C384" t="s">
        <v>478</v>
      </c>
      <c r="D384" t="s">
        <v>2707</v>
      </c>
      <c r="E384" t="s">
        <v>2512</v>
      </c>
      <c r="F384" t="s">
        <v>27</v>
      </c>
      <c r="G384" t="s">
        <v>2708</v>
      </c>
      <c r="H384" t="s">
        <v>23</v>
      </c>
      <c r="I384" s="1" t="s">
        <v>23</v>
      </c>
      <c r="J384" t="s">
        <v>23</v>
      </c>
      <c r="K384" t="s">
        <v>23</v>
      </c>
      <c r="L384" t="s">
        <v>23</v>
      </c>
      <c r="M384" t="s">
        <v>23</v>
      </c>
      <c r="N384" s="1">
        <v>1</v>
      </c>
      <c r="O384">
        <v>0</v>
      </c>
      <c r="P384">
        <v>13</v>
      </c>
      <c r="Q384" s="1" t="s">
        <v>2516</v>
      </c>
      <c r="R384" t="s">
        <v>2517</v>
      </c>
      <c r="S384" s="1">
        <v>2011</v>
      </c>
      <c r="T384" t="s">
        <v>2709</v>
      </c>
      <c r="U384" t="str">
        <f>HYPERLINK("http://dx.doi.org/10.1016/j.eswa.2010.10.092","http://dx.doi.org/10.1016/j.eswa.2010.10.092")</f>
        <v>http://dx.doi.org/10.1016/j.eswa.2010.10.092</v>
      </c>
    </row>
    <row r="385" spans="1:21" x14ac:dyDescent="0.2">
      <c r="A385" t="s">
        <v>21</v>
      </c>
      <c r="B385" t="s">
        <v>2710</v>
      </c>
      <c r="C385" t="s">
        <v>2711</v>
      </c>
      <c r="D385" t="s">
        <v>2712</v>
      </c>
      <c r="E385" t="s">
        <v>2512</v>
      </c>
      <c r="F385" t="s">
        <v>27</v>
      </c>
      <c r="G385" t="s">
        <v>28</v>
      </c>
      <c r="H385" t="s">
        <v>23</v>
      </c>
      <c r="I385" s="1" t="s">
        <v>23</v>
      </c>
      <c r="J385" t="s">
        <v>23</v>
      </c>
      <c r="K385" t="s">
        <v>2713</v>
      </c>
      <c r="L385" t="s">
        <v>23</v>
      </c>
      <c r="M385" t="s">
        <v>2714</v>
      </c>
      <c r="N385" s="1">
        <v>18</v>
      </c>
      <c r="O385">
        <v>1</v>
      </c>
      <c r="P385">
        <v>5</v>
      </c>
      <c r="Q385" s="1" t="s">
        <v>2516</v>
      </c>
      <c r="R385" t="s">
        <v>2517</v>
      </c>
      <c r="S385" s="1">
        <v>2010</v>
      </c>
      <c r="T385" t="s">
        <v>2715</v>
      </c>
      <c r="U385" t="str">
        <f>HYPERLINK("http://dx.doi.org/10.1016/j.eswa.2009.06.031","http://dx.doi.org/10.1016/j.eswa.2009.06.031")</f>
        <v>http://dx.doi.org/10.1016/j.eswa.2009.06.031</v>
      </c>
    </row>
    <row r="386" spans="1:21" x14ac:dyDescent="0.2">
      <c r="A386" t="s">
        <v>21</v>
      </c>
      <c r="B386" t="s">
        <v>1189</v>
      </c>
      <c r="C386" t="s">
        <v>1190</v>
      </c>
      <c r="D386" t="s">
        <v>2716</v>
      </c>
      <c r="E386" t="s">
        <v>2512</v>
      </c>
      <c r="F386" t="s">
        <v>27</v>
      </c>
      <c r="G386" t="s">
        <v>28</v>
      </c>
      <c r="H386" t="s">
        <v>23</v>
      </c>
      <c r="I386" s="1" t="s">
        <v>23</v>
      </c>
      <c r="J386" t="s">
        <v>23</v>
      </c>
      <c r="K386" t="s">
        <v>2717</v>
      </c>
      <c r="L386" t="s">
        <v>2718</v>
      </c>
      <c r="M386" t="s">
        <v>2719</v>
      </c>
      <c r="N386" s="1">
        <v>39</v>
      </c>
      <c r="O386">
        <v>2</v>
      </c>
      <c r="P386">
        <v>52</v>
      </c>
      <c r="Q386" s="1" t="s">
        <v>2516</v>
      </c>
      <c r="R386" t="s">
        <v>2517</v>
      </c>
      <c r="S386" s="1">
        <v>2019</v>
      </c>
      <c r="T386" t="s">
        <v>2720</v>
      </c>
      <c r="U386" t="str">
        <f>HYPERLINK("http://dx.doi.org/10.1016/j.eswa.2019.04.034","http://dx.doi.org/10.1016/j.eswa.2019.04.034")</f>
        <v>http://dx.doi.org/10.1016/j.eswa.2019.04.034</v>
      </c>
    </row>
    <row r="387" spans="1:21" x14ac:dyDescent="0.2">
      <c r="A387" t="s">
        <v>21</v>
      </c>
      <c r="B387" t="s">
        <v>2721</v>
      </c>
      <c r="C387" t="s">
        <v>2722</v>
      </c>
      <c r="D387" t="s">
        <v>2723</v>
      </c>
      <c r="E387" t="s">
        <v>2512</v>
      </c>
      <c r="F387" t="s">
        <v>27</v>
      </c>
      <c r="G387" t="s">
        <v>28</v>
      </c>
      <c r="H387" t="s">
        <v>23</v>
      </c>
      <c r="I387" s="1" t="s">
        <v>23</v>
      </c>
      <c r="J387" t="s">
        <v>23</v>
      </c>
      <c r="K387" t="s">
        <v>2724</v>
      </c>
      <c r="L387" t="s">
        <v>23</v>
      </c>
      <c r="M387" t="s">
        <v>2725</v>
      </c>
      <c r="N387" s="1">
        <v>25</v>
      </c>
      <c r="O387">
        <v>1</v>
      </c>
      <c r="P387">
        <v>37</v>
      </c>
      <c r="Q387" s="1" t="s">
        <v>2516</v>
      </c>
      <c r="R387" t="s">
        <v>2517</v>
      </c>
      <c r="S387" s="1">
        <v>2020</v>
      </c>
      <c r="T387" t="s">
        <v>2726</v>
      </c>
      <c r="U387" t="str">
        <f>HYPERLINK("http://dx.doi.org/10.1016/j.eswa.2020.113317","http://dx.doi.org/10.1016/j.eswa.2020.113317")</f>
        <v>http://dx.doi.org/10.1016/j.eswa.2020.113317</v>
      </c>
    </row>
    <row r="388" spans="1:21" x14ac:dyDescent="0.2">
      <c r="A388" t="s">
        <v>21</v>
      </c>
      <c r="B388" t="s">
        <v>2519</v>
      </c>
      <c r="C388" t="s">
        <v>2520</v>
      </c>
      <c r="D388" t="s">
        <v>2727</v>
      </c>
      <c r="E388" t="s">
        <v>2512</v>
      </c>
      <c r="F388" t="s">
        <v>27</v>
      </c>
      <c r="G388" t="s">
        <v>28</v>
      </c>
      <c r="H388" t="s">
        <v>23</v>
      </c>
      <c r="I388" s="1" t="s">
        <v>23</v>
      </c>
      <c r="J388" t="s">
        <v>23</v>
      </c>
      <c r="K388" t="s">
        <v>2728</v>
      </c>
      <c r="L388" t="s">
        <v>2729</v>
      </c>
      <c r="M388" t="s">
        <v>2730</v>
      </c>
      <c r="N388" s="1">
        <v>45</v>
      </c>
      <c r="O388">
        <v>1</v>
      </c>
      <c r="P388">
        <v>29</v>
      </c>
      <c r="Q388" s="1" t="s">
        <v>2516</v>
      </c>
      <c r="R388" t="s">
        <v>2517</v>
      </c>
      <c r="S388" s="1">
        <v>2018</v>
      </c>
      <c r="T388" t="s">
        <v>2731</v>
      </c>
      <c r="U388" t="str">
        <f>HYPERLINK("http://dx.doi.org/10.1016/j.eswa.2018.02.030","http://dx.doi.org/10.1016/j.eswa.2018.02.030")</f>
        <v>http://dx.doi.org/10.1016/j.eswa.2018.02.030</v>
      </c>
    </row>
    <row r="389" spans="1:21" x14ac:dyDescent="0.2">
      <c r="A389" t="s">
        <v>21</v>
      </c>
      <c r="B389" t="s">
        <v>2710</v>
      </c>
      <c r="C389" t="s">
        <v>2711</v>
      </c>
      <c r="D389" t="s">
        <v>2732</v>
      </c>
      <c r="E389" t="s">
        <v>2512</v>
      </c>
      <c r="F389" t="s">
        <v>27</v>
      </c>
      <c r="G389" t="s">
        <v>28</v>
      </c>
      <c r="H389" t="s">
        <v>23</v>
      </c>
      <c r="I389" s="1" t="s">
        <v>23</v>
      </c>
      <c r="J389" t="s">
        <v>23</v>
      </c>
      <c r="K389" t="s">
        <v>2733</v>
      </c>
      <c r="L389" t="s">
        <v>2734</v>
      </c>
      <c r="M389" t="s">
        <v>2735</v>
      </c>
      <c r="N389" s="1">
        <v>53</v>
      </c>
      <c r="O389">
        <v>0</v>
      </c>
      <c r="P389">
        <v>4</v>
      </c>
      <c r="Q389" s="1" t="s">
        <v>2516</v>
      </c>
      <c r="R389" t="s">
        <v>2517</v>
      </c>
      <c r="S389" s="1">
        <v>2012</v>
      </c>
      <c r="T389" t="s">
        <v>2736</v>
      </c>
      <c r="U389" t="str">
        <f>HYPERLINK("http://dx.doi.org/10.1016/j.eswa.2011.09.156","http://dx.doi.org/10.1016/j.eswa.2011.09.156")</f>
        <v>http://dx.doi.org/10.1016/j.eswa.2011.09.156</v>
      </c>
    </row>
    <row r="390" spans="1:21" x14ac:dyDescent="0.2">
      <c r="A390" t="s">
        <v>21</v>
      </c>
      <c r="B390" t="s">
        <v>2737</v>
      </c>
      <c r="C390" t="s">
        <v>2738</v>
      </c>
      <c r="D390" t="s">
        <v>2739</v>
      </c>
      <c r="E390" t="s">
        <v>2512</v>
      </c>
      <c r="F390" t="s">
        <v>27</v>
      </c>
      <c r="G390" t="s">
        <v>28</v>
      </c>
      <c r="H390" t="s">
        <v>23</v>
      </c>
      <c r="I390" s="1" t="s">
        <v>23</v>
      </c>
      <c r="J390" t="s">
        <v>23</v>
      </c>
      <c r="K390" t="s">
        <v>2740</v>
      </c>
      <c r="L390" t="s">
        <v>23</v>
      </c>
      <c r="M390" t="s">
        <v>2741</v>
      </c>
      <c r="N390" s="1">
        <v>53</v>
      </c>
      <c r="O390">
        <v>3</v>
      </c>
      <c r="P390">
        <v>6</v>
      </c>
      <c r="Q390" s="1" t="s">
        <v>2516</v>
      </c>
      <c r="R390" t="s">
        <v>2517</v>
      </c>
      <c r="S390" s="1">
        <v>2022</v>
      </c>
      <c r="T390" t="s">
        <v>2742</v>
      </c>
      <c r="U390" t="str">
        <f>HYPERLINK("http://dx.doi.org/10.1016/j.eswa.2021.116335","http://dx.doi.org/10.1016/j.eswa.2021.116335")</f>
        <v>http://dx.doi.org/10.1016/j.eswa.2021.116335</v>
      </c>
    </row>
    <row r="391" spans="1:21" x14ac:dyDescent="0.2">
      <c r="A391" t="s">
        <v>21</v>
      </c>
      <c r="B391" t="s">
        <v>2743</v>
      </c>
      <c r="C391" t="s">
        <v>2744</v>
      </c>
      <c r="D391" t="s">
        <v>2745</v>
      </c>
      <c r="E391" t="s">
        <v>2512</v>
      </c>
      <c r="F391" t="s">
        <v>27</v>
      </c>
      <c r="G391" t="s">
        <v>28</v>
      </c>
      <c r="H391" t="s">
        <v>23</v>
      </c>
      <c r="I391" s="1" t="s">
        <v>23</v>
      </c>
      <c r="J391" t="s">
        <v>23</v>
      </c>
      <c r="K391" t="s">
        <v>2746</v>
      </c>
      <c r="L391" t="s">
        <v>23</v>
      </c>
      <c r="M391" t="s">
        <v>2747</v>
      </c>
      <c r="N391" s="1">
        <v>27</v>
      </c>
      <c r="O391">
        <v>0</v>
      </c>
      <c r="P391">
        <v>31</v>
      </c>
      <c r="Q391" s="1" t="s">
        <v>2516</v>
      </c>
      <c r="R391" t="s">
        <v>2517</v>
      </c>
      <c r="S391" s="1">
        <v>2013</v>
      </c>
      <c r="T391" t="s">
        <v>2748</v>
      </c>
      <c r="U391" t="str">
        <f>HYPERLINK("http://dx.doi.org/10.1016/j.eswa.2012.12.016","http://dx.doi.org/10.1016/j.eswa.2012.12.016")</f>
        <v>http://dx.doi.org/10.1016/j.eswa.2012.12.016</v>
      </c>
    </row>
    <row r="392" spans="1:21" x14ac:dyDescent="0.2">
      <c r="A392" t="s">
        <v>21</v>
      </c>
      <c r="B392" t="s">
        <v>2749</v>
      </c>
      <c r="C392" t="s">
        <v>2749</v>
      </c>
      <c r="D392" t="s">
        <v>2750</v>
      </c>
      <c r="E392" t="s">
        <v>2353</v>
      </c>
      <c r="F392" t="s">
        <v>27</v>
      </c>
      <c r="G392" t="s">
        <v>28</v>
      </c>
      <c r="H392" t="s">
        <v>23</v>
      </c>
      <c r="I392" s="1" t="s">
        <v>23</v>
      </c>
      <c r="J392" t="s">
        <v>23</v>
      </c>
      <c r="K392" t="s">
        <v>23</v>
      </c>
      <c r="L392" t="s">
        <v>23</v>
      </c>
      <c r="M392" t="s">
        <v>2751</v>
      </c>
      <c r="N392" s="1">
        <v>14</v>
      </c>
      <c r="O392">
        <v>0</v>
      </c>
      <c r="P392">
        <v>2</v>
      </c>
      <c r="Q392" s="1" t="s">
        <v>2357</v>
      </c>
      <c r="R392" t="s">
        <v>2358</v>
      </c>
      <c r="S392" s="1">
        <v>1993</v>
      </c>
      <c r="T392" t="s">
        <v>2752</v>
      </c>
      <c r="U392" t="str">
        <f>HYPERLINK("http://dx.doi.org/10.1109/72.238319","http://dx.doi.org/10.1109/72.238319")</f>
        <v>http://dx.doi.org/10.1109/72.238319</v>
      </c>
    </row>
    <row r="393" spans="1:21" x14ac:dyDescent="0.2">
      <c r="A393" t="s">
        <v>21</v>
      </c>
      <c r="B393" t="s">
        <v>2753</v>
      </c>
      <c r="C393" t="s">
        <v>2754</v>
      </c>
      <c r="D393" t="s">
        <v>2755</v>
      </c>
      <c r="E393" t="s">
        <v>2512</v>
      </c>
      <c r="F393" t="s">
        <v>27</v>
      </c>
      <c r="G393" t="s">
        <v>28</v>
      </c>
      <c r="H393" t="s">
        <v>23</v>
      </c>
      <c r="I393" s="1" t="s">
        <v>23</v>
      </c>
      <c r="J393" t="s">
        <v>23</v>
      </c>
      <c r="K393" t="s">
        <v>2756</v>
      </c>
      <c r="L393" t="s">
        <v>2757</v>
      </c>
      <c r="M393" t="s">
        <v>2758</v>
      </c>
      <c r="N393" s="1">
        <v>90</v>
      </c>
      <c r="O393">
        <v>1</v>
      </c>
      <c r="P393">
        <v>8</v>
      </c>
      <c r="Q393" s="1" t="s">
        <v>2516</v>
      </c>
      <c r="R393" t="s">
        <v>2517</v>
      </c>
      <c r="S393" s="1">
        <v>2018</v>
      </c>
      <c r="T393" t="s">
        <v>2759</v>
      </c>
      <c r="U393" t="str">
        <f>HYPERLINK("http://dx.doi.org/10.1016/j.eswa.2018.03.030","http://dx.doi.org/10.1016/j.eswa.2018.03.030")</f>
        <v>http://dx.doi.org/10.1016/j.eswa.2018.03.030</v>
      </c>
    </row>
    <row r="394" spans="1:21" x14ac:dyDescent="0.2">
      <c r="A394" t="s">
        <v>21</v>
      </c>
      <c r="B394" t="s">
        <v>2655</v>
      </c>
      <c r="C394" t="s">
        <v>2656</v>
      </c>
      <c r="D394" t="s">
        <v>2760</v>
      </c>
      <c r="E394" t="s">
        <v>2512</v>
      </c>
      <c r="F394" t="s">
        <v>27</v>
      </c>
      <c r="G394" t="s">
        <v>28</v>
      </c>
      <c r="H394" t="s">
        <v>23</v>
      </c>
      <c r="I394" s="1" t="s">
        <v>23</v>
      </c>
      <c r="J394" t="s">
        <v>23</v>
      </c>
      <c r="K394" t="s">
        <v>2658</v>
      </c>
      <c r="L394" t="s">
        <v>23</v>
      </c>
      <c r="M394" t="s">
        <v>2761</v>
      </c>
      <c r="N394" s="1">
        <v>53</v>
      </c>
      <c r="O394">
        <v>0</v>
      </c>
      <c r="P394">
        <v>11</v>
      </c>
      <c r="Q394" s="1" t="s">
        <v>2516</v>
      </c>
      <c r="R394" t="s">
        <v>2517</v>
      </c>
      <c r="S394" s="1">
        <v>2018</v>
      </c>
      <c r="T394" t="s">
        <v>2762</v>
      </c>
      <c r="U394" t="str">
        <f>HYPERLINK("http://dx.doi.org/10.1016/j.eswa.2017.08.022","http://dx.doi.org/10.1016/j.eswa.2017.08.022")</f>
        <v>http://dx.doi.org/10.1016/j.eswa.2017.08.022</v>
      </c>
    </row>
    <row r="395" spans="1:21" x14ac:dyDescent="0.2">
      <c r="A395" t="s">
        <v>21</v>
      </c>
      <c r="B395" t="s">
        <v>2763</v>
      </c>
      <c r="C395" t="s">
        <v>2763</v>
      </c>
      <c r="D395" t="s">
        <v>2764</v>
      </c>
      <c r="E395" t="s">
        <v>941</v>
      </c>
      <c r="F395" t="s">
        <v>27</v>
      </c>
      <c r="G395" t="s">
        <v>28</v>
      </c>
      <c r="H395" t="s">
        <v>23</v>
      </c>
      <c r="I395" s="1" t="s">
        <v>23</v>
      </c>
      <c r="J395" t="s">
        <v>23</v>
      </c>
      <c r="K395" t="s">
        <v>2765</v>
      </c>
      <c r="L395" t="s">
        <v>2766</v>
      </c>
      <c r="M395" t="s">
        <v>2767</v>
      </c>
      <c r="N395" s="1">
        <v>17</v>
      </c>
      <c r="O395">
        <v>0</v>
      </c>
      <c r="P395">
        <v>0</v>
      </c>
      <c r="Q395" s="1" t="s">
        <v>944</v>
      </c>
      <c r="R395" t="s">
        <v>941</v>
      </c>
      <c r="S395" s="1">
        <v>1998</v>
      </c>
      <c r="T395" t="s">
        <v>2768</v>
      </c>
      <c r="U395" t="str">
        <f>HYPERLINK("http://dx.doi.org/10.1016/S0893-6080(98)00057-4","http://dx.doi.org/10.1016/S0893-6080(98)00057-4")</f>
        <v>http://dx.doi.org/10.1016/S0893-6080(98)00057-4</v>
      </c>
    </row>
    <row r="396" spans="1:21" x14ac:dyDescent="0.2">
      <c r="A396" t="s">
        <v>21</v>
      </c>
      <c r="B396" t="s">
        <v>2769</v>
      </c>
      <c r="C396" t="s">
        <v>2770</v>
      </c>
      <c r="D396" t="s">
        <v>2771</v>
      </c>
      <c r="E396" t="s">
        <v>2512</v>
      </c>
      <c r="F396" t="s">
        <v>27</v>
      </c>
      <c r="G396" t="s">
        <v>28</v>
      </c>
      <c r="H396" t="s">
        <v>23</v>
      </c>
      <c r="I396" s="1" t="s">
        <v>23</v>
      </c>
      <c r="J396" t="s">
        <v>23</v>
      </c>
      <c r="K396" t="s">
        <v>2772</v>
      </c>
      <c r="L396" t="s">
        <v>2773</v>
      </c>
      <c r="M396" t="s">
        <v>2774</v>
      </c>
      <c r="N396" s="1">
        <v>65</v>
      </c>
      <c r="O396">
        <v>0</v>
      </c>
      <c r="P396">
        <v>8</v>
      </c>
      <c r="Q396" s="1" t="s">
        <v>2516</v>
      </c>
      <c r="R396" t="s">
        <v>2517</v>
      </c>
      <c r="S396" s="1">
        <v>2019</v>
      </c>
      <c r="T396" t="s">
        <v>2775</v>
      </c>
      <c r="U396" t="str">
        <f>HYPERLINK("http://dx.doi.org/10.1016/j.eswa.2019.04.027","http://dx.doi.org/10.1016/j.eswa.2019.04.027")</f>
        <v>http://dx.doi.org/10.1016/j.eswa.2019.04.027</v>
      </c>
    </row>
    <row r="397" spans="1:21" x14ac:dyDescent="0.2">
      <c r="A397" t="s">
        <v>21</v>
      </c>
      <c r="B397" t="s">
        <v>2776</v>
      </c>
      <c r="C397" t="s">
        <v>2777</v>
      </c>
      <c r="D397" t="s">
        <v>2778</v>
      </c>
      <c r="E397" t="s">
        <v>2512</v>
      </c>
      <c r="F397" t="s">
        <v>27</v>
      </c>
      <c r="G397" t="s">
        <v>28</v>
      </c>
      <c r="H397" t="s">
        <v>23</v>
      </c>
      <c r="I397" s="1" t="s">
        <v>23</v>
      </c>
      <c r="J397" t="s">
        <v>23</v>
      </c>
      <c r="K397" t="s">
        <v>2779</v>
      </c>
      <c r="L397" t="s">
        <v>2780</v>
      </c>
      <c r="M397" t="s">
        <v>2781</v>
      </c>
      <c r="N397" s="1">
        <v>44</v>
      </c>
      <c r="O397">
        <v>5</v>
      </c>
      <c r="P397">
        <v>73</v>
      </c>
      <c r="Q397" s="1" t="s">
        <v>2516</v>
      </c>
      <c r="R397" t="s">
        <v>2517</v>
      </c>
      <c r="S397" s="1">
        <v>2016</v>
      </c>
      <c r="T397" t="s">
        <v>2782</v>
      </c>
      <c r="U397" t="str">
        <f>HYPERLINK("http://dx.doi.org/10.1016/j.eswa.2016.06.024","http://dx.doi.org/10.1016/j.eswa.2016.06.024")</f>
        <v>http://dx.doi.org/10.1016/j.eswa.2016.06.024</v>
      </c>
    </row>
    <row r="398" spans="1:21" x14ac:dyDescent="0.2">
      <c r="A398" t="s">
        <v>21</v>
      </c>
      <c r="B398" t="s">
        <v>2783</v>
      </c>
      <c r="C398" t="s">
        <v>2784</v>
      </c>
      <c r="D398" t="s">
        <v>2785</v>
      </c>
      <c r="E398" t="s">
        <v>922</v>
      </c>
      <c r="F398" t="s">
        <v>27</v>
      </c>
      <c r="G398" t="s">
        <v>28</v>
      </c>
      <c r="H398" t="s">
        <v>23</v>
      </c>
      <c r="I398" s="1" t="s">
        <v>23</v>
      </c>
      <c r="J398" t="s">
        <v>23</v>
      </c>
      <c r="K398" t="s">
        <v>23</v>
      </c>
      <c r="L398" t="s">
        <v>23</v>
      </c>
      <c r="M398" t="s">
        <v>2786</v>
      </c>
      <c r="N398" s="1">
        <v>16</v>
      </c>
      <c r="O398">
        <v>0</v>
      </c>
      <c r="P398">
        <v>0</v>
      </c>
      <c r="Q398" s="1" t="s">
        <v>925</v>
      </c>
      <c r="R398" t="s">
        <v>926</v>
      </c>
      <c r="S398" s="1">
        <v>1990</v>
      </c>
      <c r="T398" t="s">
        <v>2787</v>
      </c>
      <c r="U398" t="str">
        <f>HYPERLINK("http://dx.doi.org/10.1162/neco.1990.2.3.283","http://dx.doi.org/10.1162/neco.1990.2.3.283")</f>
        <v>http://dx.doi.org/10.1162/neco.1990.2.3.283</v>
      </c>
    </row>
    <row r="399" spans="1:21" x14ac:dyDescent="0.2">
      <c r="A399" t="s">
        <v>21</v>
      </c>
      <c r="B399" t="s">
        <v>1951</v>
      </c>
      <c r="C399" t="s">
        <v>1951</v>
      </c>
      <c r="D399" t="s">
        <v>2788</v>
      </c>
      <c r="E399" t="s">
        <v>2789</v>
      </c>
      <c r="F399" t="s">
        <v>27</v>
      </c>
      <c r="G399" t="s">
        <v>28</v>
      </c>
      <c r="H399" t="s">
        <v>23</v>
      </c>
      <c r="I399" s="1" t="s">
        <v>23</v>
      </c>
      <c r="J399" t="s">
        <v>23</v>
      </c>
      <c r="K399" t="s">
        <v>2790</v>
      </c>
      <c r="L399" t="s">
        <v>23</v>
      </c>
      <c r="M399" t="s">
        <v>2791</v>
      </c>
      <c r="N399" s="1">
        <v>17</v>
      </c>
      <c r="O399">
        <v>0</v>
      </c>
      <c r="P399">
        <v>0</v>
      </c>
      <c r="Q399" s="1" t="s">
        <v>2792</v>
      </c>
      <c r="R399" t="s">
        <v>2793</v>
      </c>
      <c r="S399" s="1">
        <v>1997</v>
      </c>
      <c r="T399" t="s">
        <v>2794</v>
      </c>
      <c r="U399" t="str">
        <f>HYPERLINK("http://dx.doi.org/10.1016/S0952-1976(97)00019-5","http://dx.doi.org/10.1016/S0952-1976(97)00019-5")</f>
        <v>http://dx.doi.org/10.1016/S0952-1976(97)00019-5</v>
      </c>
    </row>
    <row r="400" spans="1:21" x14ac:dyDescent="0.2">
      <c r="A400" t="s">
        <v>21</v>
      </c>
      <c r="B400" t="s">
        <v>2795</v>
      </c>
      <c r="C400" t="s">
        <v>2796</v>
      </c>
      <c r="D400" t="s">
        <v>2797</v>
      </c>
      <c r="E400" t="s">
        <v>2789</v>
      </c>
      <c r="F400" t="s">
        <v>27</v>
      </c>
      <c r="G400" t="s">
        <v>28</v>
      </c>
      <c r="H400" t="s">
        <v>23</v>
      </c>
      <c r="I400" s="1" t="s">
        <v>23</v>
      </c>
      <c r="J400" t="s">
        <v>23</v>
      </c>
      <c r="K400" t="s">
        <v>2798</v>
      </c>
      <c r="L400" t="s">
        <v>2799</v>
      </c>
      <c r="M400" t="s">
        <v>2800</v>
      </c>
      <c r="N400" s="1">
        <v>60</v>
      </c>
      <c r="O400">
        <v>2</v>
      </c>
      <c r="P400">
        <v>22</v>
      </c>
      <c r="Q400" s="1" t="s">
        <v>2792</v>
      </c>
      <c r="R400" t="s">
        <v>2793</v>
      </c>
      <c r="S400" s="1">
        <v>2019</v>
      </c>
      <c r="T400" t="s">
        <v>2801</v>
      </c>
      <c r="U400" t="str">
        <f>HYPERLINK("http://dx.doi.org/10.1016/j.engappai.2019.06.008","http://dx.doi.org/10.1016/j.engappai.2019.06.008")</f>
        <v>http://dx.doi.org/10.1016/j.engappai.2019.06.008</v>
      </c>
    </row>
    <row r="401" spans="1:21" x14ac:dyDescent="0.2">
      <c r="A401" t="s">
        <v>21</v>
      </c>
      <c r="B401" t="s">
        <v>2802</v>
      </c>
      <c r="C401" t="s">
        <v>2802</v>
      </c>
      <c r="D401" t="s">
        <v>2803</v>
      </c>
      <c r="E401" t="s">
        <v>2789</v>
      </c>
      <c r="F401" t="s">
        <v>27</v>
      </c>
      <c r="G401" t="s">
        <v>28</v>
      </c>
      <c r="H401" t="s">
        <v>23</v>
      </c>
      <c r="I401" s="1" t="s">
        <v>23</v>
      </c>
      <c r="J401" t="s">
        <v>23</v>
      </c>
      <c r="K401" t="s">
        <v>2804</v>
      </c>
      <c r="L401" t="s">
        <v>2805</v>
      </c>
      <c r="M401" t="s">
        <v>2806</v>
      </c>
      <c r="N401" s="1">
        <v>35</v>
      </c>
      <c r="O401">
        <v>0</v>
      </c>
      <c r="P401">
        <v>1</v>
      </c>
      <c r="Q401" s="1" t="s">
        <v>2792</v>
      </c>
      <c r="R401" t="s">
        <v>2793</v>
      </c>
      <c r="S401" s="1">
        <v>1993</v>
      </c>
      <c r="T401" t="s">
        <v>2807</v>
      </c>
      <c r="U401" t="str">
        <f>HYPERLINK("http://dx.doi.org/10.1016/0952-1976(93)90065-6","http://dx.doi.org/10.1016/0952-1976(93)90065-6")</f>
        <v>http://dx.doi.org/10.1016/0952-1976(93)90065-6</v>
      </c>
    </row>
    <row r="402" spans="1:21" x14ac:dyDescent="0.2">
      <c r="A402" t="s">
        <v>21</v>
      </c>
      <c r="B402" t="s">
        <v>2808</v>
      </c>
      <c r="C402" t="s">
        <v>2808</v>
      </c>
      <c r="D402" t="s">
        <v>2809</v>
      </c>
      <c r="E402" t="s">
        <v>2505</v>
      </c>
      <c r="F402" t="s">
        <v>27</v>
      </c>
      <c r="G402" t="s">
        <v>28</v>
      </c>
      <c r="H402" t="s">
        <v>23</v>
      </c>
      <c r="I402" s="1" t="s">
        <v>23</v>
      </c>
      <c r="J402" t="s">
        <v>23</v>
      </c>
      <c r="K402" t="s">
        <v>23</v>
      </c>
      <c r="L402" t="s">
        <v>23</v>
      </c>
      <c r="M402" t="s">
        <v>23</v>
      </c>
      <c r="N402" s="1">
        <v>4</v>
      </c>
      <c r="O402">
        <v>0</v>
      </c>
      <c r="P402">
        <v>0</v>
      </c>
      <c r="Q402" s="1" t="s">
        <v>2506</v>
      </c>
      <c r="R402" t="s">
        <v>2507</v>
      </c>
      <c r="S402" s="1">
        <v>1985</v>
      </c>
      <c r="T402" t="s">
        <v>2810</v>
      </c>
      <c r="U402" t="str">
        <f>HYPERLINK("http://dx.doi.org/10.1016/0262-8856(85)90015-0","http://dx.doi.org/10.1016/0262-8856(85)90015-0")</f>
        <v>http://dx.doi.org/10.1016/0262-8856(85)90015-0</v>
      </c>
    </row>
    <row r="403" spans="1:21" x14ac:dyDescent="0.2">
      <c r="A403" t="s">
        <v>21</v>
      </c>
      <c r="B403" t="s">
        <v>2811</v>
      </c>
      <c r="C403" t="s">
        <v>2812</v>
      </c>
      <c r="D403" t="s">
        <v>2813</v>
      </c>
      <c r="E403" t="s">
        <v>978</v>
      </c>
      <c r="F403" t="s">
        <v>27</v>
      </c>
      <c r="G403" t="s">
        <v>28</v>
      </c>
      <c r="H403" t="s">
        <v>23</v>
      </c>
      <c r="I403" s="1" t="s">
        <v>23</v>
      </c>
      <c r="J403" t="s">
        <v>23</v>
      </c>
      <c r="K403" t="s">
        <v>2814</v>
      </c>
      <c r="L403" t="s">
        <v>2815</v>
      </c>
      <c r="M403" t="s">
        <v>2816</v>
      </c>
      <c r="N403" s="1">
        <v>43</v>
      </c>
      <c r="O403">
        <v>0</v>
      </c>
      <c r="P403">
        <v>17</v>
      </c>
      <c r="Q403" s="1" t="s">
        <v>982</v>
      </c>
      <c r="R403" t="s">
        <v>983</v>
      </c>
      <c r="S403" s="1">
        <v>2018</v>
      </c>
      <c r="T403" t="s">
        <v>2817</v>
      </c>
      <c r="U403" t="str">
        <f>HYPERLINK("http://dx.doi.org/10.1016/j.swevo.2018.01.006","http://dx.doi.org/10.1016/j.swevo.2018.01.006")</f>
        <v>http://dx.doi.org/10.1016/j.swevo.2018.01.006</v>
      </c>
    </row>
    <row r="404" spans="1:21" x14ac:dyDescent="0.2">
      <c r="A404" t="s">
        <v>21</v>
      </c>
      <c r="B404" t="s">
        <v>2818</v>
      </c>
      <c r="C404" t="s">
        <v>2819</v>
      </c>
      <c r="D404" t="s">
        <v>2820</v>
      </c>
      <c r="E404" t="s">
        <v>1007</v>
      </c>
      <c r="F404" t="s">
        <v>27</v>
      </c>
      <c r="G404" t="s">
        <v>2821</v>
      </c>
      <c r="H404" t="s">
        <v>23</v>
      </c>
      <c r="I404" s="1" t="s">
        <v>23</v>
      </c>
      <c r="J404" t="s">
        <v>23</v>
      </c>
      <c r="K404" t="s">
        <v>23</v>
      </c>
      <c r="L404" t="s">
        <v>23</v>
      </c>
      <c r="M404" t="s">
        <v>23</v>
      </c>
      <c r="N404" s="1">
        <v>1</v>
      </c>
      <c r="O404">
        <v>0</v>
      </c>
      <c r="P404">
        <v>8</v>
      </c>
      <c r="Q404" s="1" t="s">
        <v>1010</v>
      </c>
      <c r="R404" t="s">
        <v>1011</v>
      </c>
      <c r="S404" s="1">
        <v>2017</v>
      </c>
      <c r="T404" t="s">
        <v>2822</v>
      </c>
      <c r="U404" t="str">
        <f>HYPERLINK("http://dx.doi.org/10.1007/s00500-016-2449-7","http://dx.doi.org/10.1007/s00500-016-2449-7")</f>
        <v>http://dx.doi.org/10.1007/s00500-016-2449-7</v>
      </c>
    </row>
    <row r="405" spans="1:21" x14ac:dyDescent="0.2">
      <c r="A405" t="s">
        <v>58</v>
      </c>
      <c r="B405" t="s">
        <v>2823</v>
      </c>
      <c r="C405" t="s">
        <v>2823</v>
      </c>
      <c r="D405" t="s">
        <v>2824</v>
      </c>
      <c r="E405" t="s">
        <v>1352</v>
      </c>
      <c r="F405" t="s">
        <v>27</v>
      </c>
      <c r="G405" t="s">
        <v>49</v>
      </c>
      <c r="H405" t="s">
        <v>1353</v>
      </c>
      <c r="I405" s="1" t="s">
        <v>1354</v>
      </c>
      <c r="J405" t="s">
        <v>1355</v>
      </c>
      <c r="K405" t="s">
        <v>23</v>
      </c>
      <c r="L405" t="s">
        <v>23</v>
      </c>
      <c r="M405" t="s">
        <v>2825</v>
      </c>
      <c r="N405" s="1">
        <v>6</v>
      </c>
      <c r="O405">
        <v>2</v>
      </c>
      <c r="P405">
        <v>6</v>
      </c>
      <c r="Q405" s="1" t="s">
        <v>69</v>
      </c>
      <c r="R405" t="s">
        <v>1021</v>
      </c>
      <c r="S405" s="1">
        <v>1995</v>
      </c>
      <c r="T405" t="s">
        <v>23</v>
      </c>
      <c r="U405" t="s">
        <v>23</v>
      </c>
    </row>
    <row r="406" spans="1:21" x14ac:dyDescent="0.2">
      <c r="A406" t="s">
        <v>21</v>
      </c>
      <c r="B406" t="s">
        <v>2826</v>
      </c>
      <c r="C406" t="s">
        <v>2827</v>
      </c>
      <c r="D406" t="s">
        <v>2828</v>
      </c>
      <c r="E406" t="s">
        <v>1108</v>
      </c>
      <c r="F406" t="s">
        <v>27</v>
      </c>
      <c r="G406" t="s">
        <v>28</v>
      </c>
      <c r="H406" t="s">
        <v>23</v>
      </c>
      <c r="I406" s="1" t="s">
        <v>23</v>
      </c>
      <c r="J406" t="s">
        <v>23</v>
      </c>
      <c r="K406" t="s">
        <v>2829</v>
      </c>
      <c r="L406" t="s">
        <v>2830</v>
      </c>
      <c r="M406" t="s">
        <v>2831</v>
      </c>
      <c r="N406" s="1">
        <v>33</v>
      </c>
      <c r="O406">
        <v>0</v>
      </c>
      <c r="P406">
        <v>6</v>
      </c>
      <c r="Q406" s="1" t="s">
        <v>1111</v>
      </c>
      <c r="R406" t="s">
        <v>1112</v>
      </c>
      <c r="S406" s="1">
        <v>2019</v>
      </c>
      <c r="T406" t="s">
        <v>2832</v>
      </c>
      <c r="U406" t="str">
        <f>HYPERLINK("http://dx.doi.org/10.1162/evco_a_00222","http://dx.doi.org/10.1162/evco_a_00222")</f>
        <v>http://dx.doi.org/10.1162/evco_a_00222</v>
      </c>
    </row>
    <row r="407" spans="1:21" x14ac:dyDescent="0.2">
      <c r="A407" t="s">
        <v>21</v>
      </c>
      <c r="B407" t="s">
        <v>2558</v>
      </c>
      <c r="C407" t="s">
        <v>2558</v>
      </c>
      <c r="D407" t="s">
        <v>2833</v>
      </c>
      <c r="E407" t="s">
        <v>2353</v>
      </c>
      <c r="F407" t="s">
        <v>27</v>
      </c>
      <c r="G407" t="s">
        <v>2574</v>
      </c>
      <c r="H407" t="s">
        <v>23</v>
      </c>
      <c r="I407" s="1" t="s">
        <v>23</v>
      </c>
      <c r="J407" t="s">
        <v>23</v>
      </c>
      <c r="K407" t="s">
        <v>23</v>
      </c>
      <c r="L407" t="s">
        <v>2834</v>
      </c>
      <c r="M407" t="s">
        <v>2835</v>
      </c>
      <c r="N407" s="1">
        <v>5</v>
      </c>
      <c r="O407">
        <v>0</v>
      </c>
      <c r="P407">
        <v>0</v>
      </c>
      <c r="Q407" s="1" t="s">
        <v>2357</v>
      </c>
      <c r="R407" t="s">
        <v>2358</v>
      </c>
      <c r="S407" s="1">
        <v>1994</v>
      </c>
      <c r="T407" t="s">
        <v>2836</v>
      </c>
      <c r="U407" t="str">
        <f>HYPERLINK("http://dx.doi.org/10.1109/72.329698","http://dx.doi.org/10.1109/72.329698")</f>
        <v>http://dx.doi.org/10.1109/72.329698</v>
      </c>
    </row>
    <row r="408" spans="1:21" x14ac:dyDescent="0.2">
      <c r="A408" t="s">
        <v>21</v>
      </c>
      <c r="B408" t="s">
        <v>2837</v>
      </c>
      <c r="C408" t="s">
        <v>1379</v>
      </c>
      <c r="D408" t="s">
        <v>2838</v>
      </c>
      <c r="E408" t="s">
        <v>2839</v>
      </c>
      <c r="F408" t="s">
        <v>27</v>
      </c>
      <c r="G408" t="s">
        <v>28</v>
      </c>
      <c r="H408" t="s">
        <v>23</v>
      </c>
      <c r="I408" s="1" t="s">
        <v>23</v>
      </c>
      <c r="J408" t="s">
        <v>23</v>
      </c>
      <c r="K408" t="s">
        <v>2840</v>
      </c>
      <c r="L408" t="s">
        <v>2841</v>
      </c>
      <c r="M408" t="s">
        <v>2842</v>
      </c>
      <c r="N408" s="1">
        <v>26</v>
      </c>
      <c r="O408">
        <v>1</v>
      </c>
      <c r="P408">
        <v>4</v>
      </c>
      <c r="Q408" s="1" t="s">
        <v>2843</v>
      </c>
      <c r="R408" t="s">
        <v>2844</v>
      </c>
      <c r="S408" s="1">
        <v>2009</v>
      </c>
      <c r="T408" t="s">
        <v>2845</v>
      </c>
      <c r="U408" t="str">
        <f>HYPERLINK("http://dx.doi.org/10.1007/s10844-008-0054-7","http://dx.doi.org/10.1007/s10844-008-0054-7")</f>
        <v>http://dx.doi.org/10.1007/s10844-008-0054-7</v>
      </c>
    </row>
    <row r="409" spans="1:21" x14ac:dyDescent="0.2">
      <c r="A409" t="s">
        <v>58</v>
      </c>
      <c r="B409" t="s">
        <v>2846</v>
      </c>
      <c r="C409" t="s">
        <v>2846</v>
      </c>
      <c r="D409" t="s">
        <v>2847</v>
      </c>
      <c r="E409" t="s">
        <v>1352</v>
      </c>
      <c r="F409" t="s">
        <v>27</v>
      </c>
      <c r="G409" t="s">
        <v>49</v>
      </c>
      <c r="H409" t="s">
        <v>1353</v>
      </c>
      <c r="I409" s="1" t="s">
        <v>1354</v>
      </c>
      <c r="J409" t="s">
        <v>1355</v>
      </c>
      <c r="K409" t="s">
        <v>23</v>
      </c>
      <c r="L409" t="s">
        <v>23</v>
      </c>
      <c r="M409" t="s">
        <v>2848</v>
      </c>
      <c r="N409" s="1">
        <v>4</v>
      </c>
      <c r="O409">
        <v>0</v>
      </c>
      <c r="P409">
        <v>1</v>
      </c>
      <c r="Q409" s="1" t="s">
        <v>69</v>
      </c>
      <c r="R409" t="s">
        <v>1021</v>
      </c>
      <c r="S409" s="1">
        <v>1995</v>
      </c>
      <c r="T409" t="s">
        <v>23</v>
      </c>
      <c r="U409" t="s">
        <v>23</v>
      </c>
    </row>
    <row r="410" spans="1:21" x14ac:dyDescent="0.2">
      <c r="A410" t="s">
        <v>21</v>
      </c>
      <c r="B410" t="s">
        <v>2849</v>
      </c>
      <c r="C410" t="s">
        <v>2850</v>
      </c>
      <c r="D410" t="s">
        <v>2851</v>
      </c>
      <c r="E410" t="s">
        <v>941</v>
      </c>
      <c r="F410" t="s">
        <v>27</v>
      </c>
      <c r="G410" t="s">
        <v>28</v>
      </c>
      <c r="H410" t="s">
        <v>23</v>
      </c>
      <c r="I410" s="1" t="s">
        <v>23</v>
      </c>
      <c r="J410" t="s">
        <v>23</v>
      </c>
      <c r="K410" t="s">
        <v>2852</v>
      </c>
      <c r="L410" t="s">
        <v>23</v>
      </c>
      <c r="M410" t="s">
        <v>2853</v>
      </c>
      <c r="N410" s="1">
        <v>39</v>
      </c>
      <c r="O410">
        <v>5</v>
      </c>
      <c r="P410">
        <v>20</v>
      </c>
      <c r="Q410" s="1" t="s">
        <v>944</v>
      </c>
      <c r="R410" t="s">
        <v>941</v>
      </c>
      <c r="S410" s="1">
        <v>2018</v>
      </c>
      <c r="T410" t="s">
        <v>2854</v>
      </c>
      <c r="U410" t="str">
        <f>HYPERLINK("http://dx.doi.org/10.1016/j.neunet.2018.04.016","http://dx.doi.org/10.1016/j.neunet.2018.04.016")</f>
        <v>http://dx.doi.org/10.1016/j.neunet.2018.04.016</v>
      </c>
    </row>
    <row r="411" spans="1:21" x14ac:dyDescent="0.2">
      <c r="A411" t="s">
        <v>21</v>
      </c>
      <c r="B411" t="s">
        <v>2855</v>
      </c>
      <c r="C411" t="s">
        <v>2856</v>
      </c>
      <c r="D411" t="s">
        <v>2857</v>
      </c>
      <c r="E411" t="s">
        <v>2858</v>
      </c>
      <c r="F411" t="s">
        <v>27</v>
      </c>
      <c r="G411" t="s">
        <v>28</v>
      </c>
      <c r="H411" t="s">
        <v>23</v>
      </c>
      <c r="I411" s="1" t="s">
        <v>23</v>
      </c>
      <c r="J411" t="s">
        <v>23</v>
      </c>
      <c r="K411" t="s">
        <v>2859</v>
      </c>
      <c r="L411" t="s">
        <v>2860</v>
      </c>
      <c r="M411" t="s">
        <v>2861</v>
      </c>
      <c r="N411" s="1">
        <v>34</v>
      </c>
      <c r="O411">
        <v>0</v>
      </c>
      <c r="P411">
        <v>1</v>
      </c>
      <c r="Q411" s="1" t="s">
        <v>2862</v>
      </c>
      <c r="R411" t="s">
        <v>2863</v>
      </c>
      <c r="S411" s="1">
        <v>2015</v>
      </c>
      <c r="T411" t="s">
        <v>2864</v>
      </c>
      <c r="U411" t="str">
        <f>HYPERLINK("http://dx.doi.org/10.1109/TAMD.2015.2419715","http://dx.doi.org/10.1109/TAMD.2015.2419715")</f>
        <v>http://dx.doi.org/10.1109/TAMD.2015.2419715</v>
      </c>
    </row>
    <row r="412" spans="1:21" x14ac:dyDescent="0.2">
      <c r="A412" t="s">
        <v>21</v>
      </c>
      <c r="B412" t="s">
        <v>2865</v>
      </c>
      <c r="C412" t="s">
        <v>2866</v>
      </c>
      <c r="D412" t="s">
        <v>2867</v>
      </c>
      <c r="E412" t="s">
        <v>941</v>
      </c>
      <c r="F412" t="s">
        <v>27</v>
      </c>
      <c r="G412" t="s">
        <v>28</v>
      </c>
      <c r="H412" t="s">
        <v>23</v>
      </c>
      <c r="I412" s="1" t="s">
        <v>23</v>
      </c>
      <c r="J412" t="s">
        <v>23</v>
      </c>
      <c r="K412" t="s">
        <v>2868</v>
      </c>
      <c r="L412" t="s">
        <v>2869</v>
      </c>
      <c r="M412" t="s">
        <v>2870</v>
      </c>
      <c r="N412" s="1">
        <v>33</v>
      </c>
      <c r="O412">
        <v>0</v>
      </c>
      <c r="P412">
        <v>16</v>
      </c>
      <c r="Q412" s="1" t="s">
        <v>944</v>
      </c>
      <c r="R412" t="s">
        <v>941</v>
      </c>
      <c r="S412" s="1">
        <v>2017</v>
      </c>
      <c r="T412" t="s">
        <v>2871</v>
      </c>
      <c r="U412" t="str">
        <f>HYPERLINK("http://dx.doi.org/10.1016/j.neunet.2017.03.008","http://dx.doi.org/10.1016/j.neunet.2017.03.008")</f>
        <v>http://dx.doi.org/10.1016/j.neunet.2017.03.008</v>
      </c>
    </row>
    <row r="413" spans="1:21" x14ac:dyDescent="0.2">
      <c r="A413" t="s">
        <v>21</v>
      </c>
      <c r="B413" t="s">
        <v>2872</v>
      </c>
      <c r="C413" t="s">
        <v>2873</v>
      </c>
      <c r="D413" t="s">
        <v>2874</v>
      </c>
      <c r="E413" t="s">
        <v>1025</v>
      </c>
      <c r="F413" t="s">
        <v>27</v>
      </c>
      <c r="G413" t="s">
        <v>28</v>
      </c>
      <c r="H413" t="s">
        <v>23</v>
      </c>
      <c r="I413" s="1" t="s">
        <v>23</v>
      </c>
      <c r="J413" t="s">
        <v>23</v>
      </c>
      <c r="K413" t="s">
        <v>2875</v>
      </c>
      <c r="L413" t="s">
        <v>23</v>
      </c>
      <c r="M413" t="s">
        <v>2876</v>
      </c>
      <c r="N413" s="1">
        <v>47</v>
      </c>
      <c r="O413">
        <v>0</v>
      </c>
      <c r="P413">
        <v>2</v>
      </c>
      <c r="Q413" s="1" t="s">
        <v>1029</v>
      </c>
      <c r="R413" t="s">
        <v>1030</v>
      </c>
      <c r="S413" s="1">
        <v>2019</v>
      </c>
      <c r="T413" t="s">
        <v>2877</v>
      </c>
      <c r="U413" t="str">
        <f>HYPERLINK("http://dx.doi.org/10.1142/S0218213019500234","http://dx.doi.org/10.1142/S0218213019500234")</f>
        <v>http://dx.doi.org/10.1142/S0218213019500234</v>
      </c>
    </row>
    <row r="414" spans="1:21" x14ac:dyDescent="0.2">
      <c r="A414" t="s">
        <v>21</v>
      </c>
      <c r="B414" t="s">
        <v>2878</v>
      </c>
      <c r="C414" t="s">
        <v>2879</v>
      </c>
      <c r="D414" t="s">
        <v>2880</v>
      </c>
      <c r="E414" t="s">
        <v>988</v>
      </c>
      <c r="F414" t="s">
        <v>27</v>
      </c>
      <c r="G414" t="s">
        <v>28</v>
      </c>
      <c r="H414" t="s">
        <v>23</v>
      </c>
      <c r="I414" s="1" t="s">
        <v>23</v>
      </c>
      <c r="J414" t="s">
        <v>23</v>
      </c>
      <c r="K414" t="s">
        <v>2881</v>
      </c>
      <c r="L414" t="s">
        <v>2882</v>
      </c>
      <c r="M414" t="s">
        <v>2883</v>
      </c>
      <c r="N414" s="1">
        <v>58</v>
      </c>
      <c r="O414">
        <v>1</v>
      </c>
      <c r="P414">
        <v>9</v>
      </c>
      <c r="Q414" s="1" t="s">
        <v>992</v>
      </c>
      <c r="R414" t="s">
        <v>993</v>
      </c>
      <c r="S414" s="1">
        <v>2015</v>
      </c>
      <c r="T414" t="s">
        <v>2884</v>
      </c>
      <c r="U414" t="str">
        <f>HYPERLINK("http://dx.doi.org/10.1007/s10710-014-9229-x","http://dx.doi.org/10.1007/s10710-014-9229-x")</f>
        <v>http://dx.doi.org/10.1007/s10710-014-9229-x</v>
      </c>
    </row>
    <row r="415" spans="1:21" x14ac:dyDescent="0.2">
      <c r="A415" t="s">
        <v>21</v>
      </c>
      <c r="B415" t="s">
        <v>2885</v>
      </c>
      <c r="C415" t="s">
        <v>2886</v>
      </c>
      <c r="D415" t="s">
        <v>2887</v>
      </c>
      <c r="E415" t="s">
        <v>978</v>
      </c>
      <c r="F415" t="s">
        <v>27</v>
      </c>
      <c r="G415" t="s">
        <v>28</v>
      </c>
      <c r="H415" t="s">
        <v>23</v>
      </c>
      <c r="I415" s="1" t="s">
        <v>23</v>
      </c>
      <c r="J415" t="s">
        <v>23</v>
      </c>
      <c r="K415" t="s">
        <v>2888</v>
      </c>
      <c r="L415" t="s">
        <v>2889</v>
      </c>
      <c r="M415" t="s">
        <v>2890</v>
      </c>
      <c r="N415" s="1">
        <v>65</v>
      </c>
      <c r="O415">
        <v>0</v>
      </c>
      <c r="P415">
        <v>0</v>
      </c>
      <c r="Q415" s="1" t="s">
        <v>982</v>
      </c>
      <c r="R415" t="s">
        <v>983</v>
      </c>
      <c r="S415" s="1">
        <v>2012</v>
      </c>
      <c r="T415" t="s">
        <v>2891</v>
      </c>
      <c r="U415" t="str">
        <f>HYPERLINK("http://dx.doi.org/10.1016/j.swevo.2011.08.002","http://dx.doi.org/10.1016/j.swevo.2011.08.002")</f>
        <v>http://dx.doi.org/10.1016/j.swevo.2011.08.002</v>
      </c>
    </row>
    <row r="416" spans="1:21" x14ac:dyDescent="0.2">
      <c r="A416" t="s">
        <v>21</v>
      </c>
      <c r="B416" t="s">
        <v>2892</v>
      </c>
      <c r="C416" t="s">
        <v>2893</v>
      </c>
      <c r="D416" t="s">
        <v>2894</v>
      </c>
      <c r="E416" t="s">
        <v>2895</v>
      </c>
      <c r="F416" t="s">
        <v>27</v>
      </c>
      <c r="G416" t="s">
        <v>28</v>
      </c>
      <c r="H416" t="s">
        <v>23</v>
      </c>
      <c r="I416" s="1" t="s">
        <v>23</v>
      </c>
      <c r="J416" t="s">
        <v>23</v>
      </c>
      <c r="K416" t="s">
        <v>2896</v>
      </c>
      <c r="L416" t="s">
        <v>2897</v>
      </c>
      <c r="M416" t="s">
        <v>23</v>
      </c>
      <c r="N416" s="1">
        <v>34</v>
      </c>
      <c r="O416">
        <v>0</v>
      </c>
      <c r="P416">
        <v>2</v>
      </c>
      <c r="Q416" s="1" t="s">
        <v>2898</v>
      </c>
      <c r="R416" t="s">
        <v>2899</v>
      </c>
      <c r="S416" s="1">
        <v>2008</v>
      </c>
      <c r="T416" t="s">
        <v>2900</v>
      </c>
      <c r="U416" t="str">
        <f>HYPERLINK("http://dx.doi.org/10.1080/09540090802518695","http://dx.doi.org/10.1080/09540090802518695")</f>
        <v>http://dx.doi.org/10.1080/09540090802518695</v>
      </c>
    </row>
    <row r="417" spans="1:21" x14ac:dyDescent="0.2">
      <c r="A417" t="s">
        <v>21</v>
      </c>
      <c r="B417" t="s">
        <v>2901</v>
      </c>
      <c r="C417" t="s">
        <v>2901</v>
      </c>
      <c r="D417" t="s">
        <v>2902</v>
      </c>
      <c r="E417" t="s">
        <v>2789</v>
      </c>
      <c r="F417" t="s">
        <v>27</v>
      </c>
      <c r="G417" t="s">
        <v>28</v>
      </c>
      <c r="H417" t="s">
        <v>23</v>
      </c>
      <c r="I417" s="1" t="s">
        <v>23</v>
      </c>
      <c r="J417" t="s">
        <v>23</v>
      </c>
      <c r="K417" t="s">
        <v>2903</v>
      </c>
      <c r="L417" t="s">
        <v>2248</v>
      </c>
      <c r="M417" t="s">
        <v>2904</v>
      </c>
      <c r="N417" s="1">
        <v>21</v>
      </c>
      <c r="O417">
        <v>0</v>
      </c>
      <c r="P417">
        <v>1</v>
      </c>
      <c r="Q417" s="1" t="s">
        <v>2792</v>
      </c>
      <c r="R417" t="s">
        <v>2793</v>
      </c>
      <c r="S417" s="1">
        <v>1995</v>
      </c>
      <c r="T417" t="s">
        <v>2905</v>
      </c>
      <c r="U417" t="str">
        <f>HYPERLINK("http://dx.doi.org/10.1016/0952-1976(95)00015-S","http://dx.doi.org/10.1016/0952-1976(95)00015-S")</f>
        <v>http://dx.doi.org/10.1016/0952-1976(95)00015-S</v>
      </c>
    </row>
    <row r="418" spans="1:21" x14ac:dyDescent="0.2">
      <c r="A418" t="s">
        <v>21</v>
      </c>
      <c r="B418" t="s">
        <v>2906</v>
      </c>
      <c r="C418" t="s">
        <v>2907</v>
      </c>
      <c r="D418" t="s">
        <v>2908</v>
      </c>
      <c r="E418" t="s">
        <v>2909</v>
      </c>
      <c r="F418" t="s">
        <v>27</v>
      </c>
      <c r="G418" t="s">
        <v>28</v>
      </c>
      <c r="H418" t="s">
        <v>23</v>
      </c>
      <c r="I418" s="1" t="s">
        <v>23</v>
      </c>
      <c r="J418" t="s">
        <v>23</v>
      </c>
      <c r="K418" t="s">
        <v>2910</v>
      </c>
      <c r="L418" t="s">
        <v>23</v>
      </c>
      <c r="M418" t="s">
        <v>2911</v>
      </c>
      <c r="N418" s="1">
        <v>68</v>
      </c>
      <c r="O418">
        <v>7</v>
      </c>
      <c r="P418">
        <v>10</v>
      </c>
      <c r="Q418" s="1" t="s">
        <v>2912</v>
      </c>
      <c r="R418" t="s">
        <v>2913</v>
      </c>
      <c r="S418" s="1">
        <v>2021</v>
      </c>
      <c r="T418" t="s">
        <v>2914</v>
      </c>
      <c r="U418" t="str">
        <f>HYPERLINK("http://dx.doi.org/10.9781/ijimai.2021.11.006","http://dx.doi.org/10.9781/ijimai.2021.11.006")</f>
        <v>http://dx.doi.org/10.9781/ijimai.2021.11.006</v>
      </c>
    </row>
    <row r="419" spans="1:21" x14ac:dyDescent="0.2">
      <c r="A419" t="s">
        <v>21</v>
      </c>
      <c r="B419" t="s">
        <v>2915</v>
      </c>
      <c r="C419" t="s">
        <v>2916</v>
      </c>
      <c r="D419" t="s">
        <v>2917</v>
      </c>
      <c r="E419" t="s">
        <v>2839</v>
      </c>
      <c r="F419" t="s">
        <v>27</v>
      </c>
      <c r="G419" t="s">
        <v>272</v>
      </c>
      <c r="H419" t="s">
        <v>23</v>
      </c>
      <c r="I419" s="1" t="s">
        <v>23</v>
      </c>
      <c r="J419" t="s">
        <v>23</v>
      </c>
      <c r="K419" t="s">
        <v>2918</v>
      </c>
      <c r="L419" t="s">
        <v>23</v>
      </c>
      <c r="M419" t="s">
        <v>2919</v>
      </c>
      <c r="N419" s="1">
        <v>60</v>
      </c>
      <c r="O419">
        <v>2</v>
      </c>
      <c r="P419">
        <v>2</v>
      </c>
      <c r="Q419" s="1" t="s">
        <v>2843</v>
      </c>
      <c r="R419" t="s">
        <v>2844</v>
      </c>
      <c r="S419" s="1" t="s">
        <v>23</v>
      </c>
      <c r="T419" t="s">
        <v>2920</v>
      </c>
      <c r="U419" t="str">
        <f>HYPERLINK("http://dx.doi.org/10.1007/s10844-022-00731-7","http://dx.doi.org/10.1007/s10844-022-00731-7")</f>
        <v>http://dx.doi.org/10.1007/s10844-022-00731-7</v>
      </c>
    </row>
    <row r="420" spans="1:21" x14ac:dyDescent="0.2">
      <c r="A420" t="s">
        <v>21</v>
      </c>
      <c r="B420" t="s">
        <v>2921</v>
      </c>
      <c r="C420" t="s">
        <v>2922</v>
      </c>
      <c r="D420" t="s">
        <v>2923</v>
      </c>
      <c r="E420" t="s">
        <v>997</v>
      </c>
      <c r="F420" t="s">
        <v>27</v>
      </c>
      <c r="G420" t="s">
        <v>28</v>
      </c>
      <c r="H420" t="s">
        <v>23</v>
      </c>
      <c r="I420" s="1" t="s">
        <v>23</v>
      </c>
      <c r="J420" t="s">
        <v>23</v>
      </c>
      <c r="K420" t="s">
        <v>2924</v>
      </c>
      <c r="L420" t="s">
        <v>2925</v>
      </c>
      <c r="M420" t="s">
        <v>2926</v>
      </c>
      <c r="N420" s="1">
        <v>74</v>
      </c>
      <c r="O420">
        <v>0</v>
      </c>
      <c r="P420">
        <v>23</v>
      </c>
      <c r="Q420" s="1" t="s">
        <v>1001</v>
      </c>
      <c r="R420" t="s">
        <v>1002</v>
      </c>
      <c r="S420" s="1">
        <v>2018</v>
      </c>
      <c r="T420" t="s">
        <v>2927</v>
      </c>
      <c r="U420" t="str">
        <f>HYPERLINK("http://dx.doi.org/10.1109/TEVC.2016.2639360","http://dx.doi.org/10.1109/TEVC.2016.2639360")</f>
        <v>http://dx.doi.org/10.1109/TEVC.2016.2639360</v>
      </c>
    </row>
    <row r="421" spans="1:21" x14ac:dyDescent="0.2">
      <c r="A421" t="s">
        <v>21</v>
      </c>
      <c r="B421" t="s">
        <v>2928</v>
      </c>
      <c r="C421" t="s">
        <v>2929</v>
      </c>
      <c r="D421" t="s">
        <v>2930</v>
      </c>
      <c r="E421" t="s">
        <v>898</v>
      </c>
      <c r="F421" t="s">
        <v>27</v>
      </c>
      <c r="G421" t="s">
        <v>28</v>
      </c>
      <c r="H421" t="s">
        <v>23</v>
      </c>
      <c r="I421" s="1" t="s">
        <v>23</v>
      </c>
      <c r="J421" t="s">
        <v>23</v>
      </c>
      <c r="K421" t="s">
        <v>2931</v>
      </c>
      <c r="L421" t="s">
        <v>2932</v>
      </c>
      <c r="M421" t="s">
        <v>2933</v>
      </c>
      <c r="N421" s="1">
        <v>31</v>
      </c>
      <c r="O421">
        <v>1</v>
      </c>
      <c r="P421">
        <v>3</v>
      </c>
      <c r="Q421" s="1" t="s">
        <v>23</v>
      </c>
      <c r="R421" t="s">
        <v>898</v>
      </c>
      <c r="S421" s="1">
        <v>2021</v>
      </c>
      <c r="T421" t="s">
        <v>2934</v>
      </c>
      <c r="U421" t="str">
        <f>HYPERLINK("http://dx.doi.org/10.3390/a14060177","http://dx.doi.org/10.3390/a14060177")</f>
        <v>http://dx.doi.org/10.3390/a14060177</v>
      </c>
    </row>
    <row r="422" spans="1:21" x14ac:dyDescent="0.2">
      <c r="A422" t="s">
        <v>21</v>
      </c>
      <c r="B422" t="s">
        <v>2935</v>
      </c>
      <c r="C422" t="s">
        <v>2936</v>
      </c>
      <c r="D422" t="s">
        <v>2937</v>
      </c>
      <c r="E422" t="s">
        <v>898</v>
      </c>
      <c r="F422" t="s">
        <v>27</v>
      </c>
      <c r="G422" t="s">
        <v>28</v>
      </c>
      <c r="H422" t="s">
        <v>23</v>
      </c>
      <c r="I422" s="1" t="s">
        <v>23</v>
      </c>
      <c r="J422" t="s">
        <v>23</v>
      </c>
      <c r="K422" t="s">
        <v>2938</v>
      </c>
      <c r="L422" t="s">
        <v>23</v>
      </c>
      <c r="M422" t="s">
        <v>2939</v>
      </c>
      <c r="N422" s="1">
        <v>20</v>
      </c>
      <c r="O422">
        <v>0</v>
      </c>
      <c r="P422">
        <v>0</v>
      </c>
      <c r="Q422" s="1" t="s">
        <v>23</v>
      </c>
      <c r="R422" t="s">
        <v>898</v>
      </c>
      <c r="S422" s="1">
        <v>2021</v>
      </c>
      <c r="T422" t="s">
        <v>2940</v>
      </c>
      <c r="U422" t="str">
        <f>HYPERLINK("http://dx.doi.org/10.3390/a14020036","http://dx.doi.org/10.3390/a14020036")</f>
        <v>http://dx.doi.org/10.3390/a14020036</v>
      </c>
    </row>
    <row r="423" spans="1:21" x14ac:dyDescent="0.2">
      <c r="A423" t="s">
        <v>21</v>
      </c>
      <c r="B423" t="s">
        <v>2941</v>
      </c>
      <c r="C423" t="s">
        <v>2942</v>
      </c>
      <c r="D423" t="s">
        <v>2943</v>
      </c>
      <c r="E423" t="s">
        <v>898</v>
      </c>
      <c r="F423" t="s">
        <v>27</v>
      </c>
      <c r="G423" t="s">
        <v>28</v>
      </c>
      <c r="H423" t="s">
        <v>23</v>
      </c>
      <c r="I423" s="1" t="s">
        <v>23</v>
      </c>
      <c r="J423" t="s">
        <v>23</v>
      </c>
      <c r="K423" t="s">
        <v>2944</v>
      </c>
      <c r="L423" t="s">
        <v>2945</v>
      </c>
      <c r="M423" t="s">
        <v>2946</v>
      </c>
      <c r="N423" s="1">
        <v>66</v>
      </c>
      <c r="O423">
        <v>9</v>
      </c>
      <c r="P423">
        <v>24</v>
      </c>
      <c r="Q423" s="1" t="s">
        <v>23</v>
      </c>
      <c r="R423" t="s">
        <v>898</v>
      </c>
      <c r="S423" s="1">
        <v>2020</v>
      </c>
      <c r="T423" t="s">
        <v>2947</v>
      </c>
      <c r="U423" t="str">
        <f>HYPERLINK("http://dx.doi.org/10.3390/a13110300","http://dx.doi.org/10.3390/a13110300")</f>
        <v>http://dx.doi.org/10.3390/a13110300</v>
      </c>
    </row>
    <row r="424" spans="1:21" x14ac:dyDescent="0.2">
      <c r="A424" t="s">
        <v>21</v>
      </c>
      <c r="B424" t="s">
        <v>2948</v>
      </c>
      <c r="C424" t="s">
        <v>2949</v>
      </c>
      <c r="D424" t="s">
        <v>2950</v>
      </c>
      <c r="E424" t="s">
        <v>2512</v>
      </c>
      <c r="F424" t="s">
        <v>27</v>
      </c>
      <c r="G424" t="s">
        <v>28</v>
      </c>
      <c r="H424" t="s">
        <v>23</v>
      </c>
      <c r="I424" s="1" t="s">
        <v>23</v>
      </c>
      <c r="J424" t="s">
        <v>23</v>
      </c>
      <c r="K424" t="s">
        <v>2951</v>
      </c>
      <c r="L424" t="s">
        <v>2952</v>
      </c>
      <c r="M424" t="s">
        <v>2953</v>
      </c>
      <c r="N424" s="1">
        <v>47</v>
      </c>
      <c r="O424">
        <v>1</v>
      </c>
      <c r="P424">
        <v>37</v>
      </c>
      <c r="Q424" s="1" t="s">
        <v>2516</v>
      </c>
      <c r="R424" t="s">
        <v>2517</v>
      </c>
      <c r="S424" s="1">
        <v>2019</v>
      </c>
      <c r="T424" t="s">
        <v>2954</v>
      </c>
      <c r="U424" t="str">
        <f>HYPERLINK("http://dx.doi.org/10.1016/j.eswa.2019.06.059","http://dx.doi.org/10.1016/j.eswa.2019.06.059")</f>
        <v>http://dx.doi.org/10.1016/j.eswa.2019.06.059</v>
      </c>
    </row>
    <row r="425" spans="1:21" x14ac:dyDescent="0.2">
      <c r="A425" t="s">
        <v>21</v>
      </c>
      <c r="B425" t="s">
        <v>2955</v>
      </c>
      <c r="C425" t="s">
        <v>2956</v>
      </c>
      <c r="D425" t="s">
        <v>2957</v>
      </c>
      <c r="E425" t="s">
        <v>2512</v>
      </c>
      <c r="F425" t="s">
        <v>27</v>
      </c>
      <c r="G425" t="s">
        <v>28</v>
      </c>
      <c r="H425" t="s">
        <v>23</v>
      </c>
      <c r="I425" s="1" t="s">
        <v>23</v>
      </c>
      <c r="J425" t="s">
        <v>23</v>
      </c>
      <c r="K425" t="s">
        <v>2958</v>
      </c>
      <c r="L425" t="s">
        <v>2959</v>
      </c>
      <c r="M425" t="s">
        <v>2960</v>
      </c>
      <c r="N425" s="1">
        <v>21</v>
      </c>
      <c r="O425">
        <v>0</v>
      </c>
      <c r="P425">
        <v>8</v>
      </c>
      <c r="Q425" s="1" t="s">
        <v>2516</v>
      </c>
      <c r="R425" t="s">
        <v>2517</v>
      </c>
      <c r="S425" s="1">
        <v>2012</v>
      </c>
      <c r="T425" t="s">
        <v>2961</v>
      </c>
      <c r="U425" t="str">
        <f>HYPERLINK("http://dx.doi.org/10.1016/j.eswa.2012.03.018","http://dx.doi.org/10.1016/j.eswa.2012.03.018")</f>
        <v>http://dx.doi.org/10.1016/j.eswa.2012.03.018</v>
      </c>
    </row>
    <row r="426" spans="1:21" x14ac:dyDescent="0.2">
      <c r="A426" t="s">
        <v>21</v>
      </c>
      <c r="B426" t="s">
        <v>2962</v>
      </c>
      <c r="C426" t="s">
        <v>2963</v>
      </c>
      <c r="D426" t="s">
        <v>2964</v>
      </c>
      <c r="E426" t="s">
        <v>2965</v>
      </c>
      <c r="F426" t="s">
        <v>27</v>
      </c>
      <c r="G426" t="s">
        <v>720</v>
      </c>
      <c r="H426" t="s">
        <v>23</v>
      </c>
      <c r="I426" s="1" t="s">
        <v>23</v>
      </c>
      <c r="J426" t="s">
        <v>23</v>
      </c>
      <c r="K426" t="s">
        <v>2966</v>
      </c>
      <c r="L426" t="s">
        <v>2967</v>
      </c>
      <c r="M426" t="s">
        <v>2968</v>
      </c>
      <c r="N426" s="1">
        <v>282</v>
      </c>
      <c r="O426">
        <v>18</v>
      </c>
      <c r="P426">
        <v>18</v>
      </c>
      <c r="Q426" s="1" t="s">
        <v>2969</v>
      </c>
      <c r="R426" t="s">
        <v>2970</v>
      </c>
      <c r="S426" s="1">
        <v>2022</v>
      </c>
      <c r="T426" t="s">
        <v>2971</v>
      </c>
      <c r="U426" t="str">
        <f>HYPERLINK("http://dx.doi.org/10.1016/j.aei.2022.101593","http://dx.doi.org/10.1016/j.aei.2022.101593")</f>
        <v>http://dx.doi.org/10.1016/j.aei.2022.101593</v>
      </c>
    </row>
    <row r="427" spans="1:21" x14ac:dyDescent="0.2">
      <c r="A427" t="s">
        <v>21</v>
      </c>
      <c r="B427" t="s">
        <v>2972</v>
      </c>
      <c r="C427" t="s">
        <v>2973</v>
      </c>
      <c r="D427" t="s">
        <v>2974</v>
      </c>
      <c r="E427" t="s">
        <v>1238</v>
      </c>
      <c r="F427" t="s">
        <v>27</v>
      </c>
      <c r="G427" t="s">
        <v>28</v>
      </c>
      <c r="H427" t="s">
        <v>23</v>
      </c>
      <c r="I427" s="1" t="s">
        <v>23</v>
      </c>
      <c r="J427" t="s">
        <v>23</v>
      </c>
      <c r="K427" t="s">
        <v>2975</v>
      </c>
      <c r="L427" t="s">
        <v>2976</v>
      </c>
      <c r="M427" t="s">
        <v>2977</v>
      </c>
      <c r="N427" s="1">
        <v>75</v>
      </c>
      <c r="O427">
        <v>0</v>
      </c>
      <c r="P427">
        <v>4</v>
      </c>
      <c r="Q427" s="1" t="s">
        <v>1242</v>
      </c>
      <c r="R427" t="s">
        <v>1243</v>
      </c>
      <c r="S427" s="1">
        <v>2015</v>
      </c>
      <c r="T427" t="s">
        <v>2978</v>
      </c>
      <c r="U427" t="str">
        <f>HYPERLINK("http://dx.doi.org/10.1016/j.datak.2015.07.004","http://dx.doi.org/10.1016/j.datak.2015.07.004")</f>
        <v>http://dx.doi.org/10.1016/j.datak.2015.07.004</v>
      </c>
    </row>
    <row r="428" spans="1:21" x14ac:dyDescent="0.2">
      <c r="A428" t="s">
        <v>21</v>
      </c>
      <c r="B428" t="s">
        <v>2979</v>
      </c>
      <c r="C428" t="s">
        <v>2980</v>
      </c>
      <c r="D428" t="s">
        <v>2981</v>
      </c>
      <c r="E428" t="s">
        <v>978</v>
      </c>
      <c r="F428" t="s">
        <v>27</v>
      </c>
      <c r="G428" t="s">
        <v>28</v>
      </c>
      <c r="H428" t="s">
        <v>23</v>
      </c>
      <c r="I428" s="1" t="s">
        <v>23</v>
      </c>
      <c r="J428" t="s">
        <v>23</v>
      </c>
      <c r="K428" t="s">
        <v>2982</v>
      </c>
      <c r="L428" t="s">
        <v>2983</v>
      </c>
      <c r="M428" t="s">
        <v>2984</v>
      </c>
      <c r="N428" s="1">
        <v>70</v>
      </c>
      <c r="O428">
        <v>0</v>
      </c>
      <c r="P428">
        <v>4</v>
      </c>
      <c r="Q428" s="1" t="s">
        <v>982</v>
      </c>
      <c r="R428" t="s">
        <v>983</v>
      </c>
      <c r="S428" s="1">
        <v>2021</v>
      </c>
      <c r="T428" t="s">
        <v>2985</v>
      </c>
      <c r="U428" t="str">
        <f>HYPERLINK("http://dx.doi.org/10.1016/j.swevo.2021.100930","http://dx.doi.org/10.1016/j.swevo.2021.100930")</f>
        <v>http://dx.doi.org/10.1016/j.swevo.2021.100930</v>
      </c>
    </row>
    <row r="429" spans="1:21" x14ac:dyDescent="0.2">
      <c r="A429" t="s">
        <v>21</v>
      </c>
      <c r="B429" t="s">
        <v>2986</v>
      </c>
      <c r="C429" t="s">
        <v>2986</v>
      </c>
      <c r="D429" t="s">
        <v>2987</v>
      </c>
      <c r="E429" t="s">
        <v>1238</v>
      </c>
      <c r="F429" t="s">
        <v>27</v>
      </c>
      <c r="G429" t="s">
        <v>49</v>
      </c>
      <c r="H429" t="s">
        <v>2988</v>
      </c>
      <c r="I429" s="1" t="s">
        <v>2989</v>
      </c>
      <c r="J429" t="s">
        <v>2990</v>
      </c>
      <c r="K429" t="s">
        <v>2991</v>
      </c>
      <c r="L429" t="s">
        <v>23</v>
      </c>
      <c r="M429" t="s">
        <v>2992</v>
      </c>
      <c r="N429" s="1">
        <v>14</v>
      </c>
      <c r="O429">
        <v>0</v>
      </c>
      <c r="P429">
        <v>2</v>
      </c>
      <c r="Q429" s="1" t="s">
        <v>1242</v>
      </c>
      <c r="R429" t="s">
        <v>1243</v>
      </c>
      <c r="S429" s="1">
        <v>2002</v>
      </c>
      <c r="T429" t="s">
        <v>2993</v>
      </c>
      <c r="U429" t="str">
        <f>HYPERLINK("http://dx.doi.org/10.1016/S0169-023X(02)00129-5","http://dx.doi.org/10.1016/S0169-023X(02)00129-5")</f>
        <v>http://dx.doi.org/10.1016/S0169-023X(02)00129-5</v>
      </c>
    </row>
    <row r="430" spans="1:21" x14ac:dyDescent="0.2">
      <c r="A430" t="s">
        <v>21</v>
      </c>
      <c r="B430" t="s">
        <v>2994</v>
      </c>
      <c r="C430" t="s">
        <v>2995</v>
      </c>
      <c r="D430" t="s">
        <v>2996</v>
      </c>
      <c r="E430" t="s">
        <v>1007</v>
      </c>
      <c r="F430" t="s">
        <v>27</v>
      </c>
      <c r="G430" t="s">
        <v>28</v>
      </c>
      <c r="H430" t="s">
        <v>23</v>
      </c>
      <c r="I430" s="1" t="s">
        <v>23</v>
      </c>
      <c r="J430" t="s">
        <v>23</v>
      </c>
      <c r="K430" t="s">
        <v>2997</v>
      </c>
      <c r="L430" t="s">
        <v>2998</v>
      </c>
      <c r="M430" t="s">
        <v>2999</v>
      </c>
      <c r="N430" s="1">
        <v>24</v>
      </c>
      <c r="O430">
        <v>0</v>
      </c>
      <c r="P430">
        <v>2</v>
      </c>
      <c r="Q430" s="1" t="s">
        <v>1010</v>
      </c>
      <c r="R430" t="s">
        <v>1011</v>
      </c>
      <c r="S430" s="1">
        <v>2019</v>
      </c>
      <c r="T430" t="s">
        <v>3000</v>
      </c>
      <c r="U430" t="str">
        <f>HYPERLINK("http://dx.doi.org/10.1007/s00500-018-3396-2","http://dx.doi.org/10.1007/s00500-018-3396-2")</f>
        <v>http://dx.doi.org/10.1007/s00500-018-3396-2</v>
      </c>
    </row>
    <row r="431" spans="1:21" x14ac:dyDescent="0.2">
      <c r="A431" t="s">
        <v>21</v>
      </c>
      <c r="B431" t="s">
        <v>3001</v>
      </c>
      <c r="C431" t="s">
        <v>3002</v>
      </c>
      <c r="D431" t="s">
        <v>3003</v>
      </c>
      <c r="E431" t="s">
        <v>978</v>
      </c>
      <c r="F431" t="s">
        <v>27</v>
      </c>
      <c r="G431" t="s">
        <v>28</v>
      </c>
      <c r="H431" t="s">
        <v>23</v>
      </c>
      <c r="I431" s="1" t="s">
        <v>23</v>
      </c>
      <c r="J431" t="s">
        <v>23</v>
      </c>
      <c r="K431" t="s">
        <v>3004</v>
      </c>
      <c r="L431" t="s">
        <v>3005</v>
      </c>
      <c r="M431" t="s">
        <v>3006</v>
      </c>
      <c r="N431" s="1">
        <v>36</v>
      </c>
      <c r="O431">
        <v>0</v>
      </c>
      <c r="P431">
        <v>9</v>
      </c>
      <c r="Q431" s="1" t="s">
        <v>982</v>
      </c>
      <c r="R431" t="s">
        <v>983</v>
      </c>
      <c r="S431" s="1">
        <v>2018</v>
      </c>
      <c r="T431" t="s">
        <v>3007</v>
      </c>
      <c r="U431" t="str">
        <f>HYPERLINK("http://dx.doi.org/10.1016/j.swevo.2017.09.005","http://dx.doi.org/10.1016/j.swevo.2017.09.005")</f>
        <v>http://dx.doi.org/10.1016/j.swevo.2017.09.005</v>
      </c>
    </row>
    <row r="432" spans="1:21" x14ac:dyDescent="0.2">
      <c r="A432" t="s">
        <v>21</v>
      </c>
      <c r="B432" t="s">
        <v>3008</v>
      </c>
      <c r="C432" t="s">
        <v>3009</v>
      </c>
      <c r="D432" t="s">
        <v>3010</v>
      </c>
      <c r="E432" t="s">
        <v>1035</v>
      </c>
      <c r="F432" t="s">
        <v>27</v>
      </c>
      <c r="G432" t="s">
        <v>28</v>
      </c>
      <c r="H432" t="s">
        <v>23</v>
      </c>
      <c r="I432" s="1" t="s">
        <v>23</v>
      </c>
      <c r="J432" t="s">
        <v>23</v>
      </c>
      <c r="K432" t="s">
        <v>3011</v>
      </c>
      <c r="L432" t="s">
        <v>23</v>
      </c>
      <c r="M432" t="s">
        <v>3012</v>
      </c>
      <c r="N432" s="1">
        <v>21</v>
      </c>
      <c r="O432">
        <v>1</v>
      </c>
      <c r="P432">
        <v>9</v>
      </c>
      <c r="Q432" s="1" t="s">
        <v>1039</v>
      </c>
      <c r="R432" t="s">
        <v>1040</v>
      </c>
      <c r="S432" s="1">
        <v>2010</v>
      </c>
      <c r="T432" t="s">
        <v>3013</v>
      </c>
      <c r="U432" t="str">
        <f>HYPERLINK("http://dx.doi.org/10.1016/j.asoc.2009.08.011","http://dx.doi.org/10.1016/j.asoc.2009.08.011")</f>
        <v>http://dx.doi.org/10.1016/j.asoc.2009.08.011</v>
      </c>
    </row>
    <row r="433" spans="1:21" x14ac:dyDescent="0.2">
      <c r="A433" t="s">
        <v>21</v>
      </c>
      <c r="B433" t="s">
        <v>3014</v>
      </c>
      <c r="C433" t="s">
        <v>3015</v>
      </c>
      <c r="D433" t="s">
        <v>3016</v>
      </c>
      <c r="E433" t="s">
        <v>1007</v>
      </c>
      <c r="F433" t="s">
        <v>27</v>
      </c>
      <c r="G433" t="s">
        <v>28</v>
      </c>
      <c r="H433" t="s">
        <v>23</v>
      </c>
      <c r="I433" s="1" t="s">
        <v>23</v>
      </c>
      <c r="J433" t="s">
        <v>23</v>
      </c>
      <c r="K433" t="s">
        <v>3017</v>
      </c>
      <c r="L433" t="s">
        <v>3018</v>
      </c>
      <c r="M433" t="s">
        <v>3019</v>
      </c>
      <c r="N433" s="1">
        <v>42</v>
      </c>
      <c r="O433">
        <v>2</v>
      </c>
      <c r="P433">
        <v>2</v>
      </c>
      <c r="Q433" s="1" t="s">
        <v>1010</v>
      </c>
      <c r="R433" t="s">
        <v>1011</v>
      </c>
      <c r="S433" s="1">
        <v>2022</v>
      </c>
      <c r="T433" t="s">
        <v>3020</v>
      </c>
      <c r="U433" t="str">
        <f>HYPERLINK("http://dx.doi.org/10.1007/s00500-022-06913-3","http://dx.doi.org/10.1007/s00500-022-06913-3")</f>
        <v>http://dx.doi.org/10.1007/s00500-022-06913-3</v>
      </c>
    </row>
    <row r="434" spans="1:21" x14ac:dyDescent="0.2">
      <c r="A434" t="s">
        <v>21</v>
      </c>
      <c r="B434" t="s">
        <v>3021</v>
      </c>
      <c r="C434" t="s">
        <v>3022</v>
      </c>
      <c r="D434" t="s">
        <v>3023</v>
      </c>
      <c r="E434" t="s">
        <v>2789</v>
      </c>
      <c r="F434" t="s">
        <v>27</v>
      </c>
      <c r="G434" t="s">
        <v>28</v>
      </c>
      <c r="H434" t="s">
        <v>23</v>
      </c>
      <c r="I434" s="1" t="s">
        <v>23</v>
      </c>
      <c r="J434" t="s">
        <v>23</v>
      </c>
      <c r="K434" t="s">
        <v>3024</v>
      </c>
      <c r="L434" t="s">
        <v>3025</v>
      </c>
      <c r="M434" t="s">
        <v>3026</v>
      </c>
      <c r="N434" s="1">
        <v>14</v>
      </c>
      <c r="O434">
        <v>0</v>
      </c>
      <c r="P434">
        <v>13</v>
      </c>
      <c r="Q434" s="1" t="s">
        <v>2792</v>
      </c>
      <c r="R434" t="s">
        <v>2793</v>
      </c>
      <c r="S434" s="1">
        <v>2012</v>
      </c>
      <c r="T434" t="s">
        <v>3027</v>
      </c>
      <c r="U434" t="str">
        <f>HYPERLINK("http://dx.doi.org/10.1016/j.engappai.2012.01.009","http://dx.doi.org/10.1016/j.engappai.2012.01.009")</f>
        <v>http://dx.doi.org/10.1016/j.engappai.2012.01.009</v>
      </c>
    </row>
    <row r="435" spans="1:21" x14ac:dyDescent="0.2">
      <c r="A435" t="s">
        <v>58</v>
      </c>
      <c r="B435" t="s">
        <v>3028</v>
      </c>
      <c r="C435" t="s">
        <v>3028</v>
      </c>
      <c r="D435" t="s">
        <v>3029</v>
      </c>
      <c r="E435" t="s">
        <v>3030</v>
      </c>
      <c r="F435" t="s">
        <v>27</v>
      </c>
      <c r="G435" t="s">
        <v>49</v>
      </c>
      <c r="H435" t="s">
        <v>3031</v>
      </c>
      <c r="I435" s="1" t="s">
        <v>3032</v>
      </c>
      <c r="J435" t="s">
        <v>3033</v>
      </c>
      <c r="K435" t="s">
        <v>23</v>
      </c>
      <c r="L435" t="s">
        <v>23</v>
      </c>
      <c r="M435" t="s">
        <v>3034</v>
      </c>
      <c r="N435" s="1">
        <v>17</v>
      </c>
      <c r="O435">
        <v>0</v>
      </c>
      <c r="P435">
        <v>0</v>
      </c>
      <c r="Q435" s="1" t="s">
        <v>69</v>
      </c>
      <c r="R435" t="s">
        <v>70</v>
      </c>
      <c r="S435" s="1">
        <v>2003</v>
      </c>
      <c r="T435" t="s">
        <v>23</v>
      </c>
      <c r="U435" t="s">
        <v>23</v>
      </c>
    </row>
    <row r="436" spans="1:21" x14ac:dyDescent="0.2">
      <c r="A436" t="s">
        <v>21</v>
      </c>
      <c r="B436" t="s">
        <v>3035</v>
      </c>
      <c r="C436" t="s">
        <v>3036</v>
      </c>
      <c r="D436" t="s">
        <v>3037</v>
      </c>
      <c r="E436" t="s">
        <v>210</v>
      </c>
      <c r="F436" t="s">
        <v>27</v>
      </c>
      <c r="G436" t="s">
        <v>28</v>
      </c>
      <c r="H436" t="s">
        <v>23</v>
      </c>
      <c r="I436" s="1" t="s">
        <v>23</v>
      </c>
      <c r="J436" t="s">
        <v>23</v>
      </c>
      <c r="K436" t="s">
        <v>3038</v>
      </c>
      <c r="L436" t="s">
        <v>3039</v>
      </c>
      <c r="M436" t="s">
        <v>3040</v>
      </c>
      <c r="N436" s="1">
        <v>55</v>
      </c>
      <c r="O436">
        <v>0</v>
      </c>
      <c r="P436">
        <v>5</v>
      </c>
      <c r="Q436" s="1" t="s">
        <v>213</v>
      </c>
      <c r="R436" t="s">
        <v>214</v>
      </c>
      <c r="S436" s="1">
        <v>2021</v>
      </c>
      <c r="T436" t="s">
        <v>3041</v>
      </c>
      <c r="U436" t="str">
        <f>HYPERLINK("http://dx.doi.org/10.1016/j.csl.2020.101098","http://dx.doi.org/10.1016/j.csl.2020.101098")</f>
        <v>http://dx.doi.org/10.1016/j.csl.2020.101098</v>
      </c>
    </row>
    <row r="437" spans="1:21" x14ac:dyDescent="0.2">
      <c r="A437" t="s">
        <v>21</v>
      </c>
      <c r="B437" t="s">
        <v>3042</v>
      </c>
      <c r="C437" t="s">
        <v>3043</v>
      </c>
      <c r="D437" t="s">
        <v>3044</v>
      </c>
      <c r="E437" t="s">
        <v>26</v>
      </c>
      <c r="F437" t="s">
        <v>27</v>
      </c>
      <c r="G437" t="s">
        <v>28</v>
      </c>
      <c r="H437" t="s">
        <v>23</v>
      </c>
      <c r="I437" s="1" t="s">
        <v>23</v>
      </c>
      <c r="J437" t="s">
        <v>23</v>
      </c>
      <c r="K437" t="s">
        <v>3045</v>
      </c>
      <c r="L437" t="s">
        <v>3046</v>
      </c>
      <c r="M437" t="s">
        <v>3047</v>
      </c>
      <c r="N437" s="1">
        <v>53</v>
      </c>
      <c r="O437">
        <v>0</v>
      </c>
      <c r="P437">
        <v>29</v>
      </c>
      <c r="Q437" s="1" t="s">
        <v>32</v>
      </c>
      <c r="R437" t="s">
        <v>33</v>
      </c>
      <c r="S437" s="1">
        <v>2015</v>
      </c>
      <c r="T437" t="s">
        <v>3048</v>
      </c>
      <c r="U437" t="str">
        <f>HYPERLINK("http://dx.doi.org/10.1007/s00521-014-1771-1","http://dx.doi.org/10.1007/s00521-014-1771-1")</f>
        <v>http://dx.doi.org/10.1007/s00521-014-1771-1</v>
      </c>
    </row>
    <row r="438" spans="1:21" x14ac:dyDescent="0.2">
      <c r="A438" t="s">
        <v>21</v>
      </c>
      <c r="B438" t="s">
        <v>3049</v>
      </c>
      <c r="C438" t="s">
        <v>3050</v>
      </c>
      <c r="D438" t="s">
        <v>3051</v>
      </c>
      <c r="E438" t="s">
        <v>1711</v>
      </c>
      <c r="F438" t="s">
        <v>27</v>
      </c>
      <c r="G438" t="s">
        <v>279</v>
      </c>
      <c r="H438" t="s">
        <v>23</v>
      </c>
      <c r="I438" s="1" t="s">
        <v>23</v>
      </c>
      <c r="J438" t="s">
        <v>23</v>
      </c>
      <c r="K438" t="s">
        <v>23</v>
      </c>
      <c r="L438" t="s">
        <v>23</v>
      </c>
      <c r="M438" t="s">
        <v>3052</v>
      </c>
      <c r="N438" s="1">
        <v>0</v>
      </c>
      <c r="O438">
        <v>1</v>
      </c>
      <c r="P438">
        <v>7</v>
      </c>
      <c r="Q438" s="1" t="s">
        <v>1714</v>
      </c>
      <c r="R438" t="s">
        <v>1715</v>
      </c>
      <c r="S438" s="1">
        <v>2012</v>
      </c>
      <c r="T438" t="s">
        <v>3053</v>
      </c>
      <c r="U438" t="str">
        <f>HYPERLINK("http://dx.doi.org/10.1609/aimag.v33i1.2357","http://dx.doi.org/10.1609/aimag.v33i1.2357")</f>
        <v>http://dx.doi.org/10.1609/aimag.v33i1.2357</v>
      </c>
    </row>
    <row r="439" spans="1:21" x14ac:dyDescent="0.2">
      <c r="A439" t="s">
        <v>21</v>
      </c>
      <c r="B439" t="s">
        <v>1669</v>
      </c>
      <c r="C439" t="s">
        <v>1670</v>
      </c>
      <c r="D439" t="s">
        <v>3054</v>
      </c>
      <c r="E439" t="s">
        <v>2789</v>
      </c>
      <c r="F439" t="s">
        <v>27</v>
      </c>
      <c r="G439" t="s">
        <v>28</v>
      </c>
      <c r="H439" t="s">
        <v>23</v>
      </c>
      <c r="I439" s="1" t="s">
        <v>23</v>
      </c>
      <c r="J439" t="s">
        <v>23</v>
      </c>
      <c r="K439" t="s">
        <v>3055</v>
      </c>
      <c r="L439" t="s">
        <v>3056</v>
      </c>
      <c r="M439" t="s">
        <v>3057</v>
      </c>
      <c r="N439" s="1">
        <v>51</v>
      </c>
      <c r="O439">
        <v>2</v>
      </c>
      <c r="P439">
        <v>13</v>
      </c>
      <c r="Q439" s="1" t="s">
        <v>2792</v>
      </c>
      <c r="R439" t="s">
        <v>2793</v>
      </c>
      <c r="S439" s="1">
        <v>2017</v>
      </c>
      <c r="T439" t="s">
        <v>3058</v>
      </c>
      <c r="U439" t="str">
        <f>HYPERLINK("http://dx.doi.org/10.1016/j.engappai.2017.06.005","http://dx.doi.org/10.1016/j.engappai.2017.06.005")</f>
        <v>http://dx.doi.org/10.1016/j.engappai.2017.06.005</v>
      </c>
    </row>
    <row r="440" spans="1:21" x14ac:dyDescent="0.2">
      <c r="A440" t="s">
        <v>21</v>
      </c>
      <c r="B440" t="s">
        <v>3059</v>
      </c>
      <c r="C440" t="s">
        <v>3060</v>
      </c>
      <c r="D440" t="s">
        <v>3061</v>
      </c>
      <c r="E440" t="s">
        <v>3062</v>
      </c>
      <c r="F440" t="s">
        <v>27</v>
      </c>
      <c r="G440" t="s">
        <v>28</v>
      </c>
      <c r="H440" t="s">
        <v>23</v>
      </c>
      <c r="I440" s="1" t="s">
        <v>23</v>
      </c>
      <c r="J440" t="s">
        <v>23</v>
      </c>
      <c r="K440" t="s">
        <v>3063</v>
      </c>
      <c r="L440" t="s">
        <v>3064</v>
      </c>
      <c r="M440" t="s">
        <v>3065</v>
      </c>
      <c r="N440" s="1">
        <v>48</v>
      </c>
      <c r="O440">
        <v>0</v>
      </c>
      <c r="P440">
        <v>0</v>
      </c>
      <c r="Q440" s="1" t="s">
        <v>3066</v>
      </c>
      <c r="R440" t="s">
        <v>3067</v>
      </c>
      <c r="S440" s="1">
        <v>2019</v>
      </c>
      <c r="T440" t="s">
        <v>3068</v>
      </c>
      <c r="U440" t="str">
        <f>HYPERLINK("http://dx.doi.org/10.1007/s10472-019-09658-2","http://dx.doi.org/10.1007/s10472-019-09658-2")</f>
        <v>http://dx.doi.org/10.1007/s10472-019-09658-2</v>
      </c>
    </row>
    <row r="441" spans="1:21" x14ac:dyDescent="0.2">
      <c r="A441" t="s">
        <v>21</v>
      </c>
      <c r="B441" t="s">
        <v>3069</v>
      </c>
      <c r="C441" t="s">
        <v>3070</v>
      </c>
      <c r="D441" t="s">
        <v>3071</v>
      </c>
      <c r="E441" t="s">
        <v>1007</v>
      </c>
      <c r="F441" t="s">
        <v>27</v>
      </c>
      <c r="G441" t="s">
        <v>28</v>
      </c>
      <c r="H441" t="s">
        <v>23</v>
      </c>
      <c r="I441" s="1" t="s">
        <v>23</v>
      </c>
      <c r="J441" t="s">
        <v>23</v>
      </c>
      <c r="K441" t="s">
        <v>3072</v>
      </c>
      <c r="L441" t="s">
        <v>3073</v>
      </c>
      <c r="M441" t="s">
        <v>3074</v>
      </c>
      <c r="N441" s="1">
        <v>43</v>
      </c>
      <c r="O441">
        <v>0</v>
      </c>
      <c r="P441">
        <v>4</v>
      </c>
      <c r="Q441" s="1" t="s">
        <v>1010</v>
      </c>
      <c r="R441" t="s">
        <v>1011</v>
      </c>
      <c r="S441" s="1">
        <v>2009</v>
      </c>
      <c r="T441" t="s">
        <v>3075</v>
      </c>
      <c r="U441" t="str">
        <f>HYPERLINK("http://dx.doi.org/10.1007/s00500-008-0334-8","http://dx.doi.org/10.1007/s00500-008-0334-8")</f>
        <v>http://dx.doi.org/10.1007/s00500-008-0334-8</v>
      </c>
    </row>
    <row r="442" spans="1:21" x14ac:dyDescent="0.2">
      <c r="A442" t="s">
        <v>58</v>
      </c>
      <c r="B442" t="s">
        <v>2012</v>
      </c>
      <c r="C442" t="s">
        <v>2013</v>
      </c>
      <c r="D442" t="s">
        <v>3076</v>
      </c>
      <c r="E442" t="s">
        <v>3077</v>
      </c>
      <c r="F442" t="s">
        <v>27</v>
      </c>
      <c r="G442" t="s">
        <v>49</v>
      </c>
      <c r="H442" t="s">
        <v>3078</v>
      </c>
      <c r="I442" s="1" t="s">
        <v>3079</v>
      </c>
      <c r="J442" t="s">
        <v>3080</v>
      </c>
      <c r="K442" t="s">
        <v>23</v>
      </c>
      <c r="L442" t="s">
        <v>23</v>
      </c>
      <c r="M442" t="s">
        <v>3081</v>
      </c>
      <c r="N442" s="1">
        <v>6</v>
      </c>
      <c r="O442">
        <v>0</v>
      </c>
      <c r="P442">
        <v>1</v>
      </c>
      <c r="Q442" s="1" t="s">
        <v>69</v>
      </c>
      <c r="R442" t="s">
        <v>1021</v>
      </c>
      <c r="S442" s="1">
        <v>2006</v>
      </c>
      <c r="T442" t="s">
        <v>23</v>
      </c>
      <c r="U442" t="s">
        <v>23</v>
      </c>
    </row>
    <row r="443" spans="1:21" x14ac:dyDescent="0.2">
      <c r="A443" t="s">
        <v>21</v>
      </c>
      <c r="B443" t="s">
        <v>3082</v>
      </c>
      <c r="C443" t="s">
        <v>3083</v>
      </c>
      <c r="D443" t="s">
        <v>3084</v>
      </c>
      <c r="E443" t="s">
        <v>26</v>
      </c>
      <c r="F443" t="s">
        <v>27</v>
      </c>
      <c r="G443" t="s">
        <v>28</v>
      </c>
      <c r="H443" t="s">
        <v>23</v>
      </c>
      <c r="I443" s="1" t="s">
        <v>23</v>
      </c>
      <c r="J443" t="s">
        <v>23</v>
      </c>
      <c r="K443" t="s">
        <v>3085</v>
      </c>
      <c r="L443" t="s">
        <v>3086</v>
      </c>
      <c r="M443" t="s">
        <v>3087</v>
      </c>
      <c r="N443" s="1">
        <v>27</v>
      </c>
      <c r="O443">
        <v>1</v>
      </c>
      <c r="P443">
        <v>1</v>
      </c>
      <c r="Q443" s="1" t="s">
        <v>32</v>
      </c>
      <c r="R443" t="s">
        <v>33</v>
      </c>
      <c r="S443" s="1">
        <v>2022</v>
      </c>
      <c r="T443" t="s">
        <v>3088</v>
      </c>
      <c r="U443" t="str">
        <f>HYPERLINK("http://dx.doi.org/10.1007/s00521-022-06954-7","http://dx.doi.org/10.1007/s00521-022-06954-7")</f>
        <v>http://dx.doi.org/10.1007/s00521-022-06954-7</v>
      </c>
    </row>
    <row r="444" spans="1:21" x14ac:dyDescent="0.2">
      <c r="A444" t="s">
        <v>21</v>
      </c>
      <c r="B444" t="s">
        <v>3089</v>
      </c>
      <c r="C444" t="s">
        <v>3090</v>
      </c>
      <c r="D444" t="s">
        <v>3091</v>
      </c>
      <c r="E444" t="s">
        <v>26</v>
      </c>
      <c r="F444" t="s">
        <v>27</v>
      </c>
      <c r="G444" t="s">
        <v>28</v>
      </c>
      <c r="H444" t="s">
        <v>23</v>
      </c>
      <c r="I444" s="1" t="s">
        <v>23</v>
      </c>
      <c r="J444" t="s">
        <v>23</v>
      </c>
      <c r="K444" t="s">
        <v>3092</v>
      </c>
      <c r="L444" t="s">
        <v>23</v>
      </c>
      <c r="M444" t="s">
        <v>3093</v>
      </c>
      <c r="N444" s="1">
        <v>38</v>
      </c>
      <c r="O444">
        <v>1</v>
      </c>
      <c r="P444">
        <v>14</v>
      </c>
      <c r="Q444" s="1" t="s">
        <v>32</v>
      </c>
      <c r="R444" t="s">
        <v>33</v>
      </c>
      <c r="S444" s="1">
        <v>2021</v>
      </c>
      <c r="T444" t="s">
        <v>3094</v>
      </c>
      <c r="U444" t="str">
        <f>HYPERLINK("http://dx.doi.org/10.1007/s00521-021-05917-8","http://dx.doi.org/10.1007/s00521-021-05917-8")</f>
        <v>http://dx.doi.org/10.1007/s00521-021-05917-8</v>
      </c>
    </row>
    <row r="445" spans="1:21" x14ac:dyDescent="0.2">
      <c r="A445" t="s">
        <v>21</v>
      </c>
      <c r="B445" t="s">
        <v>1371</v>
      </c>
      <c r="C445" t="s">
        <v>1372</v>
      </c>
      <c r="D445" t="s">
        <v>3095</v>
      </c>
      <c r="E445" t="s">
        <v>2064</v>
      </c>
      <c r="F445" t="s">
        <v>27</v>
      </c>
      <c r="G445" t="s">
        <v>28</v>
      </c>
      <c r="H445" t="s">
        <v>23</v>
      </c>
      <c r="I445" s="1" t="s">
        <v>23</v>
      </c>
      <c r="J445" t="s">
        <v>23</v>
      </c>
      <c r="K445" t="s">
        <v>3096</v>
      </c>
      <c r="L445" t="s">
        <v>3097</v>
      </c>
      <c r="M445" t="s">
        <v>3098</v>
      </c>
      <c r="N445" s="1">
        <v>68</v>
      </c>
      <c r="O445">
        <v>0</v>
      </c>
      <c r="P445">
        <v>20</v>
      </c>
      <c r="Q445" s="1" t="s">
        <v>2068</v>
      </c>
      <c r="R445" t="s">
        <v>2069</v>
      </c>
      <c r="S445" s="1">
        <v>2012</v>
      </c>
      <c r="T445" t="s">
        <v>3099</v>
      </c>
      <c r="U445" t="str">
        <f>HYPERLINK("http://dx.doi.org/10.1007/s10489-010-0251-2","http://dx.doi.org/10.1007/s10489-010-0251-2")</f>
        <v>http://dx.doi.org/10.1007/s10489-010-0251-2</v>
      </c>
    </row>
    <row r="446" spans="1:21" x14ac:dyDescent="0.2">
      <c r="A446" t="s">
        <v>21</v>
      </c>
      <c r="B446" t="s">
        <v>3100</v>
      </c>
      <c r="C446" t="s">
        <v>3101</v>
      </c>
      <c r="D446" t="s">
        <v>3102</v>
      </c>
      <c r="E446" t="s">
        <v>648</v>
      </c>
      <c r="F446" t="s">
        <v>27</v>
      </c>
      <c r="G446" t="s">
        <v>28</v>
      </c>
      <c r="H446" t="s">
        <v>23</v>
      </c>
      <c r="I446" s="1" t="s">
        <v>23</v>
      </c>
      <c r="J446" t="s">
        <v>23</v>
      </c>
      <c r="K446" t="s">
        <v>23</v>
      </c>
      <c r="L446" t="s">
        <v>3103</v>
      </c>
      <c r="M446" t="s">
        <v>3104</v>
      </c>
      <c r="N446" s="1">
        <v>33</v>
      </c>
      <c r="O446">
        <v>0</v>
      </c>
      <c r="P446">
        <v>1</v>
      </c>
      <c r="Q446" s="1" t="s">
        <v>650</v>
      </c>
      <c r="R446" t="s">
        <v>651</v>
      </c>
      <c r="S446" s="1">
        <v>2011</v>
      </c>
      <c r="T446" t="s">
        <v>23</v>
      </c>
      <c r="U446" t="s">
        <v>23</v>
      </c>
    </row>
    <row r="447" spans="1:21" x14ac:dyDescent="0.2">
      <c r="A447" t="s">
        <v>21</v>
      </c>
      <c r="B447" t="s">
        <v>3105</v>
      </c>
      <c r="C447" t="s">
        <v>3106</v>
      </c>
      <c r="D447" t="s">
        <v>3107</v>
      </c>
      <c r="E447" t="s">
        <v>26</v>
      </c>
      <c r="F447" t="s">
        <v>27</v>
      </c>
      <c r="G447" t="s">
        <v>272</v>
      </c>
      <c r="H447" t="s">
        <v>23</v>
      </c>
      <c r="I447" s="1" t="s">
        <v>23</v>
      </c>
      <c r="J447" t="s">
        <v>23</v>
      </c>
      <c r="K447" t="s">
        <v>3108</v>
      </c>
      <c r="L447" t="s">
        <v>3109</v>
      </c>
      <c r="M447" t="s">
        <v>3110</v>
      </c>
      <c r="N447" s="1">
        <v>54</v>
      </c>
      <c r="O447">
        <v>9</v>
      </c>
      <c r="P447">
        <v>20</v>
      </c>
      <c r="Q447" s="1" t="s">
        <v>32</v>
      </c>
      <c r="R447" t="s">
        <v>33</v>
      </c>
      <c r="S447" s="1" t="s">
        <v>23</v>
      </c>
      <c r="T447" t="s">
        <v>3111</v>
      </c>
      <c r="U447" t="str">
        <f>HYPERLINK("http://dx.doi.org/10.1007/s00521-021-05839-5","http://dx.doi.org/10.1007/s00521-021-05839-5")</f>
        <v>http://dx.doi.org/10.1007/s00521-021-05839-5</v>
      </c>
    </row>
    <row r="448" spans="1:21" x14ac:dyDescent="0.2">
      <c r="A448" t="s">
        <v>21</v>
      </c>
      <c r="B448" t="s">
        <v>3112</v>
      </c>
      <c r="C448" t="s">
        <v>3113</v>
      </c>
      <c r="D448" t="s">
        <v>3114</v>
      </c>
      <c r="E448" t="s">
        <v>26</v>
      </c>
      <c r="F448" t="s">
        <v>27</v>
      </c>
      <c r="G448" t="s">
        <v>28</v>
      </c>
      <c r="H448" t="s">
        <v>23</v>
      </c>
      <c r="I448" s="1" t="s">
        <v>23</v>
      </c>
      <c r="J448" t="s">
        <v>23</v>
      </c>
      <c r="K448" t="s">
        <v>3115</v>
      </c>
      <c r="L448" t="s">
        <v>3116</v>
      </c>
      <c r="M448" t="s">
        <v>3117</v>
      </c>
      <c r="N448" s="1">
        <v>44</v>
      </c>
      <c r="O448">
        <v>0</v>
      </c>
      <c r="P448">
        <v>16</v>
      </c>
      <c r="Q448" s="1" t="s">
        <v>32</v>
      </c>
      <c r="R448" t="s">
        <v>33</v>
      </c>
      <c r="S448" s="1">
        <v>2018</v>
      </c>
      <c r="T448" t="s">
        <v>3118</v>
      </c>
      <c r="U448" t="str">
        <f>HYPERLINK("http://dx.doi.org/10.1007/s00521-016-2742-5","http://dx.doi.org/10.1007/s00521-016-2742-5")</f>
        <v>http://dx.doi.org/10.1007/s00521-016-2742-5</v>
      </c>
    </row>
    <row r="449" spans="1:21" x14ac:dyDescent="0.2">
      <c r="A449" t="s">
        <v>21</v>
      </c>
      <c r="B449" t="s">
        <v>3119</v>
      </c>
      <c r="C449" t="s">
        <v>3120</v>
      </c>
      <c r="D449" t="s">
        <v>3121</v>
      </c>
      <c r="E449" t="s">
        <v>26</v>
      </c>
      <c r="F449" t="s">
        <v>27</v>
      </c>
      <c r="G449" t="s">
        <v>28</v>
      </c>
      <c r="H449" t="s">
        <v>23</v>
      </c>
      <c r="I449" s="1" t="s">
        <v>23</v>
      </c>
      <c r="J449" t="s">
        <v>23</v>
      </c>
      <c r="K449" t="s">
        <v>3122</v>
      </c>
      <c r="L449" t="s">
        <v>3123</v>
      </c>
      <c r="M449" t="s">
        <v>3124</v>
      </c>
      <c r="N449" s="1">
        <v>29</v>
      </c>
      <c r="O449">
        <v>0</v>
      </c>
      <c r="P449">
        <v>12</v>
      </c>
      <c r="Q449" s="1" t="s">
        <v>32</v>
      </c>
      <c r="R449" t="s">
        <v>33</v>
      </c>
      <c r="S449" s="1">
        <v>2014</v>
      </c>
      <c r="T449" t="s">
        <v>3125</v>
      </c>
      <c r="U449" t="str">
        <f>HYPERLINK("http://dx.doi.org/10.1007/s00521-014-1553-9","http://dx.doi.org/10.1007/s00521-014-1553-9")</f>
        <v>http://dx.doi.org/10.1007/s00521-014-1553-9</v>
      </c>
    </row>
    <row r="450" spans="1:21" x14ac:dyDescent="0.2">
      <c r="A450" t="s">
        <v>58</v>
      </c>
      <c r="B450" t="s">
        <v>3126</v>
      </c>
      <c r="C450" t="s">
        <v>3126</v>
      </c>
      <c r="D450" t="s">
        <v>3127</v>
      </c>
      <c r="E450" t="s">
        <v>777</v>
      </c>
      <c r="F450" t="s">
        <v>27</v>
      </c>
      <c r="G450" t="s">
        <v>49</v>
      </c>
      <c r="H450" t="s">
        <v>778</v>
      </c>
      <c r="I450" s="1" t="s">
        <v>779</v>
      </c>
      <c r="J450" t="s">
        <v>780</v>
      </c>
      <c r="K450" t="s">
        <v>23</v>
      </c>
      <c r="L450" t="s">
        <v>3128</v>
      </c>
      <c r="M450" t="s">
        <v>3129</v>
      </c>
      <c r="N450" s="1">
        <v>14</v>
      </c>
      <c r="O450">
        <v>0</v>
      </c>
      <c r="P450">
        <v>0</v>
      </c>
      <c r="Q450" s="1" t="s">
        <v>69</v>
      </c>
      <c r="R450" t="s">
        <v>70</v>
      </c>
      <c r="S450" s="1">
        <v>2003</v>
      </c>
      <c r="T450" t="s">
        <v>23</v>
      </c>
      <c r="U450" t="s">
        <v>23</v>
      </c>
    </row>
    <row r="451" spans="1:21" x14ac:dyDescent="0.2">
      <c r="A451" t="s">
        <v>21</v>
      </c>
      <c r="B451" t="s">
        <v>3130</v>
      </c>
      <c r="C451" t="s">
        <v>3131</v>
      </c>
      <c r="D451" t="s">
        <v>3132</v>
      </c>
      <c r="E451" t="s">
        <v>73</v>
      </c>
      <c r="F451" t="s">
        <v>27</v>
      </c>
      <c r="G451" t="s">
        <v>49</v>
      </c>
      <c r="H451" t="s">
        <v>3133</v>
      </c>
      <c r="I451" s="1" t="s">
        <v>3134</v>
      </c>
      <c r="J451" t="s">
        <v>3135</v>
      </c>
      <c r="K451" t="s">
        <v>3136</v>
      </c>
      <c r="L451" t="s">
        <v>3137</v>
      </c>
      <c r="M451" t="s">
        <v>3138</v>
      </c>
      <c r="N451" s="1">
        <v>38</v>
      </c>
      <c r="O451">
        <v>0</v>
      </c>
      <c r="P451">
        <v>12</v>
      </c>
      <c r="Q451" s="1" t="s">
        <v>77</v>
      </c>
      <c r="R451" t="s">
        <v>78</v>
      </c>
      <c r="S451" s="1">
        <v>2019</v>
      </c>
      <c r="T451" t="s">
        <v>3139</v>
      </c>
      <c r="U451" t="str">
        <f>HYPERLINK("http://dx.doi.org/10.1016/j.patrec.2018.05.003","http://dx.doi.org/10.1016/j.patrec.2018.05.003")</f>
        <v>http://dx.doi.org/10.1016/j.patrec.2018.05.003</v>
      </c>
    </row>
    <row r="452" spans="1:21" x14ac:dyDescent="0.2">
      <c r="A452" t="s">
        <v>21</v>
      </c>
      <c r="B452" t="s">
        <v>3140</v>
      </c>
      <c r="C452" t="s">
        <v>3141</v>
      </c>
      <c r="D452" t="s">
        <v>3142</v>
      </c>
      <c r="E452" t="s">
        <v>26</v>
      </c>
      <c r="F452" t="s">
        <v>27</v>
      </c>
      <c r="G452" t="s">
        <v>28</v>
      </c>
      <c r="H452" t="s">
        <v>23</v>
      </c>
      <c r="I452" s="1" t="s">
        <v>23</v>
      </c>
      <c r="J452" t="s">
        <v>23</v>
      </c>
      <c r="K452" t="s">
        <v>3143</v>
      </c>
      <c r="L452" t="s">
        <v>3144</v>
      </c>
      <c r="M452" t="s">
        <v>3145</v>
      </c>
      <c r="N452" s="1">
        <v>69</v>
      </c>
      <c r="O452">
        <v>0</v>
      </c>
      <c r="P452">
        <v>13</v>
      </c>
      <c r="Q452" s="1" t="s">
        <v>32</v>
      </c>
      <c r="R452" t="s">
        <v>33</v>
      </c>
      <c r="S452" s="1">
        <v>2014</v>
      </c>
      <c r="T452" t="s">
        <v>3146</v>
      </c>
      <c r="U452" t="str">
        <f>HYPERLINK("http://dx.doi.org/10.1007/s00521-014-1587-z","http://dx.doi.org/10.1007/s00521-014-1587-z")</f>
        <v>http://dx.doi.org/10.1007/s00521-014-1587-z</v>
      </c>
    </row>
    <row r="453" spans="1:21" x14ac:dyDescent="0.2">
      <c r="A453" t="s">
        <v>21</v>
      </c>
      <c r="B453" t="s">
        <v>3147</v>
      </c>
      <c r="C453" t="s">
        <v>3148</v>
      </c>
      <c r="D453" t="s">
        <v>3149</v>
      </c>
      <c r="E453" t="s">
        <v>148</v>
      </c>
      <c r="F453" t="s">
        <v>27</v>
      </c>
      <c r="G453" t="s">
        <v>28</v>
      </c>
      <c r="H453" t="s">
        <v>23</v>
      </c>
      <c r="I453" s="1" t="s">
        <v>23</v>
      </c>
      <c r="J453" t="s">
        <v>23</v>
      </c>
      <c r="K453" t="s">
        <v>3150</v>
      </c>
      <c r="L453" t="s">
        <v>3151</v>
      </c>
      <c r="M453" t="s">
        <v>3152</v>
      </c>
      <c r="N453" s="1">
        <v>28</v>
      </c>
      <c r="O453">
        <v>0</v>
      </c>
      <c r="P453">
        <v>28</v>
      </c>
      <c r="Q453" s="1" t="s">
        <v>152</v>
      </c>
      <c r="R453" t="s">
        <v>148</v>
      </c>
      <c r="S453" s="1">
        <v>2012</v>
      </c>
      <c r="T453" t="s">
        <v>3153</v>
      </c>
      <c r="U453" t="str">
        <f>HYPERLINK("http://dx.doi.org/10.1016/j.neucom.2012.04.002","http://dx.doi.org/10.1016/j.neucom.2012.04.002")</f>
        <v>http://dx.doi.org/10.1016/j.neucom.2012.04.002</v>
      </c>
    </row>
    <row r="454" spans="1:21" x14ac:dyDescent="0.2">
      <c r="A454" t="s">
        <v>21</v>
      </c>
      <c r="B454" t="s">
        <v>3154</v>
      </c>
      <c r="C454" t="s">
        <v>3155</v>
      </c>
      <c r="D454" t="s">
        <v>3156</v>
      </c>
      <c r="E454" t="s">
        <v>1417</v>
      </c>
      <c r="F454" t="s">
        <v>27</v>
      </c>
      <c r="G454" t="s">
        <v>28</v>
      </c>
      <c r="H454" t="s">
        <v>23</v>
      </c>
      <c r="I454" s="1" t="s">
        <v>23</v>
      </c>
      <c r="J454" t="s">
        <v>23</v>
      </c>
      <c r="K454" t="s">
        <v>3157</v>
      </c>
      <c r="L454" t="s">
        <v>3158</v>
      </c>
      <c r="M454" t="s">
        <v>3159</v>
      </c>
      <c r="N454" s="1">
        <v>30</v>
      </c>
      <c r="O454">
        <v>2</v>
      </c>
      <c r="P454">
        <v>23</v>
      </c>
      <c r="Q454" s="1" t="s">
        <v>1421</v>
      </c>
      <c r="R454" t="s">
        <v>1422</v>
      </c>
      <c r="S454" s="1">
        <v>2013</v>
      </c>
      <c r="T454" t="s">
        <v>3160</v>
      </c>
      <c r="U454" t="str">
        <f>HYPERLINK("http://dx.doi.org/10.1109/TIP.2012.2227765","http://dx.doi.org/10.1109/TIP.2012.2227765")</f>
        <v>http://dx.doi.org/10.1109/TIP.2012.2227765</v>
      </c>
    </row>
    <row r="455" spans="1:21" x14ac:dyDescent="0.2">
      <c r="A455" t="s">
        <v>21</v>
      </c>
      <c r="B455" t="s">
        <v>3161</v>
      </c>
      <c r="C455" t="s">
        <v>3162</v>
      </c>
      <c r="D455" t="s">
        <v>3163</v>
      </c>
      <c r="E455" t="s">
        <v>2965</v>
      </c>
      <c r="F455" t="s">
        <v>27</v>
      </c>
      <c r="G455" t="s">
        <v>28</v>
      </c>
      <c r="H455" t="s">
        <v>23</v>
      </c>
      <c r="I455" s="1" t="s">
        <v>23</v>
      </c>
      <c r="J455" t="s">
        <v>23</v>
      </c>
      <c r="K455" t="s">
        <v>3164</v>
      </c>
      <c r="L455" t="s">
        <v>3165</v>
      </c>
      <c r="M455" t="s">
        <v>3166</v>
      </c>
      <c r="N455" s="1">
        <v>58</v>
      </c>
      <c r="O455">
        <v>2</v>
      </c>
      <c r="P455">
        <v>28</v>
      </c>
      <c r="Q455" s="1" t="s">
        <v>2969</v>
      </c>
      <c r="R455" t="s">
        <v>2970</v>
      </c>
      <c r="S455" s="1">
        <v>2011</v>
      </c>
      <c r="T455" t="s">
        <v>3167</v>
      </c>
      <c r="U455" t="str">
        <f>HYPERLINK("http://dx.doi.org/10.1016/j.aei.2011.08.003","http://dx.doi.org/10.1016/j.aei.2011.08.003")</f>
        <v>http://dx.doi.org/10.1016/j.aei.2011.08.003</v>
      </c>
    </row>
    <row r="456" spans="1:21" x14ac:dyDescent="0.2">
      <c r="A456" t="s">
        <v>21</v>
      </c>
      <c r="B456" t="s">
        <v>3168</v>
      </c>
      <c r="C456" t="s">
        <v>3169</v>
      </c>
      <c r="D456" t="s">
        <v>3170</v>
      </c>
      <c r="E456" t="s">
        <v>26</v>
      </c>
      <c r="F456" t="s">
        <v>27</v>
      </c>
      <c r="G456" t="s">
        <v>272</v>
      </c>
      <c r="H456" t="s">
        <v>23</v>
      </c>
      <c r="I456" s="1" t="s">
        <v>23</v>
      </c>
      <c r="J456" t="s">
        <v>23</v>
      </c>
      <c r="K456" t="s">
        <v>3171</v>
      </c>
      <c r="L456" t="s">
        <v>3172</v>
      </c>
      <c r="M456" t="s">
        <v>3173</v>
      </c>
      <c r="N456" s="1">
        <v>59</v>
      </c>
      <c r="O456">
        <v>1</v>
      </c>
      <c r="P456">
        <v>1</v>
      </c>
      <c r="Q456" s="1" t="s">
        <v>32</v>
      </c>
      <c r="R456" t="s">
        <v>33</v>
      </c>
      <c r="S456" s="1" t="s">
        <v>23</v>
      </c>
      <c r="T456" t="s">
        <v>3174</v>
      </c>
      <c r="U456" t="str">
        <f>HYPERLINK("http://dx.doi.org/10.1007/s00521-021-06434-4","http://dx.doi.org/10.1007/s00521-021-06434-4")</f>
        <v>http://dx.doi.org/10.1007/s00521-021-06434-4</v>
      </c>
    </row>
    <row r="457" spans="1:21" x14ac:dyDescent="0.2">
      <c r="A457" t="s">
        <v>21</v>
      </c>
      <c r="B457" t="s">
        <v>3175</v>
      </c>
      <c r="C457" t="s">
        <v>3175</v>
      </c>
      <c r="D457" t="s">
        <v>3176</v>
      </c>
      <c r="E457" t="s">
        <v>3177</v>
      </c>
      <c r="F457" t="s">
        <v>27</v>
      </c>
      <c r="G457" t="s">
        <v>279</v>
      </c>
      <c r="H457" t="s">
        <v>23</v>
      </c>
      <c r="I457" s="1" t="s">
        <v>23</v>
      </c>
      <c r="J457" t="s">
        <v>23</v>
      </c>
      <c r="K457" t="s">
        <v>23</v>
      </c>
      <c r="L457" t="s">
        <v>23</v>
      </c>
      <c r="M457" t="s">
        <v>23</v>
      </c>
      <c r="N457" s="1">
        <v>0</v>
      </c>
      <c r="O457">
        <v>0</v>
      </c>
      <c r="P457">
        <v>0</v>
      </c>
      <c r="Q457" s="1" t="s">
        <v>3178</v>
      </c>
      <c r="R457" t="s">
        <v>3179</v>
      </c>
      <c r="S457" s="1">
        <v>1997</v>
      </c>
      <c r="T457" t="s">
        <v>3180</v>
      </c>
      <c r="U457" t="str">
        <f>HYPERLINK("http://dx.doi.org/10.1016/S0169-7439(97)00040-3","http://dx.doi.org/10.1016/S0169-7439(97)00040-3")</f>
        <v>http://dx.doi.org/10.1016/S0169-7439(97)00040-3</v>
      </c>
    </row>
    <row r="458" spans="1:21" x14ac:dyDescent="0.2">
      <c r="A458" t="s">
        <v>21</v>
      </c>
      <c r="B458" t="s">
        <v>3181</v>
      </c>
      <c r="C458" t="s">
        <v>3182</v>
      </c>
      <c r="D458" t="s">
        <v>3183</v>
      </c>
      <c r="E458" t="s">
        <v>1167</v>
      </c>
      <c r="F458" t="s">
        <v>27</v>
      </c>
      <c r="G458" t="s">
        <v>28</v>
      </c>
      <c r="H458" t="s">
        <v>23</v>
      </c>
      <c r="I458" s="1" t="s">
        <v>23</v>
      </c>
      <c r="J458" t="s">
        <v>23</v>
      </c>
      <c r="K458" t="s">
        <v>3184</v>
      </c>
      <c r="L458" t="s">
        <v>3185</v>
      </c>
      <c r="M458" t="s">
        <v>3186</v>
      </c>
      <c r="N458" s="1">
        <v>29</v>
      </c>
      <c r="O458">
        <v>1</v>
      </c>
      <c r="P458">
        <v>26</v>
      </c>
      <c r="Q458" s="1" t="s">
        <v>1171</v>
      </c>
      <c r="R458" t="s">
        <v>1172</v>
      </c>
      <c r="S458" s="1">
        <v>2011</v>
      </c>
      <c r="T458" t="s">
        <v>3187</v>
      </c>
      <c r="U458" t="str">
        <f>HYPERLINK("http://dx.doi.org/10.1007/s10845-009-0310-x","http://dx.doi.org/10.1007/s10845-009-0310-x")</f>
        <v>http://dx.doi.org/10.1007/s10845-009-0310-x</v>
      </c>
    </row>
    <row r="459" spans="1:21" x14ac:dyDescent="0.2">
      <c r="A459" t="s">
        <v>21</v>
      </c>
      <c r="B459" t="s">
        <v>3188</v>
      </c>
      <c r="C459" t="s">
        <v>3189</v>
      </c>
      <c r="D459" t="s">
        <v>3190</v>
      </c>
      <c r="E459" t="s">
        <v>1035</v>
      </c>
      <c r="F459" t="s">
        <v>27</v>
      </c>
      <c r="G459" t="s">
        <v>28</v>
      </c>
      <c r="H459" t="s">
        <v>23</v>
      </c>
      <c r="I459" s="1" t="s">
        <v>23</v>
      </c>
      <c r="J459" t="s">
        <v>23</v>
      </c>
      <c r="K459" t="s">
        <v>3191</v>
      </c>
      <c r="L459" t="s">
        <v>3192</v>
      </c>
      <c r="M459" t="s">
        <v>3193</v>
      </c>
      <c r="N459" s="1">
        <v>42</v>
      </c>
      <c r="O459">
        <v>0</v>
      </c>
      <c r="P459">
        <v>5</v>
      </c>
      <c r="Q459" s="1" t="s">
        <v>1039</v>
      </c>
      <c r="R459" t="s">
        <v>1040</v>
      </c>
      <c r="S459" s="1">
        <v>2019</v>
      </c>
      <c r="T459" t="s">
        <v>3194</v>
      </c>
      <c r="U459" t="str">
        <f>HYPERLINK("http://dx.doi.org/10.1016/j.asoc.2019.105539","http://dx.doi.org/10.1016/j.asoc.2019.105539")</f>
        <v>http://dx.doi.org/10.1016/j.asoc.2019.105539</v>
      </c>
    </row>
    <row r="460" spans="1:21" x14ac:dyDescent="0.2">
      <c r="A460" t="s">
        <v>21</v>
      </c>
      <c r="B460" t="s">
        <v>3195</v>
      </c>
      <c r="C460" t="s">
        <v>3196</v>
      </c>
      <c r="D460" t="s">
        <v>3197</v>
      </c>
      <c r="E460" t="s">
        <v>3198</v>
      </c>
      <c r="F460" t="s">
        <v>27</v>
      </c>
      <c r="G460" t="s">
        <v>28</v>
      </c>
      <c r="H460" t="s">
        <v>23</v>
      </c>
      <c r="I460" s="1" t="s">
        <v>23</v>
      </c>
      <c r="J460" t="s">
        <v>23</v>
      </c>
      <c r="K460" t="s">
        <v>3199</v>
      </c>
      <c r="L460" t="s">
        <v>3200</v>
      </c>
      <c r="M460" t="s">
        <v>3201</v>
      </c>
      <c r="N460" s="1">
        <v>81</v>
      </c>
      <c r="O460">
        <v>1</v>
      </c>
      <c r="P460">
        <v>83</v>
      </c>
      <c r="Q460" s="1" t="s">
        <v>3202</v>
      </c>
      <c r="R460" t="s">
        <v>3203</v>
      </c>
      <c r="S460" s="1">
        <v>2016</v>
      </c>
      <c r="T460" t="s">
        <v>3204</v>
      </c>
      <c r="U460" t="str">
        <f>HYPERLINK("http://dx.doi.org/10.1109/TCYB.2015.2470520","http://dx.doi.org/10.1109/TCYB.2015.2470520")</f>
        <v>http://dx.doi.org/10.1109/TCYB.2015.2470520</v>
      </c>
    </row>
    <row r="461" spans="1:21" x14ac:dyDescent="0.2">
      <c r="A461" t="s">
        <v>21</v>
      </c>
      <c r="B461" t="s">
        <v>3205</v>
      </c>
      <c r="C461" t="s">
        <v>3206</v>
      </c>
      <c r="D461" t="s">
        <v>3207</v>
      </c>
      <c r="E461" t="s">
        <v>463</v>
      </c>
      <c r="F461" t="s">
        <v>27</v>
      </c>
      <c r="G461" t="s">
        <v>720</v>
      </c>
      <c r="H461" t="s">
        <v>23</v>
      </c>
      <c r="I461" s="1" t="s">
        <v>23</v>
      </c>
      <c r="J461" t="s">
        <v>23</v>
      </c>
      <c r="K461" t="s">
        <v>3208</v>
      </c>
      <c r="L461" t="s">
        <v>3209</v>
      </c>
      <c r="M461" t="s">
        <v>3210</v>
      </c>
      <c r="N461" s="1">
        <v>110</v>
      </c>
      <c r="O461">
        <v>3</v>
      </c>
      <c r="P461">
        <v>10</v>
      </c>
      <c r="Q461" s="1" t="s">
        <v>467</v>
      </c>
      <c r="R461" t="s">
        <v>468</v>
      </c>
      <c r="S461" s="1">
        <v>2019</v>
      </c>
      <c r="T461" t="s">
        <v>3211</v>
      </c>
      <c r="U461" t="str">
        <f>HYPERLINK("http://dx.doi.org/10.1007/s10462-017-9568-0","http://dx.doi.org/10.1007/s10462-017-9568-0")</f>
        <v>http://dx.doi.org/10.1007/s10462-017-9568-0</v>
      </c>
    </row>
    <row r="462" spans="1:21" x14ac:dyDescent="0.2">
      <c r="A462" t="s">
        <v>21</v>
      </c>
      <c r="B462" t="s">
        <v>3212</v>
      </c>
      <c r="C462" t="s">
        <v>3213</v>
      </c>
      <c r="D462" t="s">
        <v>3214</v>
      </c>
      <c r="E462" t="s">
        <v>1175</v>
      </c>
      <c r="F462" t="s">
        <v>27</v>
      </c>
      <c r="G462" t="s">
        <v>272</v>
      </c>
      <c r="H462" t="s">
        <v>23</v>
      </c>
      <c r="I462" s="1" t="s">
        <v>23</v>
      </c>
      <c r="J462" t="s">
        <v>23</v>
      </c>
      <c r="K462" t="s">
        <v>3215</v>
      </c>
      <c r="L462" t="s">
        <v>3216</v>
      </c>
      <c r="M462" t="s">
        <v>3217</v>
      </c>
      <c r="N462" s="1">
        <v>49</v>
      </c>
      <c r="O462">
        <v>2</v>
      </c>
      <c r="P462">
        <v>9</v>
      </c>
      <c r="Q462" s="1" t="s">
        <v>1179</v>
      </c>
      <c r="R462" t="s">
        <v>1180</v>
      </c>
      <c r="S462" s="1" t="s">
        <v>23</v>
      </c>
      <c r="T462" t="s">
        <v>3218</v>
      </c>
      <c r="U462" t="str">
        <f>HYPERLINK("http://dx.doi.org/10.1007/s12652-021-03237-2","http://dx.doi.org/10.1007/s12652-021-03237-2")</f>
        <v>http://dx.doi.org/10.1007/s12652-021-03237-2</v>
      </c>
    </row>
    <row r="463" spans="1:21" x14ac:dyDescent="0.2">
      <c r="A463" t="s">
        <v>21</v>
      </c>
      <c r="B463" t="s">
        <v>3219</v>
      </c>
      <c r="C463" t="s">
        <v>3220</v>
      </c>
      <c r="D463" t="s">
        <v>3221</v>
      </c>
      <c r="E463" t="s">
        <v>210</v>
      </c>
      <c r="F463" t="s">
        <v>27</v>
      </c>
      <c r="G463" t="s">
        <v>28</v>
      </c>
      <c r="H463" t="s">
        <v>23</v>
      </c>
      <c r="I463" s="1" t="s">
        <v>23</v>
      </c>
      <c r="J463" t="s">
        <v>23</v>
      </c>
      <c r="K463" t="s">
        <v>3222</v>
      </c>
      <c r="L463" t="s">
        <v>23</v>
      </c>
      <c r="M463" t="s">
        <v>3223</v>
      </c>
      <c r="N463" s="1">
        <v>68</v>
      </c>
      <c r="O463">
        <v>0</v>
      </c>
      <c r="P463">
        <v>0</v>
      </c>
      <c r="Q463" s="1" t="s">
        <v>213</v>
      </c>
      <c r="R463" t="s">
        <v>214</v>
      </c>
      <c r="S463" s="1">
        <v>2022</v>
      </c>
      <c r="T463" t="s">
        <v>3224</v>
      </c>
      <c r="U463" t="str">
        <f>HYPERLINK("http://dx.doi.org/10.1016/j.csl.2021.101258","http://dx.doi.org/10.1016/j.csl.2021.101258")</f>
        <v>http://dx.doi.org/10.1016/j.csl.2021.101258</v>
      </c>
    </row>
    <row r="464" spans="1:21" x14ac:dyDescent="0.2">
      <c r="A464" t="s">
        <v>21</v>
      </c>
      <c r="B464" t="s">
        <v>3225</v>
      </c>
      <c r="C464" t="s">
        <v>3226</v>
      </c>
      <c r="D464" t="s">
        <v>3227</v>
      </c>
      <c r="E464" t="s">
        <v>1443</v>
      </c>
      <c r="F464" t="s">
        <v>27</v>
      </c>
      <c r="G464" t="s">
        <v>28</v>
      </c>
      <c r="H464" t="s">
        <v>23</v>
      </c>
      <c r="I464" s="1" t="s">
        <v>23</v>
      </c>
      <c r="J464" t="s">
        <v>23</v>
      </c>
      <c r="K464" t="s">
        <v>3228</v>
      </c>
      <c r="L464" t="s">
        <v>3229</v>
      </c>
      <c r="M464" t="s">
        <v>3230</v>
      </c>
      <c r="N464" s="1">
        <v>40</v>
      </c>
      <c r="O464">
        <v>3</v>
      </c>
      <c r="P464">
        <v>11</v>
      </c>
      <c r="Q464" s="1" t="s">
        <v>1447</v>
      </c>
      <c r="R464" t="s">
        <v>1448</v>
      </c>
      <c r="S464" s="1">
        <v>2022</v>
      </c>
      <c r="T464" t="s">
        <v>3231</v>
      </c>
      <c r="U464" t="str">
        <f>HYPERLINK("http://dx.doi.org/10.1016/j.patcog.2021.108227","http://dx.doi.org/10.1016/j.patcog.2021.108227")</f>
        <v>http://dx.doi.org/10.1016/j.patcog.2021.108227</v>
      </c>
    </row>
    <row r="465" spans="1:21" x14ac:dyDescent="0.2">
      <c r="A465" t="s">
        <v>21</v>
      </c>
      <c r="B465" t="s">
        <v>3232</v>
      </c>
      <c r="C465" t="s">
        <v>3233</v>
      </c>
      <c r="D465" t="s">
        <v>3234</v>
      </c>
      <c r="E465" t="s">
        <v>3235</v>
      </c>
      <c r="F465" t="s">
        <v>27</v>
      </c>
      <c r="G465" t="s">
        <v>28</v>
      </c>
      <c r="H465" t="s">
        <v>23</v>
      </c>
      <c r="I465" s="1" t="s">
        <v>23</v>
      </c>
      <c r="J465" t="s">
        <v>23</v>
      </c>
      <c r="K465" t="s">
        <v>3236</v>
      </c>
      <c r="L465" t="s">
        <v>3237</v>
      </c>
      <c r="M465" t="s">
        <v>3238</v>
      </c>
      <c r="N465" s="1">
        <v>38</v>
      </c>
      <c r="O465">
        <v>3</v>
      </c>
      <c r="P465">
        <v>12</v>
      </c>
      <c r="Q465" s="1" t="s">
        <v>3239</v>
      </c>
      <c r="R465" t="s">
        <v>3240</v>
      </c>
      <c r="S465" s="1">
        <v>2018</v>
      </c>
      <c r="T465" t="s">
        <v>3241</v>
      </c>
      <c r="U465" t="str">
        <f>HYPERLINK("http://dx.doi.org/10.1080/10798587.2017.1294811","http://dx.doi.org/10.1080/10798587.2017.1294811")</f>
        <v>http://dx.doi.org/10.1080/10798587.2017.1294811</v>
      </c>
    </row>
    <row r="466" spans="1:21" x14ac:dyDescent="0.2">
      <c r="A466" t="s">
        <v>21</v>
      </c>
      <c r="B466" t="s">
        <v>3242</v>
      </c>
      <c r="C466" t="s">
        <v>3243</v>
      </c>
      <c r="D466" t="s">
        <v>3244</v>
      </c>
      <c r="E466" t="s">
        <v>1417</v>
      </c>
      <c r="F466" t="s">
        <v>27</v>
      </c>
      <c r="G466" t="s">
        <v>28</v>
      </c>
      <c r="H466" t="s">
        <v>23</v>
      </c>
      <c r="I466" s="1" t="s">
        <v>23</v>
      </c>
      <c r="J466" t="s">
        <v>23</v>
      </c>
      <c r="K466" t="s">
        <v>3245</v>
      </c>
      <c r="L466" t="s">
        <v>3246</v>
      </c>
      <c r="M466" t="s">
        <v>3247</v>
      </c>
      <c r="N466" s="1">
        <v>28</v>
      </c>
      <c r="O466">
        <v>5</v>
      </c>
      <c r="P466">
        <v>56</v>
      </c>
      <c r="Q466" s="1" t="s">
        <v>1421</v>
      </c>
      <c r="R466" t="s">
        <v>1422</v>
      </c>
      <c r="S466" s="1">
        <v>2014</v>
      </c>
      <c r="T466" t="s">
        <v>3248</v>
      </c>
      <c r="U466" t="str">
        <f>HYPERLINK("http://dx.doi.org/10.1109/TIP.2014.2364537","http://dx.doi.org/10.1109/TIP.2014.2364537")</f>
        <v>http://dx.doi.org/10.1109/TIP.2014.2364537</v>
      </c>
    </row>
    <row r="467" spans="1:21" x14ac:dyDescent="0.2">
      <c r="A467" t="s">
        <v>21</v>
      </c>
      <c r="B467" t="s">
        <v>3249</v>
      </c>
      <c r="C467" t="s">
        <v>3249</v>
      </c>
      <c r="D467" t="s">
        <v>3250</v>
      </c>
      <c r="E467" t="s">
        <v>2789</v>
      </c>
      <c r="F467" t="s">
        <v>27</v>
      </c>
      <c r="G467" t="s">
        <v>28</v>
      </c>
      <c r="H467" t="s">
        <v>23</v>
      </c>
      <c r="I467" s="1" t="s">
        <v>23</v>
      </c>
      <c r="J467" t="s">
        <v>23</v>
      </c>
      <c r="K467" t="s">
        <v>3251</v>
      </c>
      <c r="L467" t="s">
        <v>3252</v>
      </c>
      <c r="M467" t="s">
        <v>3253</v>
      </c>
      <c r="N467" s="1">
        <v>14</v>
      </c>
      <c r="O467">
        <v>0</v>
      </c>
      <c r="P467">
        <v>1</v>
      </c>
      <c r="Q467" s="1" t="s">
        <v>2792</v>
      </c>
      <c r="R467" t="s">
        <v>2793</v>
      </c>
      <c r="S467" s="1">
        <v>1994</v>
      </c>
      <c r="T467" t="s">
        <v>3254</v>
      </c>
      <c r="U467" t="str">
        <f>HYPERLINK("http://dx.doi.org/10.1016/0952-1976(94)90002-7","http://dx.doi.org/10.1016/0952-1976(94)90002-7")</f>
        <v>http://dx.doi.org/10.1016/0952-1976(94)90002-7</v>
      </c>
    </row>
    <row r="468" spans="1:21" x14ac:dyDescent="0.2">
      <c r="A468" t="s">
        <v>21</v>
      </c>
      <c r="B468" t="s">
        <v>3255</v>
      </c>
      <c r="C468" t="s">
        <v>3256</v>
      </c>
      <c r="D468" t="s">
        <v>3257</v>
      </c>
      <c r="E468" t="s">
        <v>3258</v>
      </c>
      <c r="F468" t="s">
        <v>27</v>
      </c>
      <c r="G468" t="s">
        <v>28</v>
      </c>
      <c r="H468" t="s">
        <v>23</v>
      </c>
      <c r="I468" s="1" t="s">
        <v>23</v>
      </c>
      <c r="J468" t="s">
        <v>23</v>
      </c>
      <c r="K468" t="s">
        <v>3259</v>
      </c>
      <c r="L468" t="s">
        <v>23</v>
      </c>
      <c r="M468" t="s">
        <v>3260</v>
      </c>
      <c r="N468" s="1">
        <v>45</v>
      </c>
      <c r="O468">
        <v>0</v>
      </c>
      <c r="P468">
        <v>8</v>
      </c>
      <c r="Q468" s="1" t="s">
        <v>3261</v>
      </c>
      <c r="R468" t="s">
        <v>3262</v>
      </c>
      <c r="S468" s="1">
        <v>2019</v>
      </c>
      <c r="T468" t="s">
        <v>3263</v>
      </c>
      <c r="U468" t="str">
        <f>HYPERLINK("http://dx.doi.org/10.1016/j.websem.2018.10.003","http://dx.doi.org/10.1016/j.websem.2018.10.003")</f>
        <v>http://dx.doi.org/10.1016/j.websem.2018.10.003</v>
      </c>
    </row>
    <row r="469" spans="1:21" x14ac:dyDescent="0.2">
      <c r="A469" t="s">
        <v>21</v>
      </c>
      <c r="B469" t="s">
        <v>3264</v>
      </c>
      <c r="C469" t="s">
        <v>3265</v>
      </c>
      <c r="D469" t="s">
        <v>3266</v>
      </c>
      <c r="E469" t="s">
        <v>3258</v>
      </c>
      <c r="F469" t="s">
        <v>27</v>
      </c>
      <c r="G469" t="s">
        <v>28</v>
      </c>
      <c r="H469" t="s">
        <v>23</v>
      </c>
      <c r="I469" s="1" t="s">
        <v>23</v>
      </c>
      <c r="J469" t="s">
        <v>23</v>
      </c>
      <c r="K469" t="s">
        <v>3267</v>
      </c>
      <c r="L469" t="s">
        <v>23</v>
      </c>
      <c r="M469" t="s">
        <v>3268</v>
      </c>
      <c r="N469" s="1">
        <v>33</v>
      </c>
      <c r="O469">
        <v>1</v>
      </c>
      <c r="P469">
        <v>5</v>
      </c>
      <c r="Q469" s="1" t="s">
        <v>3261</v>
      </c>
      <c r="R469" t="s">
        <v>3262</v>
      </c>
      <c r="S469" s="1">
        <v>2019</v>
      </c>
      <c r="T469" t="s">
        <v>3269</v>
      </c>
      <c r="U469" t="str">
        <f>HYPERLINK("http://dx.doi.org/10.1016/j.websem.2019.100534","http://dx.doi.org/10.1016/j.websem.2019.100534")</f>
        <v>http://dx.doi.org/10.1016/j.websem.2019.100534</v>
      </c>
    </row>
    <row r="470" spans="1:21" x14ac:dyDescent="0.2">
      <c r="A470" t="s">
        <v>21</v>
      </c>
      <c r="B470" t="s">
        <v>2811</v>
      </c>
      <c r="C470" t="s">
        <v>2812</v>
      </c>
      <c r="D470" t="s">
        <v>3270</v>
      </c>
      <c r="E470" t="s">
        <v>1458</v>
      </c>
      <c r="F470" t="s">
        <v>27</v>
      </c>
      <c r="G470" t="s">
        <v>28</v>
      </c>
      <c r="H470" t="s">
        <v>23</v>
      </c>
      <c r="I470" s="1" t="s">
        <v>23</v>
      </c>
      <c r="J470" t="s">
        <v>23</v>
      </c>
      <c r="K470" t="s">
        <v>3271</v>
      </c>
      <c r="L470" t="s">
        <v>3272</v>
      </c>
      <c r="M470" t="s">
        <v>3273</v>
      </c>
      <c r="N470" s="1">
        <v>55</v>
      </c>
      <c r="O470">
        <v>1</v>
      </c>
      <c r="P470">
        <v>32</v>
      </c>
      <c r="Q470" s="1" t="s">
        <v>1461</v>
      </c>
      <c r="R470" t="s">
        <v>1462</v>
      </c>
      <c r="S470" s="1">
        <v>2016</v>
      </c>
      <c r="T470" t="s">
        <v>3274</v>
      </c>
      <c r="U470" t="str">
        <f>HYPERLINK("http://dx.doi.org/10.1007/s11721-016-0128-z","http://dx.doi.org/10.1007/s11721-016-0128-z")</f>
        <v>http://dx.doi.org/10.1007/s11721-016-0128-z</v>
      </c>
    </row>
    <row r="471" spans="1:21" x14ac:dyDescent="0.2">
      <c r="A471" t="s">
        <v>21</v>
      </c>
      <c r="B471" t="s">
        <v>3275</v>
      </c>
      <c r="C471" t="s">
        <v>3275</v>
      </c>
      <c r="D471" t="s">
        <v>3276</v>
      </c>
      <c r="E471" t="s">
        <v>1417</v>
      </c>
      <c r="F471" t="s">
        <v>27</v>
      </c>
      <c r="G471" t="s">
        <v>720</v>
      </c>
      <c r="H471" t="s">
        <v>23</v>
      </c>
      <c r="I471" s="1" t="s">
        <v>23</v>
      </c>
      <c r="J471" t="s">
        <v>23</v>
      </c>
      <c r="K471" t="s">
        <v>3277</v>
      </c>
      <c r="L471" t="s">
        <v>3278</v>
      </c>
      <c r="M471" t="s">
        <v>3279</v>
      </c>
      <c r="N471" s="1">
        <v>139</v>
      </c>
      <c r="O471">
        <v>2</v>
      </c>
      <c r="P471">
        <v>27</v>
      </c>
      <c r="Q471" s="1" t="s">
        <v>1421</v>
      </c>
      <c r="R471" t="s">
        <v>1422</v>
      </c>
      <c r="S471" s="1">
        <v>1999</v>
      </c>
      <c r="T471" t="s">
        <v>3280</v>
      </c>
      <c r="U471" t="str">
        <f>HYPERLINK("http://dx.doi.org/10.1109/83.806618","http://dx.doi.org/10.1109/83.806618")</f>
        <v>http://dx.doi.org/10.1109/83.806618</v>
      </c>
    </row>
    <row r="472" spans="1:21" x14ac:dyDescent="0.2">
      <c r="A472" t="s">
        <v>21</v>
      </c>
      <c r="B472" t="s">
        <v>3281</v>
      </c>
      <c r="C472" t="s">
        <v>3282</v>
      </c>
      <c r="D472" t="s">
        <v>3283</v>
      </c>
      <c r="E472" t="s">
        <v>1567</v>
      </c>
      <c r="F472" t="s">
        <v>27</v>
      </c>
      <c r="G472" t="s">
        <v>28</v>
      </c>
      <c r="H472" t="s">
        <v>23</v>
      </c>
      <c r="I472" s="1" t="s">
        <v>23</v>
      </c>
      <c r="J472" t="s">
        <v>23</v>
      </c>
      <c r="K472" t="s">
        <v>3284</v>
      </c>
      <c r="L472" t="s">
        <v>23</v>
      </c>
      <c r="M472" t="s">
        <v>3285</v>
      </c>
      <c r="N472" s="1">
        <v>20</v>
      </c>
      <c r="O472">
        <v>0</v>
      </c>
      <c r="P472">
        <v>5</v>
      </c>
      <c r="Q472" s="1" t="s">
        <v>1571</v>
      </c>
      <c r="R472" t="s">
        <v>1572</v>
      </c>
      <c r="S472" s="1">
        <v>2016</v>
      </c>
      <c r="T472" t="s">
        <v>3286</v>
      </c>
      <c r="U472" t="str">
        <f>HYPERLINK("http://dx.doi.org/10.3906/elk-1405-198","http://dx.doi.org/10.3906/elk-1405-198")</f>
        <v>http://dx.doi.org/10.3906/elk-1405-198</v>
      </c>
    </row>
    <row r="473" spans="1:21" x14ac:dyDescent="0.2">
      <c r="A473" t="s">
        <v>21</v>
      </c>
      <c r="B473" t="s">
        <v>3287</v>
      </c>
      <c r="C473" t="s">
        <v>3288</v>
      </c>
      <c r="D473" t="s">
        <v>3289</v>
      </c>
      <c r="E473" t="s">
        <v>1458</v>
      </c>
      <c r="F473" t="s">
        <v>27</v>
      </c>
      <c r="G473" t="s">
        <v>28</v>
      </c>
      <c r="H473" t="s">
        <v>23</v>
      </c>
      <c r="I473" s="1" t="s">
        <v>23</v>
      </c>
      <c r="J473" t="s">
        <v>23</v>
      </c>
      <c r="K473" t="s">
        <v>3290</v>
      </c>
      <c r="L473" t="s">
        <v>3291</v>
      </c>
      <c r="M473" t="s">
        <v>3292</v>
      </c>
      <c r="N473" s="1">
        <v>32</v>
      </c>
      <c r="O473">
        <v>8</v>
      </c>
      <c r="P473">
        <v>9</v>
      </c>
      <c r="Q473" s="1" t="s">
        <v>1461</v>
      </c>
      <c r="R473" t="s">
        <v>1462</v>
      </c>
      <c r="S473" s="1">
        <v>2022</v>
      </c>
      <c r="T473" t="s">
        <v>3293</v>
      </c>
      <c r="U473" t="str">
        <f>HYPERLINK("http://dx.doi.org/10.1007/s11721-022-00210-3","http://dx.doi.org/10.1007/s11721-022-00210-3")</f>
        <v>http://dx.doi.org/10.1007/s11721-022-00210-3</v>
      </c>
    </row>
    <row r="474" spans="1:21" x14ac:dyDescent="0.2">
      <c r="A474" t="s">
        <v>21</v>
      </c>
      <c r="B474" t="s">
        <v>3294</v>
      </c>
      <c r="C474" t="s">
        <v>3295</v>
      </c>
      <c r="D474" t="s">
        <v>3296</v>
      </c>
      <c r="E474" t="s">
        <v>1434</v>
      </c>
      <c r="F474" t="s">
        <v>27</v>
      </c>
      <c r="G474" t="s">
        <v>28</v>
      </c>
      <c r="H474" t="s">
        <v>23</v>
      </c>
      <c r="I474" s="1" t="s">
        <v>23</v>
      </c>
      <c r="J474" t="s">
        <v>23</v>
      </c>
      <c r="K474" t="s">
        <v>3297</v>
      </c>
      <c r="L474" t="s">
        <v>23</v>
      </c>
      <c r="M474" t="s">
        <v>3298</v>
      </c>
      <c r="N474" s="1">
        <v>21</v>
      </c>
      <c r="O474">
        <v>0</v>
      </c>
      <c r="P474">
        <v>4</v>
      </c>
      <c r="Q474" s="1" t="s">
        <v>1438</v>
      </c>
      <c r="R474" t="s">
        <v>1439</v>
      </c>
      <c r="S474" s="1">
        <v>2020</v>
      </c>
      <c r="T474" t="s">
        <v>3299</v>
      </c>
      <c r="U474" t="str">
        <f>HYPERLINK("http://dx.doi.org/10.1007/s10458-020-09457-8","http://dx.doi.org/10.1007/s10458-020-09457-8")</f>
        <v>http://dx.doi.org/10.1007/s10458-020-09457-8</v>
      </c>
    </row>
    <row r="475" spans="1:21" x14ac:dyDescent="0.2">
      <c r="A475" t="s">
        <v>21</v>
      </c>
      <c r="B475" t="s">
        <v>3300</v>
      </c>
      <c r="C475" t="s">
        <v>3301</v>
      </c>
      <c r="D475" t="s">
        <v>3302</v>
      </c>
      <c r="E475" t="s">
        <v>1443</v>
      </c>
      <c r="F475" t="s">
        <v>27</v>
      </c>
      <c r="G475" t="s">
        <v>28</v>
      </c>
      <c r="H475" t="s">
        <v>23</v>
      </c>
      <c r="I475" s="1" t="s">
        <v>23</v>
      </c>
      <c r="J475" t="s">
        <v>23</v>
      </c>
      <c r="K475" t="s">
        <v>3303</v>
      </c>
      <c r="L475" t="s">
        <v>3304</v>
      </c>
      <c r="M475" t="s">
        <v>3305</v>
      </c>
      <c r="N475" s="1">
        <v>67</v>
      </c>
      <c r="O475">
        <v>0</v>
      </c>
      <c r="P475">
        <v>10</v>
      </c>
      <c r="Q475" s="1" t="s">
        <v>1447</v>
      </c>
      <c r="R475" t="s">
        <v>1448</v>
      </c>
      <c r="S475" s="1">
        <v>2018</v>
      </c>
      <c r="T475" t="s">
        <v>3306</v>
      </c>
      <c r="U475" t="str">
        <f>HYPERLINK("http://dx.doi.org/10.1016/j.patcog.2018.04.001","http://dx.doi.org/10.1016/j.patcog.2018.04.001")</f>
        <v>http://dx.doi.org/10.1016/j.patcog.2018.04.001</v>
      </c>
    </row>
    <row r="476" spans="1:21" x14ac:dyDescent="0.2">
      <c r="A476" t="s">
        <v>21</v>
      </c>
      <c r="B476" t="s">
        <v>3307</v>
      </c>
      <c r="C476" t="s">
        <v>3307</v>
      </c>
      <c r="D476" t="s">
        <v>3308</v>
      </c>
      <c r="E476" t="s">
        <v>3309</v>
      </c>
      <c r="F476" t="s">
        <v>27</v>
      </c>
      <c r="G476" t="s">
        <v>28</v>
      </c>
      <c r="H476" t="s">
        <v>23</v>
      </c>
      <c r="I476" s="1" t="s">
        <v>23</v>
      </c>
      <c r="J476" t="s">
        <v>23</v>
      </c>
      <c r="K476" t="s">
        <v>3310</v>
      </c>
      <c r="L476" t="s">
        <v>3311</v>
      </c>
      <c r="M476" t="s">
        <v>3312</v>
      </c>
      <c r="N476" s="1">
        <v>48</v>
      </c>
      <c r="O476">
        <v>0</v>
      </c>
      <c r="P476">
        <v>1</v>
      </c>
      <c r="Q476" s="1" t="s">
        <v>3313</v>
      </c>
      <c r="R476" t="s">
        <v>3314</v>
      </c>
      <c r="S476" s="1">
        <v>2006</v>
      </c>
      <c r="T476" t="s">
        <v>3315</v>
      </c>
      <c r="U476" t="str">
        <f>HYPERLINK("http://dx.doi.org/10.1109/TFUZZ.2005.861616","http://dx.doi.org/10.1109/TFUZZ.2005.861616")</f>
        <v>http://dx.doi.org/10.1109/TFUZZ.2005.861616</v>
      </c>
    </row>
    <row r="477" spans="1:21" x14ac:dyDescent="0.2">
      <c r="A477" t="s">
        <v>21</v>
      </c>
      <c r="B477" t="s">
        <v>3316</v>
      </c>
      <c r="C477" t="s">
        <v>3317</v>
      </c>
      <c r="D477" t="s">
        <v>3318</v>
      </c>
      <c r="E477" t="s">
        <v>1577</v>
      </c>
      <c r="F477" t="s">
        <v>27</v>
      </c>
      <c r="G477" t="s">
        <v>49</v>
      </c>
      <c r="H477" t="s">
        <v>3319</v>
      </c>
      <c r="I477" s="1" t="s">
        <v>3320</v>
      </c>
      <c r="J477" t="s">
        <v>3321</v>
      </c>
      <c r="K477" t="s">
        <v>3322</v>
      </c>
      <c r="L477" t="s">
        <v>23</v>
      </c>
      <c r="M477" t="s">
        <v>3323</v>
      </c>
      <c r="N477" s="1">
        <v>60</v>
      </c>
      <c r="O477">
        <v>0</v>
      </c>
      <c r="P477">
        <v>4</v>
      </c>
      <c r="Q477" s="1" t="s">
        <v>1580</v>
      </c>
      <c r="R477" t="s">
        <v>1582</v>
      </c>
      <c r="S477" s="1">
        <v>2006</v>
      </c>
      <c r="T477" t="s">
        <v>3324</v>
      </c>
      <c r="U477" t="str">
        <f>HYPERLINK("http://dx.doi.org/10.1016/j.cogsys.2005.11.003","http://dx.doi.org/10.1016/j.cogsys.2005.11.003")</f>
        <v>http://dx.doi.org/10.1016/j.cogsys.2005.11.003</v>
      </c>
    </row>
    <row r="478" spans="1:21" x14ac:dyDescent="0.2">
      <c r="A478" t="s">
        <v>21</v>
      </c>
      <c r="B478" t="s">
        <v>3325</v>
      </c>
      <c r="C478" t="s">
        <v>3326</v>
      </c>
      <c r="D478" t="s">
        <v>3327</v>
      </c>
      <c r="E478" t="s">
        <v>1458</v>
      </c>
      <c r="F478" t="s">
        <v>27</v>
      </c>
      <c r="G478" t="s">
        <v>28</v>
      </c>
      <c r="H478" t="s">
        <v>23</v>
      </c>
      <c r="I478" s="1" t="s">
        <v>23</v>
      </c>
      <c r="J478" t="s">
        <v>23</v>
      </c>
      <c r="K478" t="s">
        <v>3328</v>
      </c>
      <c r="L478" t="s">
        <v>3329</v>
      </c>
      <c r="M478" t="s">
        <v>3330</v>
      </c>
      <c r="N478" s="1">
        <v>29</v>
      </c>
      <c r="O478">
        <v>0</v>
      </c>
      <c r="P478">
        <v>5</v>
      </c>
      <c r="Q478" s="1" t="s">
        <v>1461</v>
      </c>
      <c r="R478" t="s">
        <v>1462</v>
      </c>
      <c r="S478" s="1">
        <v>2019</v>
      </c>
      <c r="T478" t="s">
        <v>3331</v>
      </c>
      <c r="U478" t="str">
        <f>HYPERLINK("http://dx.doi.org/10.1007/s11721-019-00168-9","http://dx.doi.org/10.1007/s11721-019-00168-9")</f>
        <v>http://dx.doi.org/10.1007/s11721-019-00168-9</v>
      </c>
    </row>
    <row r="479" spans="1:21" x14ac:dyDescent="0.2">
      <c r="A479" t="s">
        <v>21</v>
      </c>
      <c r="B479" t="s">
        <v>2763</v>
      </c>
      <c r="C479" t="s">
        <v>2763</v>
      </c>
      <c r="D479" t="s">
        <v>3332</v>
      </c>
      <c r="E479" t="s">
        <v>1417</v>
      </c>
      <c r="F479" t="s">
        <v>27</v>
      </c>
      <c r="G479" t="s">
        <v>28</v>
      </c>
      <c r="H479" t="s">
        <v>23</v>
      </c>
      <c r="I479" s="1" t="s">
        <v>23</v>
      </c>
      <c r="J479" t="s">
        <v>23</v>
      </c>
      <c r="K479" t="s">
        <v>3333</v>
      </c>
      <c r="L479" t="s">
        <v>3334</v>
      </c>
      <c r="M479" t="s">
        <v>3335</v>
      </c>
      <c r="N479" s="1">
        <v>23</v>
      </c>
      <c r="O479">
        <v>0</v>
      </c>
      <c r="P479">
        <v>6</v>
      </c>
      <c r="Q479" s="1" t="s">
        <v>1421</v>
      </c>
      <c r="R479" t="s">
        <v>1422</v>
      </c>
      <c r="S479" s="1">
        <v>2001</v>
      </c>
      <c r="T479" t="s">
        <v>3336</v>
      </c>
      <c r="U479" t="str">
        <f>HYPERLINK("http://dx.doi.org/10.1109/83.902287","http://dx.doi.org/10.1109/83.902287")</f>
        <v>http://dx.doi.org/10.1109/83.902287</v>
      </c>
    </row>
    <row r="480" spans="1:21" x14ac:dyDescent="0.2">
      <c r="A480" t="s">
        <v>21</v>
      </c>
      <c r="B480" t="s">
        <v>3337</v>
      </c>
      <c r="C480" t="s">
        <v>3338</v>
      </c>
      <c r="D480" t="s">
        <v>3339</v>
      </c>
      <c r="E480" t="s">
        <v>1598</v>
      </c>
      <c r="F480" t="s">
        <v>27</v>
      </c>
      <c r="G480" t="s">
        <v>720</v>
      </c>
      <c r="H480" t="s">
        <v>23</v>
      </c>
      <c r="I480" s="1" t="s">
        <v>23</v>
      </c>
      <c r="J480" t="s">
        <v>23</v>
      </c>
      <c r="K480" t="s">
        <v>23</v>
      </c>
      <c r="L480" t="s">
        <v>3340</v>
      </c>
      <c r="M480" t="s">
        <v>3341</v>
      </c>
      <c r="N480" s="1">
        <v>137</v>
      </c>
      <c r="O480">
        <v>4</v>
      </c>
      <c r="P480">
        <v>4</v>
      </c>
      <c r="Q480" s="1" t="s">
        <v>1601</v>
      </c>
      <c r="R480" t="s">
        <v>1602</v>
      </c>
      <c r="S480" s="1">
        <v>2022</v>
      </c>
      <c r="T480" t="s">
        <v>3342</v>
      </c>
      <c r="U480" t="str">
        <f>HYPERLINK("http://dx.doi.org/10.1080/08839514.2022.2095039","http://dx.doi.org/10.1080/08839514.2022.2095039")</f>
        <v>http://dx.doi.org/10.1080/08839514.2022.2095039</v>
      </c>
    </row>
    <row r="481" spans="1:21" x14ac:dyDescent="0.2">
      <c r="A481" t="s">
        <v>21</v>
      </c>
      <c r="B481" t="s">
        <v>2811</v>
      </c>
      <c r="C481" t="s">
        <v>2812</v>
      </c>
      <c r="D481" t="s">
        <v>3343</v>
      </c>
      <c r="E481" t="s">
        <v>1458</v>
      </c>
      <c r="F481" t="s">
        <v>27</v>
      </c>
      <c r="G481" t="s">
        <v>720</v>
      </c>
      <c r="H481" t="s">
        <v>23</v>
      </c>
      <c r="I481" s="1" t="s">
        <v>23</v>
      </c>
      <c r="J481" t="s">
        <v>23</v>
      </c>
      <c r="K481" t="s">
        <v>3344</v>
      </c>
      <c r="L481" t="s">
        <v>3345</v>
      </c>
      <c r="M481" t="s">
        <v>3346</v>
      </c>
      <c r="N481" s="1">
        <v>48</v>
      </c>
      <c r="O481">
        <v>8</v>
      </c>
      <c r="P481">
        <v>89</v>
      </c>
      <c r="Q481" s="1" t="s">
        <v>1461</v>
      </c>
      <c r="R481" t="s">
        <v>1462</v>
      </c>
      <c r="S481" s="1">
        <v>2018</v>
      </c>
      <c r="T481" t="s">
        <v>3347</v>
      </c>
      <c r="U481" t="str">
        <f>HYPERLINK("http://dx.doi.org/10.1007/s11721-017-0150-9","http://dx.doi.org/10.1007/s11721-017-0150-9")</f>
        <v>http://dx.doi.org/10.1007/s11721-017-0150-9</v>
      </c>
    </row>
    <row r="482" spans="1:21" x14ac:dyDescent="0.2">
      <c r="A482" t="s">
        <v>21</v>
      </c>
      <c r="B482" t="s">
        <v>3348</v>
      </c>
      <c r="C482" t="s">
        <v>3349</v>
      </c>
      <c r="D482" t="s">
        <v>3350</v>
      </c>
      <c r="E482" t="s">
        <v>3235</v>
      </c>
      <c r="F482" t="s">
        <v>27</v>
      </c>
      <c r="G482" t="s">
        <v>28</v>
      </c>
      <c r="H482" t="s">
        <v>23</v>
      </c>
      <c r="I482" s="1" t="s">
        <v>23</v>
      </c>
      <c r="J482" t="s">
        <v>23</v>
      </c>
      <c r="K482" t="s">
        <v>3351</v>
      </c>
      <c r="L482" t="s">
        <v>3352</v>
      </c>
      <c r="M482" t="s">
        <v>3353</v>
      </c>
      <c r="N482" s="1">
        <v>27</v>
      </c>
      <c r="O482">
        <v>0</v>
      </c>
      <c r="P482">
        <v>7</v>
      </c>
      <c r="Q482" s="1" t="s">
        <v>3239</v>
      </c>
      <c r="R482" t="s">
        <v>3240</v>
      </c>
      <c r="S482" s="1">
        <v>2011</v>
      </c>
      <c r="T482" t="s">
        <v>3354</v>
      </c>
      <c r="U482" t="str">
        <f>HYPERLINK("http://dx.doi.org/10.1080/10798587.2011.10643137","http://dx.doi.org/10.1080/10798587.2011.10643137")</f>
        <v>http://dx.doi.org/10.1080/10798587.2011.10643137</v>
      </c>
    </row>
    <row r="483" spans="1:21" x14ac:dyDescent="0.2">
      <c r="A483" t="s">
        <v>21</v>
      </c>
      <c r="B483" t="s">
        <v>3355</v>
      </c>
      <c r="C483" t="s">
        <v>3356</v>
      </c>
      <c r="D483" t="s">
        <v>3357</v>
      </c>
      <c r="E483" t="s">
        <v>1598</v>
      </c>
      <c r="F483" t="s">
        <v>27</v>
      </c>
      <c r="G483" t="s">
        <v>279</v>
      </c>
      <c r="H483" t="s">
        <v>23</v>
      </c>
      <c r="I483" s="1" t="s">
        <v>23</v>
      </c>
      <c r="J483" t="s">
        <v>23</v>
      </c>
      <c r="K483" t="s">
        <v>23</v>
      </c>
      <c r="L483" t="s">
        <v>23</v>
      </c>
      <c r="M483" t="s">
        <v>23</v>
      </c>
      <c r="N483" s="1">
        <v>0</v>
      </c>
      <c r="O483">
        <v>0</v>
      </c>
      <c r="P483">
        <v>3</v>
      </c>
      <c r="Q483" s="1" t="s">
        <v>1601</v>
      </c>
      <c r="R483" t="s">
        <v>1602</v>
      </c>
      <c r="S483" s="1">
        <v>2010</v>
      </c>
      <c r="T483" t="s">
        <v>3358</v>
      </c>
      <c r="U483" t="str">
        <f>HYPERLINK("http://dx.doi.org/10.1080/08839510903448593","http://dx.doi.org/10.1080/08839510903448593")</f>
        <v>http://dx.doi.org/10.1080/08839510903448593</v>
      </c>
    </row>
    <row r="484" spans="1:21" x14ac:dyDescent="0.2">
      <c r="A484" t="s">
        <v>21</v>
      </c>
      <c r="B484" t="s">
        <v>3359</v>
      </c>
      <c r="C484" t="s">
        <v>3360</v>
      </c>
      <c r="D484" t="s">
        <v>3361</v>
      </c>
      <c r="E484" t="s">
        <v>3309</v>
      </c>
      <c r="F484" t="s">
        <v>27</v>
      </c>
      <c r="G484" t="s">
        <v>28</v>
      </c>
      <c r="H484" t="s">
        <v>23</v>
      </c>
      <c r="I484" s="1" t="s">
        <v>23</v>
      </c>
      <c r="J484" t="s">
        <v>23</v>
      </c>
      <c r="K484" t="s">
        <v>3362</v>
      </c>
      <c r="L484" t="s">
        <v>3363</v>
      </c>
      <c r="M484" t="s">
        <v>3364</v>
      </c>
      <c r="N484" s="1">
        <v>52</v>
      </c>
      <c r="O484">
        <v>0</v>
      </c>
      <c r="P484">
        <v>6</v>
      </c>
      <c r="Q484" s="1" t="s">
        <v>3313</v>
      </c>
      <c r="R484" t="s">
        <v>3314</v>
      </c>
      <c r="S484" s="1">
        <v>2008</v>
      </c>
      <c r="T484" t="s">
        <v>3365</v>
      </c>
      <c r="U484" t="str">
        <f>HYPERLINK("http://dx.doi.org/10.1109/TFUZZ.2008.925910","http://dx.doi.org/10.1109/TFUZZ.2008.925910")</f>
        <v>http://dx.doi.org/10.1109/TFUZZ.2008.925910</v>
      </c>
    </row>
    <row r="485" spans="1:21" x14ac:dyDescent="0.2">
      <c r="A485" t="s">
        <v>21</v>
      </c>
      <c r="B485" t="s">
        <v>3366</v>
      </c>
      <c r="C485" t="s">
        <v>3367</v>
      </c>
      <c r="D485" t="s">
        <v>3368</v>
      </c>
      <c r="E485" t="s">
        <v>3177</v>
      </c>
      <c r="F485" t="s">
        <v>27</v>
      </c>
      <c r="G485" t="s">
        <v>28</v>
      </c>
      <c r="H485" t="s">
        <v>23</v>
      </c>
      <c r="I485" s="1" t="s">
        <v>23</v>
      </c>
      <c r="J485" t="s">
        <v>23</v>
      </c>
      <c r="K485" t="s">
        <v>3369</v>
      </c>
      <c r="L485" t="s">
        <v>23</v>
      </c>
      <c r="M485" t="s">
        <v>3370</v>
      </c>
      <c r="N485" s="1">
        <v>16</v>
      </c>
      <c r="O485">
        <v>0</v>
      </c>
      <c r="P485">
        <v>4</v>
      </c>
      <c r="Q485" s="1" t="s">
        <v>3178</v>
      </c>
      <c r="R485" t="s">
        <v>3179</v>
      </c>
      <c r="S485" s="1">
        <v>2017</v>
      </c>
      <c r="T485" t="s">
        <v>3371</v>
      </c>
      <c r="U485" t="str">
        <f>HYPERLINK("http://dx.doi.org/10.1016/j.chemolab.2017.06.003","http://dx.doi.org/10.1016/j.chemolab.2017.06.003")</f>
        <v>http://dx.doi.org/10.1016/j.chemolab.2017.06.003</v>
      </c>
    </row>
    <row r="486" spans="1:21" x14ac:dyDescent="0.2">
      <c r="A486" t="s">
        <v>21</v>
      </c>
      <c r="B486" t="s">
        <v>3372</v>
      </c>
      <c r="C486" t="s">
        <v>3373</v>
      </c>
      <c r="D486" t="s">
        <v>3374</v>
      </c>
      <c r="E486" t="s">
        <v>3177</v>
      </c>
      <c r="F486" t="s">
        <v>27</v>
      </c>
      <c r="G486" t="s">
        <v>49</v>
      </c>
      <c r="H486" t="s">
        <v>3375</v>
      </c>
      <c r="I486" s="1" t="s">
        <v>3376</v>
      </c>
      <c r="J486" t="s">
        <v>3377</v>
      </c>
      <c r="K486" t="s">
        <v>3378</v>
      </c>
      <c r="L486" t="s">
        <v>3379</v>
      </c>
      <c r="M486" t="s">
        <v>3380</v>
      </c>
      <c r="N486" s="1">
        <v>77</v>
      </c>
      <c r="O486">
        <v>1</v>
      </c>
      <c r="P486">
        <v>10</v>
      </c>
      <c r="Q486" s="1" t="s">
        <v>3178</v>
      </c>
      <c r="R486" t="s">
        <v>3179</v>
      </c>
      <c r="S486" s="1">
        <v>2009</v>
      </c>
      <c r="T486" t="s">
        <v>3381</v>
      </c>
      <c r="U486" t="str">
        <f>HYPERLINK("http://dx.doi.org/10.1016/j.chemolab.2008.07.005","http://dx.doi.org/10.1016/j.chemolab.2008.07.005")</f>
        <v>http://dx.doi.org/10.1016/j.chemolab.2008.07.005</v>
      </c>
    </row>
    <row r="487" spans="1:21" x14ac:dyDescent="0.2">
      <c r="A487" t="s">
        <v>21</v>
      </c>
      <c r="B487" t="s">
        <v>3175</v>
      </c>
      <c r="C487" t="s">
        <v>3175</v>
      </c>
      <c r="D487" t="s">
        <v>3382</v>
      </c>
      <c r="E487" t="s">
        <v>3177</v>
      </c>
      <c r="F487" t="s">
        <v>27</v>
      </c>
      <c r="G487" t="s">
        <v>28</v>
      </c>
      <c r="H487" t="s">
        <v>23</v>
      </c>
      <c r="I487" s="1" t="s">
        <v>23</v>
      </c>
      <c r="J487" t="s">
        <v>23</v>
      </c>
      <c r="K487" t="s">
        <v>3383</v>
      </c>
      <c r="L487" t="s">
        <v>23</v>
      </c>
      <c r="M487" t="s">
        <v>3384</v>
      </c>
      <c r="N487" s="1">
        <v>11</v>
      </c>
      <c r="O487">
        <v>0</v>
      </c>
      <c r="P487">
        <v>1</v>
      </c>
      <c r="Q487" s="1" t="s">
        <v>3178</v>
      </c>
      <c r="R487" t="s">
        <v>3179</v>
      </c>
      <c r="S487" s="1">
        <v>1997</v>
      </c>
      <c r="T487" t="s">
        <v>3385</v>
      </c>
      <c r="U487" t="str">
        <f>HYPERLINK("http://dx.doi.org/10.1016/S0169-7439(97)00039-7","http://dx.doi.org/10.1016/S0169-7439(97)00039-7")</f>
        <v>http://dx.doi.org/10.1016/S0169-7439(97)00039-7</v>
      </c>
    </row>
    <row r="488" spans="1:21" x14ac:dyDescent="0.2">
      <c r="A488" t="s">
        <v>21</v>
      </c>
      <c r="B488" t="s">
        <v>3386</v>
      </c>
      <c r="C488" t="s">
        <v>3387</v>
      </c>
      <c r="D488" t="s">
        <v>3388</v>
      </c>
      <c r="E488" t="s">
        <v>3177</v>
      </c>
      <c r="F488" t="s">
        <v>27</v>
      </c>
      <c r="G488" t="s">
        <v>28</v>
      </c>
      <c r="H488" t="s">
        <v>23</v>
      </c>
      <c r="I488" s="1" t="s">
        <v>23</v>
      </c>
      <c r="J488" t="s">
        <v>23</v>
      </c>
      <c r="K488" t="s">
        <v>3389</v>
      </c>
      <c r="L488" t="s">
        <v>3390</v>
      </c>
      <c r="M488" t="s">
        <v>3391</v>
      </c>
      <c r="N488" s="1">
        <v>52</v>
      </c>
      <c r="O488">
        <v>1</v>
      </c>
      <c r="P488">
        <v>14</v>
      </c>
      <c r="Q488" s="1" t="s">
        <v>3178</v>
      </c>
      <c r="R488" t="s">
        <v>3179</v>
      </c>
      <c r="S488" s="1">
        <v>2020</v>
      </c>
      <c r="T488" t="s">
        <v>3392</v>
      </c>
      <c r="U488" t="str">
        <f>HYPERLINK("http://dx.doi.org/10.1016/j.chemolab.2020.104067","http://dx.doi.org/10.1016/j.chemolab.2020.104067")</f>
        <v>http://dx.doi.org/10.1016/j.chemolab.2020.104067</v>
      </c>
    </row>
    <row r="489" spans="1:21" x14ac:dyDescent="0.2">
      <c r="A489" t="s">
        <v>58</v>
      </c>
      <c r="B489" t="s">
        <v>2389</v>
      </c>
      <c r="C489" t="s">
        <v>2389</v>
      </c>
      <c r="D489" t="s">
        <v>3393</v>
      </c>
      <c r="E489" t="s">
        <v>2104</v>
      </c>
      <c r="F489" t="s">
        <v>27</v>
      </c>
      <c r="G489" t="s">
        <v>49</v>
      </c>
      <c r="H489" t="s">
        <v>2105</v>
      </c>
      <c r="I489" s="1" t="s">
        <v>2106</v>
      </c>
      <c r="J489" t="s">
        <v>3080</v>
      </c>
      <c r="K489" t="s">
        <v>23</v>
      </c>
      <c r="L489" t="s">
        <v>23</v>
      </c>
      <c r="M489" t="s">
        <v>3394</v>
      </c>
      <c r="N489" s="1">
        <v>18</v>
      </c>
      <c r="O489">
        <v>2</v>
      </c>
      <c r="P489">
        <v>12</v>
      </c>
      <c r="Q489" s="1" t="s">
        <v>69</v>
      </c>
      <c r="R489" t="s">
        <v>70</v>
      </c>
      <c r="S489" s="1">
        <v>2005</v>
      </c>
      <c r="T489" t="s">
        <v>23</v>
      </c>
      <c r="U489" t="s">
        <v>23</v>
      </c>
    </row>
    <row r="490" spans="1:21" x14ac:dyDescent="0.2">
      <c r="A490" t="s">
        <v>21</v>
      </c>
      <c r="B490" t="s">
        <v>3395</v>
      </c>
      <c r="C490" t="s">
        <v>3396</v>
      </c>
      <c r="D490" t="s">
        <v>3397</v>
      </c>
      <c r="E490" t="s">
        <v>1458</v>
      </c>
      <c r="F490" t="s">
        <v>27</v>
      </c>
      <c r="G490" t="s">
        <v>28</v>
      </c>
      <c r="H490" t="s">
        <v>23</v>
      </c>
      <c r="I490" s="1" t="s">
        <v>23</v>
      </c>
      <c r="J490" t="s">
        <v>23</v>
      </c>
      <c r="K490" t="s">
        <v>3398</v>
      </c>
      <c r="L490" t="s">
        <v>3399</v>
      </c>
      <c r="M490" t="s">
        <v>3400</v>
      </c>
      <c r="N490" s="1">
        <v>74</v>
      </c>
      <c r="O490">
        <v>1</v>
      </c>
      <c r="P490">
        <v>17</v>
      </c>
      <c r="Q490" s="1" t="s">
        <v>1461</v>
      </c>
      <c r="R490" t="s">
        <v>1462</v>
      </c>
      <c r="S490" s="1">
        <v>2012</v>
      </c>
      <c r="T490" t="s">
        <v>3401</v>
      </c>
      <c r="U490" t="str">
        <f>HYPERLINK("http://dx.doi.org/10.1007/s11721-012-0071-6","http://dx.doi.org/10.1007/s11721-012-0071-6")</f>
        <v>http://dx.doi.org/10.1007/s11721-012-0071-6</v>
      </c>
    </row>
    <row r="491" spans="1:21" x14ac:dyDescent="0.2">
      <c r="A491" t="s">
        <v>21</v>
      </c>
      <c r="B491" t="s">
        <v>3402</v>
      </c>
      <c r="C491" t="s">
        <v>3403</v>
      </c>
      <c r="D491" t="s">
        <v>3404</v>
      </c>
      <c r="E491" t="s">
        <v>3405</v>
      </c>
      <c r="F491" t="s">
        <v>27</v>
      </c>
      <c r="G491" t="s">
        <v>28</v>
      </c>
      <c r="H491" t="s">
        <v>23</v>
      </c>
      <c r="I491" s="1" t="s">
        <v>23</v>
      </c>
      <c r="J491" t="s">
        <v>23</v>
      </c>
      <c r="K491" t="s">
        <v>3406</v>
      </c>
      <c r="L491" t="s">
        <v>23</v>
      </c>
      <c r="M491" t="s">
        <v>3407</v>
      </c>
      <c r="N491" s="1">
        <v>37</v>
      </c>
      <c r="O491">
        <v>0</v>
      </c>
      <c r="P491">
        <v>1</v>
      </c>
      <c r="Q491" s="1" t="s">
        <v>3408</v>
      </c>
      <c r="R491" t="s">
        <v>3409</v>
      </c>
      <c r="S491" s="1">
        <v>2014</v>
      </c>
      <c r="T491" t="s">
        <v>3410</v>
      </c>
      <c r="U491" t="str">
        <f>HYPERLINK("http://dx.doi.org/10.1016/j.jal.2013.09.001","http://dx.doi.org/10.1016/j.jal.2013.09.001")</f>
        <v>http://dx.doi.org/10.1016/j.jal.2013.09.001</v>
      </c>
    </row>
    <row r="492" spans="1:21" x14ac:dyDescent="0.2">
      <c r="A492" t="s">
        <v>21</v>
      </c>
      <c r="B492" t="s">
        <v>3411</v>
      </c>
      <c r="C492" t="s">
        <v>3412</v>
      </c>
      <c r="D492" t="s">
        <v>3413</v>
      </c>
      <c r="E492" t="s">
        <v>1567</v>
      </c>
      <c r="F492" t="s">
        <v>27</v>
      </c>
      <c r="G492" t="s">
        <v>28</v>
      </c>
      <c r="H492" t="s">
        <v>23</v>
      </c>
      <c r="I492" s="1" t="s">
        <v>23</v>
      </c>
      <c r="J492" t="s">
        <v>23</v>
      </c>
      <c r="K492" t="s">
        <v>3414</v>
      </c>
      <c r="L492" t="s">
        <v>3415</v>
      </c>
      <c r="M492" t="s">
        <v>3416</v>
      </c>
      <c r="N492" s="1">
        <v>21</v>
      </c>
      <c r="O492">
        <v>1</v>
      </c>
      <c r="P492">
        <v>7</v>
      </c>
      <c r="Q492" s="1" t="s">
        <v>1571</v>
      </c>
      <c r="R492" t="s">
        <v>1572</v>
      </c>
      <c r="S492" s="1">
        <v>2015</v>
      </c>
      <c r="T492" t="s">
        <v>3417</v>
      </c>
      <c r="U492" t="str">
        <f>HYPERLINK("http://dx.doi.org/10.3906/elk-1404-214","http://dx.doi.org/10.3906/elk-1404-214")</f>
        <v>http://dx.doi.org/10.3906/elk-1404-214</v>
      </c>
    </row>
    <row r="493" spans="1:21" x14ac:dyDescent="0.2">
      <c r="A493" t="s">
        <v>21</v>
      </c>
      <c r="B493" t="s">
        <v>3316</v>
      </c>
      <c r="C493" t="s">
        <v>3317</v>
      </c>
      <c r="D493" t="s">
        <v>3418</v>
      </c>
      <c r="E493" t="s">
        <v>1577</v>
      </c>
      <c r="F493" t="s">
        <v>27</v>
      </c>
      <c r="G493" t="s">
        <v>28</v>
      </c>
      <c r="H493" t="s">
        <v>23</v>
      </c>
      <c r="I493" s="1" t="s">
        <v>23</v>
      </c>
      <c r="J493" t="s">
        <v>23</v>
      </c>
      <c r="K493" t="s">
        <v>3419</v>
      </c>
      <c r="L493" t="s">
        <v>3420</v>
      </c>
      <c r="M493" t="s">
        <v>3421</v>
      </c>
      <c r="N493" s="1">
        <v>65</v>
      </c>
      <c r="O493">
        <v>0</v>
      </c>
      <c r="P493">
        <v>4</v>
      </c>
      <c r="Q493" s="1" t="s">
        <v>1581</v>
      </c>
      <c r="R493" t="s">
        <v>1582</v>
      </c>
      <c r="S493" s="1">
        <v>2008</v>
      </c>
      <c r="T493" t="s">
        <v>3422</v>
      </c>
      <c r="U493" t="str">
        <f>HYPERLINK("http://dx.doi.org/10.1016/j.cogsys.2007.06.010","http://dx.doi.org/10.1016/j.cogsys.2007.06.010")</f>
        <v>http://dx.doi.org/10.1016/j.cogsys.2007.06.010</v>
      </c>
    </row>
    <row r="494" spans="1:21" x14ac:dyDescent="0.2">
      <c r="A494" t="s">
        <v>21</v>
      </c>
      <c r="B494" t="s">
        <v>3423</v>
      </c>
      <c r="C494" t="s">
        <v>3423</v>
      </c>
      <c r="D494" t="s">
        <v>3424</v>
      </c>
      <c r="E494" t="s">
        <v>1443</v>
      </c>
      <c r="F494" t="s">
        <v>27</v>
      </c>
      <c r="G494" t="s">
        <v>28</v>
      </c>
      <c r="H494" t="s">
        <v>23</v>
      </c>
      <c r="I494" s="1" t="s">
        <v>23</v>
      </c>
      <c r="J494" t="s">
        <v>23</v>
      </c>
      <c r="K494" t="s">
        <v>3425</v>
      </c>
      <c r="L494" t="s">
        <v>492</v>
      </c>
      <c r="M494" t="s">
        <v>3426</v>
      </c>
      <c r="N494" s="1">
        <v>21</v>
      </c>
      <c r="O494">
        <v>0</v>
      </c>
      <c r="P494">
        <v>5</v>
      </c>
      <c r="Q494" s="1" t="s">
        <v>1447</v>
      </c>
      <c r="R494" t="s">
        <v>1448</v>
      </c>
      <c r="S494" s="1">
        <v>2001</v>
      </c>
      <c r="T494" t="s">
        <v>3427</v>
      </c>
      <c r="U494" t="str">
        <f>HYPERLINK("http://dx.doi.org/10.1016/S0031-3203(00)00003-0","http://dx.doi.org/10.1016/S0031-3203(00)00003-0")</f>
        <v>http://dx.doi.org/10.1016/S0031-3203(00)00003-0</v>
      </c>
    </row>
    <row r="495" spans="1:21" x14ac:dyDescent="0.2">
      <c r="A495" t="s">
        <v>21</v>
      </c>
      <c r="B495" t="s">
        <v>3428</v>
      </c>
      <c r="C495" t="s">
        <v>3429</v>
      </c>
      <c r="D495" t="s">
        <v>3430</v>
      </c>
      <c r="E495" t="s">
        <v>1736</v>
      </c>
      <c r="F495" t="s">
        <v>27</v>
      </c>
      <c r="G495" t="s">
        <v>28</v>
      </c>
      <c r="H495" t="s">
        <v>23</v>
      </c>
      <c r="I495" s="1" t="s">
        <v>23</v>
      </c>
      <c r="J495" t="s">
        <v>23</v>
      </c>
      <c r="K495" t="s">
        <v>3431</v>
      </c>
      <c r="L495" t="s">
        <v>3432</v>
      </c>
      <c r="M495" t="s">
        <v>3433</v>
      </c>
      <c r="N495" s="1">
        <v>44</v>
      </c>
      <c r="O495">
        <v>2</v>
      </c>
      <c r="P495">
        <v>18</v>
      </c>
      <c r="Q495" s="1" t="s">
        <v>1739</v>
      </c>
      <c r="R495" t="s">
        <v>1740</v>
      </c>
      <c r="S495" s="1">
        <v>2015</v>
      </c>
      <c r="T495" t="s">
        <v>3434</v>
      </c>
      <c r="U495" t="str">
        <f>HYPERLINK("http://dx.doi.org/10.3233/ICA-150495","http://dx.doi.org/10.3233/ICA-150495")</f>
        <v>http://dx.doi.org/10.3233/ICA-150495</v>
      </c>
    </row>
    <row r="496" spans="1:21" x14ac:dyDescent="0.2">
      <c r="A496" t="s">
        <v>21</v>
      </c>
      <c r="B496" t="s">
        <v>3175</v>
      </c>
      <c r="C496" t="s">
        <v>3175</v>
      </c>
      <c r="D496" t="s">
        <v>3435</v>
      </c>
      <c r="E496" t="s">
        <v>3177</v>
      </c>
      <c r="F496" t="s">
        <v>27</v>
      </c>
      <c r="G496" t="s">
        <v>28</v>
      </c>
      <c r="H496" t="s">
        <v>23</v>
      </c>
      <c r="I496" s="1" t="s">
        <v>23</v>
      </c>
      <c r="J496" t="s">
        <v>23</v>
      </c>
      <c r="K496" t="s">
        <v>3436</v>
      </c>
      <c r="L496" t="s">
        <v>23</v>
      </c>
      <c r="M496" t="s">
        <v>3437</v>
      </c>
      <c r="N496" s="1">
        <v>9</v>
      </c>
      <c r="O496">
        <v>0</v>
      </c>
      <c r="P496">
        <v>1</v>
      </c>
      <c r="Q496" s="1" t="s">
        <v>3178</v>
      </c>
      <c r="R496" t="s">
        <v>3179</v>
      </c>
      <c r="S496" s="1">
        <v>2003</v>
      </c>
      <c r="T496" t="s">
        <v>3438</v>
      </c>
      <c r="U496" t="str">
        <f>HYPERLINK("http://dx.doi.org/10.1016/S0169-7439(03)00114-X","http://dx.doi.org/10.1016/S0169-7439(03)00114-X")</f>
        <v>http://dx.doi.org/10.1016/S0169-7439(03)00114-X</v>
      </c>
    </row>
    <row r="497" spans="1:21" x14ac:dyDescent="0.2">
      <c r="A497" t="s">
        <v>21</v>
      </c>
      <c r="B497" t="s">
        <v>3439</v>
      </c>
      <c r="C497" t="s">
        <v>3440</v>
      </c>
      <c r="D497" t="s">
        <v>3441</v>
      </c>
      <c r="E497" t="s">
        <v>3177</v>
      </c>
      <c r="F497" t="s">
        <v>27</v>
      </c>
      <c r="G497" t="s">
        <v>28</v>
      </c>
      <c r="H497" t="s">
        <v>23</v>
      </c>
      <c r="I497" s="1" t="s">
        <v>23</v>
      </c>
      <c r="J497" t="s">
        <v>23</v>
      </c>
      <c r="K497" t="s">
        <v>3442</v>
      </c>
      <c r="L497" t="s">
        <v>3443</v>
      </c>
      <c r="M497" t="s">
        <v>3444</v>
      </c>
      <c r="N497" s="1">
        <v>14</v>
      </c>
      <c r="O497">
        <v>1</v>
      </c>
      <c r="P497">
        <v>7</v>
      </c>
      <c r="Q497" s="1" t="s">
        <v>3178</v>
      </c>
      <c r="R497" t="s">
        <v>3179</v>
      </c>
      <c r="S497" s="1">
        <v>2020</v>
      </c>
      <c r="T497" t="s">
        <v>3445</v>
      </c>
      <c r="U497" t="str">
        <f>HYPERLINK("http://dx.doi.org/10.1016/j.chemolab.2019.103894","http://dx.doi.org/10.1016/j.chemolab.2019.103894")</f>
        <v>http://dx.doi.org/10.1016/j.chemolab.2019.103894</v>
      </c>
    </row>
    <row r="498" spans="1:21" x14ac:dyDescent="0.2">
      <c r="A498" t="s">
        <v>21</v>
      </c>
      <c r="B498" t="s">
        <v>3366</v>
      </c>
      <c r="C498" t="s">
        <v>3367</v>
      </c>
      <c r="D498" t="s">
        <v>3446</v>
      </c>
      <c r="E498" t="s">
        <v>3177</v>
      </c>
      <c r="F498" t="s">
        <v>27</v>
      </c>
      <c r="G498" t="s">
        <v>28</v>
      </c>
      <c r="H498" t="s">
        <v>23</v>
      </c>
      <c r="I498" s="1" t="s">
        <v>23</v>
      </c>
      <c r="J498" t="s">
        <v>23</v>
      </c>
      <c r="K498" t="s">
        <v>3447</v>
      </c>
      <c r="L498" t="s">
        <v>3448</v>
      </c>
      <c r="M498" t="s">
        <v>3449</v>
      </c>
      <c r="N498" s="1">
        <v>17</v>
      </c>
      <c r="O498">
        <v>0</v>
      </c>
      <c r="P498">
        <v>2</v>
      </c>
      <c r="Q498" s="1" t="s">
        <v>3178</v>
      </c>
      <c r="R498" t="s">
        <v>3179</v>
      </c>
      <c r="S498" s="1">
        <v>2016</v>
      </c>
      <c r="T498" t="s">
        <v>3450</v>
      </c>
      <c r="U498" t="str">
        <f>HYPERLINK("http://dx.doi.org/10.1016/j.chemolab.2016.08.003","http://dx.doi.org/10.1016/j.chemolab.2016.08.003")</f>
        <v>http://dx.doi.org/10.1016/j.chemolab.2016.08.003</v>
      </c>
    </row>
    <row r="499" spans="1:21" x14ac:dyDescent="0.2">
      <c r="A499" t="s">
        <v>21</v>
      </c>
      <c r="B499" t="s">
        <v>3451</v>
      </c>
      <c r="C499" t="s">
        <v>3452</v>
      </c>
      <c r="D499" t="s">
        <v>3453</v>
      </c>
      <c r="E499" t="s">
        <v>3177</v>
      </c>
      <c r="F499" t="s">
        <v>27</v>
      </c>
      <c r="G499" t="s">
        <v>28</v>
      </c>
      <c r="H499" t="s">
        <v>23</v>
      </c>
      <c r="I499" s="1" t="s">
        <v>23</v>
      </c>
      <c r="J499" t="s">
        <v>23</v>
      </c>
      <c r="K499" t="s">
        <v>3454</v>
      </c>
      <c r="L499" t="s">
        <v>3455</v>
      </c>
      <c r="M499" t="s">
        <v>3456</v>
      </c>
      <c r="N499" s="1">
        <v>48</v>
      </c>
      <c r="O499">
        <v>1</v>
      </c>
      <c r="P499">
        <v>15</v>
      </c>
      <c r="Q499" s="1" t="s">
        <v>3178</v>
      </c>
      <c r="R499" t="s">
        <v>3179</v>
      </c>
      <c r="S499" s="1">
        <v>2017</v>
      </c>
      <c r="T499" t="s">
        <v>3457</v>
      </c>
      <c r="U499" t="str">
        <f>HYPERLINK("http://dx.doi.org/10.1016/j.chemolab.2017.10.007","http://dx.doi.org/10.1016/j.chemolab.2017.10.007")</f>
        <v>http://dx.doi.org/10.1016/j.chemolab.2017.10.007</v>
      </c>
    </row>
    <row r="500" spans="1:21" x14ac:dyDescent="0.2">
      <c r="A500" t="s">
        <v>21</v>
      </c>
      <c r="B500" t="s">
        <v>3458</v>
      </c>
      <c r="C500" t="s">
        <v>3459</v>
      </c>
      <c r="D500" t="s">
        <v>3460</v>
      </c>
      <c r="E500" t="s">
        <v>3177</v>
      </c>
      <c r="F500" t="s">
        <v>27</v>
      </c>
      <c r="G500" t="s">
        <v>28</v>
      </c>
      <c r="H500" t="s">
        <v>23</v>
      </c>
      <c r="I500" s="1" t="s">
        <v>23</v>
      </c>
      <c r="J500" t="s">
        <v>23</v>
      </c>
      <c r="K500" t="s">
        <v>3461</v>
      </c>
      <c r="L500" t="s">
        <v>23</v>
      </c>
      <c r="M500" t="s">
        <v>3462</v>
      </c>
      <c r="N500" s="1">
        <v>7</v>
      </c>
      <c r="O500">
        <v>0</v>
      </c>
      <c r="P500">
        <v>8</v>
      </c>
      <c r="Q500" s="1" t="s">
        <v>3178</v>
      </c>
      <c r="R500" t="s">
        <v>3179</v>
      </c>
      <c r="S500" s="1">
        <v>2014</v>
      </c>
      <c r="T500" t="s">
        <v>3463</v>
      </c>
      <c r="U500" t="str">
        <f>HYPERLINK("http://dx.doi.org/10.1016/j.chemolab.2014.01.006","http://dx.doi.org/10.1016/j.chemolab.2014.01.006")</f>
        <v>http://dx.doi.org/10.1016/j.chemolab.2014.01.006</v>
      </c>
    </row>
    <row r="501" spans="1:21" x14ac:dyDescent="0.2">
      <c r="A501" t="s">
        <v>21</v>
      </c>
      <c r="B501" t="s">
        <v>3464</v>
      </c>
      <c r="C501" t="s">
        <v>3464</v>
      </c>
      <c r="D501" t="s">
        <v>3465</v>
      </c>
      <c r="E501" t="s">
        <v>3177</v>
      </c>
      <c r="F501" t="s">
        <v>27</v>
      </c>
      <c r="G501" t="s">
        <v>279</v>
      </c>
      <c r="H501" t="s">
        <v>23</v>
      </c>
      <c r="I501" s="1" t="s">
        <v>23</v>
      </c>
      <c r="J501" t="s">
        <v>23</v>
      </c>
      <c r="K501" t="s">
        <v>23</v>
      </c>
      <c r="L501" t="s">
        <v>23</v>
      </c>
      <c r="M501" t="s">
        <v>23</v>
      </c>
      <c r="N501" s="1">
        <v>0</v>
      </c>
      <c r="O501">
        <v>0</v>
      </c>
      <c r="P501">
        <v>3</v>
      </c>
      <c r="Q501" s="1" t="s">
        <v>3178</v>
      </c>
      <c r="R501" t="s">
        <v>3179</v>
      </c>
      <c r="S501" s="1">
        <v>1987</v>
      </c>
      <c r="T501" t="s">
        <v>3466</v>
      </c>
      <c r="U501" t="str">
        <f>HYPERLINK("http://dx.doi.org/10.1016/0169-7439(87)80100-4","http://dx.doi.org/10.1016/0169-7439(87)80100-4")</f>
        <v>http://dx.doi.org/10.1016/0169-7439(87)80100-4</v>
      </c>
    </row>
    <row r="502" spans="1:21" x14ac:dyDescent="0.2">
      <c r="A502" t="s">
        <v>21</v>
      </c>
      <c r="B502" t="s">
        <v>3467</v>
      </c>
      <c r="C502" t="s">
        <v>3468</v>
      </c>
      <c r="D502" t="s">
        <v>3469</v>
      </c>
      <c r="E502" t="s">
        <v>1398</v>
      </c>
      <c r="F502" t="s">
        <v>27</v>
      </c>
      <c r="G502" t="s">
        <v>28</v>
      </c>
      <c r="H502" t="s">
        <v>23</v>
      </c>
      <c r="I502" s="1" t="s">
        <v>23</v>
      </c>
      <c r="J502" t="s">
        <v>23</v>
      </c>
      <c r="K502" t="s">
        <v>3470</v>
      </c>
      <c r="L502" t="s">
        <v>3471</v>
      </c>
      <c r="M502" t="s">
        <v>3472</v>
      </c>
      <c r="N502" s="1">
        <v>43</v>
      </c>
      <c r="O502">
        <v>0</v>
      </c>
      <c r="P502">
        <v>19</v>
      </c>
      <c r="Q502" s="1" t="s">
        <v>1402</v>
      </c>
      <c r="R502" t="s">
        <v>1403</v>
      </c>
      <c r="S502" s="1">
        <v>2010</v>
      </c>
      <c r="T502" t="s">
        <v>3473</v>
      </c>
      <c r="U502" t="str">
        <f>HYPERLINK("http://dx.doi.org/10.1109/TPAMI.2010.37","http://dx.doi.org/10.1109/TPAMI.2010.37")</f>
        <v>http://dx.doi.org/10.1109/TPAMI.2010.37</v>
      </c>
    </row>
    <row r="503" spans="1:21" x14ac:dyDescent="0.2">
      <c r="A503" t="s">
        <v>21</v>
      </c>
      <c r="B503" t="s">
        <v>3474</v>
      </c>
      <c r="C503" t="s">
        <v>3475</v>
      </c>
      <c r="D503" t="s">
        <v>3476</v>
      </c>
      <c r="E503" t="s">
        <v>3258</v>
      </c>
      <c r="F503" t="s">
        <v>27</v>
      </c>
      <c r="G503" t="s">
        <v>279</v>
      </c>
      <c r="H503" t="s">
        <v>23</v>
      </c>
      <c r="I503" s="1" t="s">
        <v>23</v>
      </c>
      <c r="J503" t="s">
        <v>23</v>
      </c>
      <c r="K503" t="s">
        <v>23</v>
      </c>
      <c r="L503" t="s">
        <v>23</v>
      </c>
      <c r="M503" t="s">
        <v>23</v>
      </c>
      <c r="N503" s="1">
        <v>0</v>
      </c>
      <c r="O503">
        <v>0</v>
      </c>
      <c r="P503">
        <v>6</v>
      </c>
      <c r="Q503" s="1" t="s">
        <v>3261</v>
      </c>
      <c r="R503" t="s">
        <v>3262</v>
      </c>
      <c r="S503" s="1">
        <v>2012</v>
      </c>
      <c r="T503" t="s">
        <v>3477</v>
      </c>
      <c r="U503" t="str">
        <f>HYPERLINK("http://dx.doi.org/10.1016/j.websem.2011.12.004","http://dx.doi.org/10.1016/j.websem.2011.12.004")</f>
        <v>http://dx.doi.org/10.1016/j.websem.2011.12.004</v>
      </c>
    </row>
    <row r="504" spans="1:21" x14ac:dyDescent="0.2">
      <c r="A504" t="s">
        <v>21</v>
      </c>
      <c r="B504" t="s">
        <v>3478</v>
      </c>
      <c r="C504" t="s">
        <v>3478</v>
      </c>
      <c r="D504" t="s">
        <v>3479</v>
      </c>
      <c r="E504" t="s">
        <v>1443</v>
      </c>
      <c r="F504" t="s">
        <v>27</v>
      </c>
      <c r="G504" t="s">
        <v>28</v>
      </c>
      <c r="H504" t="s">
        <v>23</v>
      </c>
      <c r="I504" s="1" t="s">
        <v>23</v>
      </c>
      <c r="J504" t="s">
        <v>23</v>
      </c>
      <c r="K504" t="s">
        <v>23</v>
      </c>
      <c r="L504" t="s">
        <v>23</v>
      </c>
      <c r="M504" t="s">
        <v>23</v>
      </c>
      <c r="N504" s="1">
        <v>7</v>
      </c>
      <c r="O504">
        <v>1</v>
      </c>
      <c r="P504">
        <v>4</v>
      </c>
      <c r="Q504" s="1" t="s">
        <v>1447</v>
      </c>
      <c r="R504" t="s">
        <v>1448</v>
      </c>
      <c r="S504" s="1">
        <v>1986</v>
      </c>
      <c r="T504" t="s">
        <v>3480</v>
      </c>
      <c r="U504" t="str">
        <f>HYPERLINK("http://dx.doi.org/10.1016/0031-3203(86)90048-8","http://dx.doi.org/10.1016/0031-3203(86)90048-8")</f>
        <v>http://dx.doi.org/10.1016/0031-3203(86)90048-8</v>
      </c>
    </row>
    <row r="505" spans="1:21" x14ac:dyDescent="0.2">
      <c r="A505" t="s">
        <v>21</v>
      </c>
      <c r="B505" t="s">
        <v>1617</v>
      </c>
      <c r="C505" t="s">
        <v>1617</v>
      </c>
      <c r="D505" t="s">
        <v>3481</v>
      </c>
      <c r="E505" t="s">
        <v>1443</v>
      </c>
      <c r="F505" t="s">
        <v>27</v>
      </c>
      <c r="G505" t="s">
        <v>28</v>
      </c>
      <c r="H505" t="s">
        <v>23</v>
      </c>
      <c r="I505" s="1" t="s">
        <v>23</v>
      </c>
      <c r="J505" t="s">
        <v>23</v>
      </c>
      <c r="K505" t="s">
        <v>23</v>
      </c>
      <c r="L505" t="s">
        <v>23</v>
      </c>
      <c r="M505" t="s">
        <v>23</v>
      </c>
      <c r="N505" s="1">
        <v>6</v>
      </c>
      <c r="O505">
        <v>0</v>
      </c>
      <c r="P505">
        <v>0</v>
      </c>
      <c r="Q505" s="1" t="s">
        <v>1447</v>
      </c>
      <c r="R505" t="s">
        <v>1448</v>
      </c>
      <c r="S505" s="1">
        <v>1985</v>
      </c>
      <c r="T505" t="s">
        <v>3482</v>
      </c>
      <c r="U505" t="str">
        <f>HYPERLINK("http://dx.doi.org/10.1016/0031-3203(85)90027-5","http://dx.doi.org/10.1016/0031-3203(85)90027-5")</f>
        <v>http://dx.doi.org/10.1016/0031-3203(85)90027-5</v>
      </c>
    </row>
    <row r="506" spans="1:21" x14ac:dyDescent="0.2">
      <c r="A506" t="s">
        <v>21</v>
      </c>
      <c r="B506" t="s">
        <v>3483</v>
      </c>
      <c r="C506" t="s">
        <v>3484</v>
      </c>
      <c r="D506" t="s">
        <v>3485</v>
      </c>
      <c r="E506" t="s">
        <v>2167</v>
      </c>
      <c r="F506" t="s">
        <v>27</v>
      </c>
      <c r="G506" t="s">
        <v>28</v>
      </c>
      <c r="H506" t="s">
        <v>23</v>
      </c>
      <c r="I506" s="1" t="s">
        <v>23</v>
      </c>
      <c r="J506" t="s">
        <v>23</v>
      </c>
      <c r="K506" t="s">
        <v>3486</v>
      </c>
      <c r="L506" t="s">
        <v>3487</v>
      </c>
      <c r="M506" t="s">
        <v>3488</v>
      </c>
      <c r="N506" s="1">
        <v>38</v>
      </c>
      <c r="O506">
        <v>2</v>
      </c>
      <c r="P506">
        <v>48</v>
      </c>
      <c r="Q506" s="1" t="s">
        <v>2171</v>
      </c>
      <c r="R506" t="s">
        <v>2172</v>
      </c>
      <c r="S506" s="1">
        <v>2013</v>
      </c>
      <c r="T506" t="s">
        <v>3489</v>
      </c>
      <c r="U506" t="str">
        <f>HYPERLINK("http://dx.doi.org/10.1016/j.dss.2013.06.005","http://dx.doi.org/10.1016/j.dss.2013.06.005")</f>
        <v>http://dx.doi.org/10.1016/j.dss.2013.06.005</v>
      </c>
    </row>
    <row r="507" spans="1:21" x14ac:dyDescent="0.2">
      <c r="A507" t="s">
        <v>21</v>
      </c>
      <c r="B507" t="s">
        <v>3490</v>
      </c>
      <c r="C507" t="s">
        <v>3491</v>
      </c>
      <c r="D507" t="s">
        <v>3492</v>
      </c>
      <c r="E507" t="s">
        <v>922</v>
      </c>
      <c r="F507" t="s">
        <v>27</v>
      </c>
      <c r="G507" t="s">
        <v>28</v>
      </c>
      <c r="H507" t="s">
        <v>23</v>
      </c>
      <c r="I507" s="1" t="s">
        <v>23</v>
      </c>
      <c r="J507" t="s">
        <v>23</v>
      </c>
      <c r="K507" t="s">
        <v>23</v>
      </c>
      <c r="L507" t="s">
        <v>3493</v>
      </c>
      <c r="M507" t="s">
        <v>3494</v>
      </c>
      <c r="N507" s="1">
        <v>49</v>
      </c>
      <c r="O507">
        <v>0</v>
      </c>
      <c r="P507">
        <v>3</v>
      </c>
      <c r="Q507" s="1" t="s">
        <v>925</v>
      </c>
      <c r="R507" t="s">
        <v>926</v>
      </c>
      <c r="S507" s="1">
        <v>2017</v>
      </c>
      <c r="T507" t="s">
        <v>3495</v>
      </c>
      <c r="U507" t="str">
        <f>HYPERLINK("http://dx.doi.org/10.1162/NECO_a_00942","http://dx.doi.org/10.1162/NECO_a_00942")</f>
        <v>http://dx.doi.org/10.1162/NECO_a_00942</v>
      </c>
    </row>
    <row r="508" spans="1:21" x14ac:dyDescent="0.2">
      <c r="A508" t="s">
        <v>21</v>
      </c>
      <c r="B508" t="s">
        <v>3496</v>
      </c>
      <c r="C508" t="s">
        <v>3497</v>
      </c>
      <c r="D508" t="s">
        <v>3498</v>
      </c>
      <c r="E508" t="s">
        <v>922</v>
      </c>
      <c r="F508" t="s">
        <v>27</v>
      </c>
      <c r="G508" t="s">
        <v>28</v>
      </c>
      <c r="H508" t="s">
        <v>23</v>
      </c>
      <c r="I508" s="1" t="s">
        <v>23</v>
      </c>
      <c r="J508" t="s">
        <v>23</v>
      </c>
      <c r="K508" t="s">
        <v>23</v>
      </c>
      <c r="L508" t="s">
        <v>23</v>
      </c>
      <c r="M508" t="s">
        <v>3499</v>
      </c>
      <c r="N508" s="1">
        <v>15</v>
      </c>
      <c r="O508">
        <v>0</v>
      </c>
      <c r="P508">
        <v>0</v>
      </c>
      <c r="Q508" s="1" t="s">
        <v>925</v>
      </c>
      <c r="R508" t="s">
        <v>926</v>
      </c>
      <c r="S508" s="1">
        <v>1991</v>
      </c>
      <c r="T508" t="s">
        <v>3500</v>
      </c>
      <c r="U508" t="str">
        <f>HYPERLINK("http://dx.doi.org/10.1162/neco.1991.3.1.19","http://dx.doi.org/10.1162/neco.1991.3.1.19")</f>
        <v>http://dx.doi.org/10.1162/neco.1991.3.1.19</v>
      </c>
    </row>
    <row r="509" spans="1:21" x14ac:dyDescent="0.2">
      <c r="A509" t="s">
        <v>21</v>
      </c>
      <c r="B509" t="s">
        <v>3501</v>
      </c>
      <c r="C509" t="s">
        <v>3501</v>
      </c>
      <c r="D509" t="s">
        <v>3502</v>
      </c>
      <c r="E509" t="s">
        <v>3177</v>
      </c>
      <c r="F509" t="s">
        <v>27</v>
      </c>
      <c r="G509" t="s">
        <v>3503</v>
      </c>
      <c r="H509" t="s">
        <v>23</v>
      </c>
      <c r="I509" s="1" t="s">
        <v>23</v>
      </c>
      <c r="J509" t="s">
        <v>23</v>
      </c>
      <c r="K509" t="s">
        <v>23</v>
      </c>
      <c r="L509" t="s">
        <v>23</v>
      </c>
      <c r="M509" t="s">
        <v>23</v>
      </c>
      <c r="N509" s="1">
        <v>10</v>
      </c>
      <c r="O509">
        <v>0</v>
      </c>
      <c r="P509">
        <v>1</v>
      </c>
      <c r="Q509" s="1" t="s">
        <v>3178</v>
      </c>
      <c r="R509" t="s">
        <v>3179</v>
      </c>
      <c r="S509" s="1">
        <v>1991</v>
      </c>
      <c r="T509" t="s">
        <v>3504</v>
      </c>
      <c r="U509" t="str">
        <f>HYPERLINK("http://dx.doi.org/10.1016/0169-7439(91)80009-F","http://dx.doi.org/10.1016/0169-7439(91)80009-F")</f>
        <v>http://dx.doi.org/10.1016/0169-7439(91)80009-F</v>
      </c>
    </row>
    <row r="510" spans="1:21" x14ac:dyDescent="0.2">
      <c r="A510" t="s">
        <v>21</v>
      </c>
      <c r="B510" t="s">
        <v>3505</v>
      </c>
      <c r="C510" t="s">
        <v>3505</v>
      </c>
      <c r="D510" t="s">
        <v>3506</v>
      </c>
      <c r="E510" t="s">
        <v>2353</v>
      </c>
      <c r="F510" t="s">
        <v>27</v>
      </c>
      <c r="G510" t="s">
        <v>28</v>
      </c>
      <c r="H510" t="s">
        <v>23</v>
      </c>
      <c r="I510" s="1" t="s">
        <v>23</v>
      </c>
      <c r="J510" t="s">
        <v>23</v>
      </c>
      <c r="K510" t="s">
        <v>3507</v>
      </c>
      <c r="L510" t="s">
        <v>3508</v>
      </c>
      <c r="M510" t="s">
        <v>3509</v>
      </c>
      <c r="N510" s="1">
        <v>24</v>
      </c>
      <c r="O510">
        <v>0</v>
      </c>
      <c r="P510">
        <v>7</v>
      </c>
      <c r="Q510" s="1" t="s">
        <v>2357</v>
      </c>
      <c r="R510" t="s">
        <v>2358</v>
      </c>
      <c r="S510" s="1">
        <v>2002</v>
      </c>
      <c r="T510" t="s">
        <v>3510</v>
      </c>
      <c r="U510" t="str">
        <f>HYPERLINK("http://dx.doi.org/10.1109/TNN.2002.1000146","http://dx.doi.org/10.1109/TNN.2002.1000146")</f>
        <v>http://dx.doi.org/10.1109/TNN.2002.1000146</v>
      </c>
    </row>
    <row r="511" spans="1:21" x14ac:dyDescent="0.2">
      <c r="A511" t="s">
        <v>21</v>
      </c>
      <c r="B511" t="s">
        <v>3511</v>
      </c>
      <c r="C511" t="s">
        <v>3512</v>
      </c>
      <c r="D511" t="s">
        <v>3513</v>
      </c>
      <c r="E511" t="s">
        <v>148</v>
      </c>
      <c r="F511" t="s">
        <v>27</v>
      </c>
      <c r="G511" t="s">
        <v>28</v>
      </c>
      <c r="H511" t="s">
        <v>23</v>
      </c>
      <c r="I511" s="1" t="s">
        <v>23</v>
      </c>
      <c r="J511" t="s">
        <v>23</v>
      </c>
      <c r="K511" t="s">
        <v>3514</v>
      </c>
      <c r="L511" t="s">
        <v>3515</v>
      </c>
      <c r="M511" t="s">
        <v>3516</v>
      </c>
      <c r="N511" s="1">
        <v>42</v>
      </c>
      <c r="O511">
        <v>7</v>
      </c>
      <c r="P511">
        <v>56</v>
      </c>
      <c r="Q511" s="1" t="s">
        <v>152</v>
      </c>
      <c r="R511" t="s">
        <v>148</v>
      </c>
      <c r="S511" s="1">
        <v>2018</v>
      </c>
      <c r="T511" t="s">
        <v>3517</v>
      </c>
      <c r="U511" t="str">
        <f>HYPERLINK("http://dx.doi.org/10.1016/j.neucom.2018.03.061","http://dx.doi.org/10.1016/j.neucom.2018.03.061")</f>
        <v>http://dx.doi.org/10.1016/j.neucom.2018.03.061</v>
      </c>
    </row>
    <row r="512" spans="1:21" x14ac:dyDescent="0.2">
      <c r="A512" t="s">
        <v>21</v>
      </c>
      <c r="B512" t="s">
        <v>3518</v>
      </c>
      <c r="C512" t="s">
        <v>3519</v>
      </c>
      <c r="D512" t="s">
        <v>3520</v>
      </c>
      <c r="E512" t="s">
        <v>225</v>
      </c>
      <c r="F512" t="s">
        <v>27</v>
      </c>
      <c r="G512" t="s">
        <v>49</v>
      </c>
      <c r="H512" t="s">
        <v>3521</v>
      </c>
      <c r="I512" s="1" t="s">
        <v>3522</v>
      </c>
      <c r="J512" t="s">
        <v>3523</v>
      </c>
      <c r="K512" t="s">
        <v>3524</v>
      </c>
      <c r="L512" t="s">
        <v>3525</v>
      </c>
      <c r="M512" t="s">
        <v>3526</v>
      </c>
      <c r="N512" s="1">
        <v>42</v>
      </c>
      <c r="O512">
        <v>0</v>
      </c>
      <c r="P512">
        <v>15</v>
      </c>
      <c r="Q512" s="1" t="s">
        <v>228</v>
      </c>
      <c r="R512" t="s">
        <v>229</v>
      </c>
      <c r="S512" s="1">
        <v>2016</v>
      </c>
      <c r="T512" t="s">
        <v>3527</v>
      </c>
      <c r="U512" t="str">
        <f>HYPERLINK("http://dx.doi.org/10.1142/S0218001416600090","http://dx.doi.org/10.1142/S0218001416600090")</f>
        <v>http://dx.doi.org/10.1142/S0218001416600090</v>
      </c>
    </row>
    <row r="513" spans="1:21" x14ac:dyDescent="0.2">
      <c r="A513" t="s">
        <v>21</v>
      </c>
      <c r="B513" t="s">
        <v>3528</v>
      </c>
      <c r="C513" t="s">
        <v>3529</v>
      </c>
      <c r="D513" t="s">
        <v>3530</v>
      </c>
      <c r="E513" t="s">
        <v>73</v>
      </c>
      <c r="F513" t="s">
        <v>27</v>
      </c>
      <c r="G513" t="s">
        <v>28</v>
      </c>
      <c r="H513" t="s">
        <v>23</v>
      </c>
      <c r="I513" s="1" t="s">
        <v>23</v>
      </c>
      <c r="J513" t="s">
        <v>23</v>
      </c>
      <c r="K513" t="s">
        <v>3531</v>
      </c>
      <c r="L513" t="s">
        <v>2578</v>
      </c>
      <c r="M513" t="s">
        <v>3532</v>
      </c>
      <c r="N513" s="1">
        <v>26</v>
      </c>
      <c r="O513">
        <v>4</v>
      </c>
      <c r="P513">
        <v>4</v>
      </c>
      <c r="Q513" s="1" t="s">
        <v>77</v>
      </c>
      <c r="R513" t="s">
        <v>78</v>
      </c>
      <c r="S513" s="1">
        <v>2022</v>
      </c>
      <c r="T513" t="s">
        <v>3533</v>
      </c>
      <c r="U513" t="str">
        <f>HYPERLINK("http://dx.doi.org/10.1016/j.patrec.2022.03.016","http://dx.doi.org/10.1016/j.patrec.2022.03.016")</f>
        <v>http://dx.doi.org/10.1016/j.patrec.2022.03.016</v>
      </c>
    </row>
    <row r="514" spans="1:21" x14ac:dyDescent="0.2">
      <c r="A514" t="s">
        <v>21</v>
      </c>
      <c r="B514" t="s">
        <v>3534</v>
      </c>
      <c r="C514" t="s">
        <v>3535</v>
      </c>
      <c r="D514" t="s">
        <v>3536</v>
      </c>
      <c r="E514" t="s">
        <v>1861</v>
      </c>
      <c r="F514" t="s">
        <v>27</v>
      </c>
      <c r="G514" t="s">
        <v>49</v>
      </c>
      <c r="H514" t="s">
        <v>3537</v>
      </c>
      <c r="I514" s="1" t="s">
        <v>3538</v>
      </c>
      <c r="J514" t="s">
        <v>3539</v>
      </c>
      <c r="K514" t="s">
        <v>3540</v>
      </c>
      <c r="L514" t="s">
        <v>23</v>
      </c>
      <c r="M514" t="s">
        <v>3541</v>
      </c>
      <c r="N514" s="1">
        <v>15</v>
      </c>
      <c r="O514">
        <v>0</v>
      </c>
      <c r="P514">
        <v>4</v>
      </c>
      <c r="Q514" s="1" t="s">
        <v>1865</v>
      </c>
      <c r="R514" t="s">
        <v>1866</v>
      </c>
      <c r="S514" s="1">
        <v>2007</v>
      </c>
      <c r="T514" t="s">
        <v>3542</v>
      </c>
      <c r="U514" t="str">
        <f>HYPERLINK("http://dx.doi.org/10.1142/S0218194007003380","http://dx.doi.org/10.1142/S0218194007003380")</f>
        <v>http://dx.doi.org/10.1142/S0218194007003380</v>
      </c>
    </row>
    <row r="515" spans="1:21" x14ac:dyDescent="0.2">
      <c r="A515" t="s">
        <v>21</v>
      </c>
      <c r="B515" t="s">
        <v>3543</v>
      </c>
      <c r="C515" t="s">
        <v>3544</v>
      </c>
      <c r="D515" t="s">
        <v>3545</v>
      </c>
      <c r="E515" t="s">
        <v>2682</v>
      </c>
      <c r="F515" t="s">
        <v>27</v>
      </c>
      <c r="G515" t="s">
        <v>279</v>
      </c>
      <c r="H515" t="s">
        <v>23</v>
      </c>
      <c r="I515" s="1" t="s">
        <v>23</v>
      </c>
      <c r="J515" t="s">
        <v>23</v>
      </c>
      <c r="K515" t="s">
        <v>23</v>
      </c>
      <c r="L515" t="s">
        <v>23</v>
      </c>
      <c r="M515" t="s">
        <v>23</v>
      </c>
      <c r="N515" s="1">
        <v>0</v>
      </c>
      <c r="O515">
        <v>0</v>
      </c>
      <c r="P515">
        <v>0</v>
      </c>
      <c r="Q515" s="1" t="s">
        <v>2686</v>
      </c>
      <c r="R515" t="s">
        <v>2687</v>
      </c>
      <c r="S515" s="1">
        <v>2021</v>
      </c>
      <c r="T515" t="s">
        <v>3546</v>
      </c>
      <c r="U515" t="str">
        <f>HYPERLINK("http://dx.doi.org/10.1109/TNNLS.2021.3123833","http://dx.doi.org/10.1109/TNNLS.2021.3123833")</f>
        <v>http://dx.doi.org/10.1109/TNNLS.2021.3123833</v>
      </c>
    </row>
    <row r="516" spans="1:21" x14ac:dyDescent="0.2">
      <c r="A516" t="s">
        <v>21</v>
      </c>
      <c r="B516" t="s">
        <v>3547</v>
      </c>
      <c r="C516" t="s">
        <v>3548</v>
      </c>
      <c r="D516" t="s">
        <v>3549</v>
      </c>
      <c r="E516" t="s">
        <v>374</v>
      </c>
      <c r="F516" t="s">
        <v>27</v>
      </c>
      <c r="G516" t="s">
        <v>28</v>
      </c>
      <c r="H516" t="s">
        <v>23</v>
      </c>
      <c r="I516" s="1" t="s">
        <v>23</v>
      </c>
      <c r="J516" t="s">
        <v>23</v>
      </c>
      <c r="K516" t="s">
        <v>3550</v>
      </c>
      <c r="L516" t="s">
        <v>3551</v>
      </c>
      <c r="M516" t="s">
        <v>3552</v>
      </c>
      <c r="N516" s="1">
        <v>44</v>
      </c>
      <c r="O516">
        <v>0</v>
      </c>
      <c r="P516">
        <v>9</v>
      </c>
      <c r="Q516" s="1" t="s">
        <v>376</v>
      </c>
      <c r="R516" t="s">
        <v>377</v>
      </c>
      <c r="S516" s="1">
        <v>2019</v>
      </c>
      <c r="T516" t="s">
        <v>3553</v>
      </c>
      <c r="U516" t="str">
        <f>HYPERLINK("http://dx.doi.org/10.1016/j.artint.2019.103178","http://dx.doi.org/10.1016/j.artint.2019.103178")</f>
        <v>http://dx.doi.org/10.1016/j.artint.2019.103178</v>
      </c>
    </row>
    <row r="517" spans="1:21" x14ac:dyDescent="0.2">
      <c r="A517" t="s">
        <v>21</v>
      </c>
      <c r="B517" t="s">
        <v>3554</v>
      </c>
      <c r="C517" t="s">
        <v>3555</v>
      </c>
      <c r="D517" t="s">
        <v>3556</v>
      </c>
      <c r="E517" t="s">
        <v>2167</v>
      </c>
      <c r="F517" t="s">
        <v>27</v>
      </c>
      <c r="G517" t="s">
        <v>49</v>
      </c>
      <c r="H517" t="s">
        <v>3557</v>
      </c>
      <c r="I517" s="1" t="s">
        <v>3558</v>
      </c>
      <c r="J517" t="s">
        <v>3559</v>
      </c>
      <c r="K517" t="s">
        <v>3560</v>
      </c>
      <c r="L517" t="s">
        <v>3561</v>
      </c>
      <c r="M517" t="s">
        <v>3562</v>
      </c>
      <c r="N517" s="1">
        <v>51</v>
      </c>
      <c r="O517">
        <v>0</v>
      </c>
      <c r="P517">
        <v>15</v>
      </c>
      <c r="Q517" s="1" t="s">
        <v>2171</v>
      </c>
      <c r="R517" t="s">
        <v>2172</v>
      </c>
      <c r="S517" s="1">
        <v>2007</v>
      </c>
      <c r="T517" t="s">
        <v>3563</v>
      </c>
      <c r="U517" t="str">
        <f>HYPERLINK("http://dx.doi.org/10.1016/j.dss.2006.03.006","http://dx.doi.org/10.1016/j.dss.2006.03.006")</f>
        <v>http://dx.doi.org/10.1016/j.dss.2006.03.006</v>
      </c>
    </row>
    <row r="518" spans="1:21" x14ac:dyDescent="0.2">
      <c r="A518" t="s">
        <v>21</v>
      </c>
      <c r="B518" t="s">
        <v>3564</v>
      </c>
      <c r="C518" t="s">
        <v>3564</v>
      </c>
      <c r="D518" t="s">
        <v>3565</v>
      </c>
      <c r="E518" t="s">
        <v>2167</v>
      </c>
      <c r="F518" t="s">
        <v>27</v>
      </c>
      <c r="G518" t="s">
        <v>28</v>
      </c>
      <c r="H518" t="s">
        <v>23</v>
      </c>
      <c r="I518" s="1" t="s">
        <v>23</v>
      </c>
      <c r="J518" t="s">
        <v>23</v>
      </c>
      <c r="K518" t="s">
        <v>3566</v>
      </c>
      <c r="L518" t="s">
        <v>3567</v>
      </c>
      <c r="M518" t="s">
        <v>3568</v>
      </c>
      <c r="N518" s="1">
        <v>29</v>
      </c>
      <c r="O518">
        <v>0</v>
      </c>
      <c r="P518">
        <v>6</v>
      </c>
      <c r="Q518" s="1" t="s">
        <v>2171</v>
      </c>
      <c r="R518" t="s">
        <v>2172</v>
      </c>
      <c r="S518" s="1">
        <v>2004</v>
      </c>
      <c r="T518" t="s">
        <v>3569</v>
      </c>
      <c r="U518" t="str">
        <f>HYPERLINK("http://dx.doi.org/10.1016/j.dss.2003.09.001","http://dx.doi.org/10.1016/j.dss.2003.09.001")</f>
        <v>http://dx.doi.org/10.1016/j.dss.2003.09.001</v>
      </c>
    </row>
    <row r="519" spans="1:21" x14ac:dyDescent="0.2">
      <c r="A519" t="s">
        <v>21</v>
      </c>
      <c r="B519" t="s">
        <v>3570</v>
      </c>
      <c r="C519" t="s">
        <v>3571</v>
      </c>
      <c r="D519" t="s">
        <v>3572</v>
      </c>
      <c r="E519" t="s">
        <v>922</v>
      </c>
      <c r="F519" t="s">
        <v>27</v>
      </c>
      <c r="G519" t="s">
        <v>28</v>
      </c>
      <c r="H519" t="s">
        <v>23</v>
      </c>
      <c r="I519" s="1" t="s">
        <v>23</v>
      </c>
      <c r="J519" t="s">
        <v>23</v>
      </c>
      <c r="K519" t="s">
        <v>23</v>
      </c>
      <c r="L519" t="s">
        <v>3573</v>
      </c>
      <c r="M519" t="s">
        <v>3574</v>
      </c>
      <c r="N519" s="1">
        <v>40</v>
      </c>
      <c r="O519">
        <v>1</v>
      </c>
      <c r="P519">
        <v>3</v>
      </c>
      <c r="Q519" s="1" t="s">
        <v>925</v>
      </c>
      <c r="R519" t="s">
        <v>926</v>
      </c>
      <c r="S519" s="1">
        <v>2009</v>
      </c>
      <c r="T519" t="s">
        <v>3575</v>
      </c>
      <c r="U519" t="str">
        <f>HYPERLINK("http://dx.doi.org/10.1162/neco.2009.06-07-548","http://dx.doi.org/10.1162/neco.2009.06-07-548")</f>
        <v>http://dx.doi.org/10.1162/neco.2009.06-07-548</v>
      </c>
    </row>
    <row r="520" spans="1:21" x14ac:dyDescent="0.2">
      <c r="A520" t="s">
        <v>21</v>
      </c>
      <c r="B520" t="s">
        <v>3576</v>
      </c>
      <c r="C520" t="s">
        <v>3577</v>
      </c>
      <c r="D520" t="s">
        <v>3578</v>
      </c>
      <c r="E520" t="s">
        <v>1035</v>
      </c>
      <c r="F520" t="s">
        <v>27</v>
      </c>
      <c r="G520" t="s">
        <v>28</v>
      </c>
      <c r="H520" t="s">
        <v>23</v>
      </c>
      <c r="I520" s="1" t="s">
        <v>23</v>
      </c>
      <c r="J520" t="s">
        <v>23</v>
      </c>
      <c r="K520" t="s">
        <v>3579</v>
      </c>
      <c r="L520" t="s">
        <v>3580</v>
      </c>
      <c r="M520" t="s">
        <v>3581</v>
      </c>
      <c r="N520" s="1">
        <v>47</v>
      </c>
      <c r="O520">
        <v>0</v>
      </c>
      <c r="P520">
        <v>21</v>
      </c>
      <c r="Q520" s="1" t="s">
        <v>1039</v>
      </c>
      <c r="R520" t="s">
        <v>1040</v>
      </c>
      <c r="S520" s="1">
        <v>2016</v>
      </c>
      <c r="T520" t="s">
        <v>3582</v>
      </c>
      <c r="U520" t="str">
        <f>HYPERLINK("http://dx.doi.org/10.1016/j.asoc.2016.05.018","http://dx.doi.org/10.1016/j.asoc.2016.05.018")</f>
        <v>http://dx.doi.org/10.1016/j.asoc.2016.05.018</v>
      </c>
    </row>
    <row r="521" spans="1:21" x14ac:dyDescent="0.2">
      <c r="A521" t="s">
        <v>21</v>
      </c>
      <c r="B521" t="s">
        <v>3583</v>
      </c>
      <c r="C521" t="s">
        <v>3584</v>
      </c>
      <c r="D521" t="s">
        <v>3585</v>
      </c>
      <c r="E521" t="s">
        <v>1007</v>
      </c>
      <c r="F521" t="s">
        <v>27</v>
      </c>
      <c r="G521" t="s">
        <v>28</v>
      </c>
      <c r="H521" t="s">
        <v>23</v>
      </c>
      <c r="I521" s="1" t="s">
        <v>23</v>
      </c>
      <c r="J521" t="s">
        <v>23</v>
      </c>
      <c r="K521" t="s">
        <v>3586</v>
      </c>
      <c r="L521" t="s">
        <v>3587</v>
      </c>
      <c r="M521" t="s">
        <v>3588</v>
      </c>
      <c r="N521" s="1">
        <v>31</v>
      </c>
      <c r="O521">
        <v>0</v>
      </c>
      <c r="P521">
        <v>4</v>
      </c>
      <c r="Q521" s="1" t="s">
        <v>1010</v>
      </c>
      <c r="R521" t="s">
        <v>1011</v>
      </c>
      <c r="S521" s="1">
        <v>2010</v>
      </c>
      <c r="T521" t="s">
        <v>3589</v>
      </c>
      <c r="U521" t="str">
        <f>HYPERLINK("http://dx.doi.org/10.1007/s00500-008-0391-z","http://dx.doi.org/10.1007/s00500-008-0391-z")</f>
        <v>http://dx.doi.org/10.1007/s00500-008-0391-z</v>
      </c>
    </row>
    <row r="522" spans="1:21" x14ac:dyDescent="0.2">
      <c r="A522" t="s">
        <v>21</v>
      </c>
      <c r="B522" t="s">
        <v>3590</v>
      </c>
      <c r="C522" t="s">
        <v>3591</v>
      </c>
      <c r="D522" t="s">
        <v>3592</v>
      </c>
      <c r="E522" t="s">
        <v>148</v>
      </c>
      <c r="F522" t="s">
        <v>27</v>
      </c>
      <c r="G522" t="s">
        <v>28</v>
      </c>
      <c r="H522" t="s">
        <v>23</v>
      </c>
      <c r="I522" s="1" t="s">
        <v>23</v>
      </c>
      <c r="J522" t="s">
        <v>23</v>
      </c>
      <c r="K522" t="s">
        <v>3593</v>
      </c>
      <c r="L522" t="s">
        <v>3594</v>
      </c>
      <c r="M522" t="s">
        <v>3595</v>
      </c>
      <c r="N522" s="1">
        <v>40</v>
      </c>
      <c r="O522">
        <v>8</v>
      </c>
      <c r="P522">
        <v>71</v>
      </c>
      <c r="Q522" s="1" t="s">
        <v>152</v>
      </c>
      <c r="R522" t="s">
        <v>148</v>
      </c>
      <c r="S522" s="1">
        <v>2019</v>
      </c>
      <c r="T522" t="s">
        <v>3596</v>
      </c>
      <c r="U522" t="str">
        <f>HYPERLINK("http://dx.doi.org/10.1016/j.neucom.2019.01.057","http://dx.doi.org/10.1016/j.neucom.2019.01.057")</f>
        <v>http://dx.doi.org/10.1016/j.neucom.2019.01.057</v>
      </c>
    </row>
    <row r="523" spans="1:21" x14ac:dyDescent="0.2">
      <c r="A523" t="s">
        <v>21</v>
      </c>
      <c r="B523" t="s">
        <v>3597</v>
      </c>
      <c r="C523" t="s">
        <v>3598</v>
      </c>
      <c r="D523" t="s">
        <v>3599</v>
      </c>
      <c r="E523" t="s">
        <v>148</v>
      </c>
      <c r="F523" t="s">
        <v>27</v>
      </c>
      <c r="G523" t="s">
        <v>28</v>
      </c>
      <c r="H523" t="s">
        <v>23</v>
      </c>
      <c r="I523" s="1" t="s">
        <v>23</v>
      </c>
      <c r="J523" t="s">
        <v>23</v>
      </c>
      <c r="K523" t="s">
        <v>3600</v>
      </c>
      <c r="L523" t="s">
        <v>3601</v>
      </c>
      <c r="M523" t="s">
        <v>3602</v>
      </c>
      <c r="N523" s="1">
        <v>32</v>
      </c>
      <c r="O523">
        <v>2</v>
      </c>
      <c r="P523">
        <v>41</v>
      </c>
      <c r="Q523" s="1" t="s">
        <v>152</v>
      </c>
      <c r="R523" t="s">
        <v>148</v>
      </c>
      <c r="S523" s="1">
        <v>2016</v>
      </c>
      <c r="T523" t="s">
        <v>3603</v>
      </c>
      <c r="U523" t="str">
        <f>HYPERLINK("http://dx.doi.org/10.1016/j.neucom.2016.08.085","http://dx.doi.org/10.1016/j.neucom.2016.08.085")</f>
        <v>http://dx.doi.org/10.1016/j.neucom.2016.08.085</v>
      </c>
    </row>
    <row r="524" spans="1:21" x14ac:dyDescent="0.2">
      <c r="A524" t="s">
        <v>21</v>
      </c>
      <c r="B524" t="s">
        <v>3604</v>
      </c>
      <c r="C524" t="s">
        <v>3605</v>
      </c>
      <c r="D524" t="s">
        <v>3606</v>
      </c>
      <c r="E524" t="s">
        <v>3177</v>
      </c>
      <c r="F524" t="s">
        <v>27</v>
      </c>
      <c r="G524" t="s">
        <v>28</v>
      </c>
      <c r="H524" t="s">
        <v>23</v>
      </c>
      <c r="I524" s="1" t="s">
        <v>23</v>
      </c>
      <c r="J524" t="s">
        <v>23</v>
      </c>
      <c r="K524" t="s">
        <v>3607</v>
      </c>
      <c r="L524" t="s">
        <v>23</v>
      </c>
      <c r="M524" t="s">
        <v>3608</v>
      </c>
      <c r="N524" s="1">
        <v>12</v>
      </c>
      <c r="O524">
        <v>0</v>
      </c>
      <c r="P524">
        <v>2</v>
      </c>
      <c r="Q524" s="1" t="s">
        <v>3178</v>
      </c>
      <c r="R524" t="s">
        <v>3179</v>
      </c>
      <c r="S524" s="1">
        <v>2016</v>
      </c>
      <c r="T524" t="s">
        <v>3609</v>
      </c>
      <c r="U524" t="str">
        <f>HYPERLINK("http://dx.doi.org/10.1016/j.chemolab.2015.10.012","http://dx.doi.org/10.1016/j.chemolab.2015.10.012")</f>
        <v>http://dx.doi.org/10.1016/j.chemolab.2015.10.012</v>
      </c>
    </row>
    <row r="525" spans="1:21" x14ac:dyDescent="0.2">
      <c r="A525" t="s">
        <v>21</v>
      </c>
      <c r="B525" t="s">
        <v>3610</v>
      </c>
      <c r="C525" t="s">
        <v>3611</v>
      </c>
      <c r="D525" t="s">
        <v>3612</v>
      </c>
      <c r="E525" t="s">
        <v>3177</v>
      </c>
      <c r="F525" t="s">
        <v>27</v>
      </c>
      <c r="G525" t="s">
        <v>28</v>
      </c>
      <c r="H525" t="s">
        <v>23</v>
      </c>
      <c r="I525" s="1" t="s">
        <v>23</v>
      </c>
      <c r="J525" t="s">
        <v>23</v>
      </c>
      <c r="K525" t="s">
        <v>3613</v>
      </c>
      <c r="L525" t="s">
        <v>3614</v>
      </c>
      <c r="M525" t="s">
        <v>3615</v>
      </c>
      <c r="N525" s="1">
        <v>35</v>
      </c>
      <c r="O525">
        <v>1</v>
      </c>
      <c r="P525">
        <v>17</v>
      </c>
      <c r="Q525" s="1" t="s">
        <v>3178</v>
      </c>
      <c r="R525" t="s">
        <v>3179</v>
      </c>
      <c r="S525" s="1">
        <v>2011</v>
      </c>
      <c r="T525" t="s">
        <v>3616</v>
      </c>
      <c r="U525" t="str">
        <f>HYPERLINK("http://dx.doi.org/10.1016/j.chemolab.2010.12.004","http://dx.doi.org/10.1016/j.chemolab.2010.12.004")</f>
        <v>http://dx.doi.org/10.1016/j.chemolab.2010.12.004</v>
      </c>
    </row>
    <row r="526" spans="1:21" x14ac:dyDescent="0.2">
      <c r="A526" t="s">
        <v>21</v>
      </c>
      <c r="B526" t="s">
        <v>3617</v>
      </c>
      <c r="C526" t="s">
        <v>3618</v>
      </c>
      <c r="D526" t="s">
        <v>3619</v>
      </c>
      <c r="E526" t="s">
        <v>3620</v>
      </c>
      <c r="F526" t="s">
        <v>27</v>
      </c>
      <c r="G526" t="s">
        <v>28</v>
      </c>
      <c r="H526" t="s">
        <v>23</v>
      </c>
      <c r="I526" s="1" t="s">
        <v>23</v>
      </c>
      <c r="J526" t="s">
        <v>23</v>
      </c>
      <c r="K526" t="s">
        <v>3621</v>
      </c>
      <c r="L526" t="s">
        <v>3622</v>
      </c>
      <c r="M526" t="s">
        <v>3623</v>
      </c>
      <c r="N526" s="1">
        <v>23</v>
      </c>
      <c r="O526">
        <v>0</v>
      </c>
      <c r="P526">
        <v>2</v>
      </c>
      <c r="Q526" s="1" t="s">
        <v>3624</v>
      </c>
      <c r="R526" t="s">
        <v>3625</v>
      </c>
      <c r="S526" s="1">
        <v>2010</v>
      </c>
      <c r="T526" t="s">
        <v>3626</v>
      </c>
      <c r="U526" t="str">
        <f>HYPERLINK("http://dx.doi.org/10.1002/cem.1271","http://dx.doi.org/10.1002/cem.1271")</f>
        <v>http://dx.doi.org/10.1002/cem.1271</v>
      </c>
    </row>
    <row r="527" spans="1:21" x14ac:dyDescent="0.2">
      <c r="A527" t="s">
        <v>21</v>
      </c>
      <c r="B527" t="s">
        <v>3627</v>
      </c>
      <c r="C527" t="s">
        <v>3628</v>
      </c>
      <c r="D527" t="s">
        <v>3629</v>
      </c>
      <c r="E527" t="s">
        <v>1861</v>
      </c>
      <c r="F527" t="s">
        <v>27</v>
      </c>
      <c r="G527" t="s">
        <v>28</v>
      </c>
      <c r="H527" t="s">
        <v>23</v>
      </c>
      <c r="I527" s="1" t="s">
        <v>23</v>
      </c>
      <c r="J527" t="s">
        <v>23</v>
      </c>
      <c r="K527" t="s">
        <v>3630</v>
      </c>
      <c r="L527" t="s">
        <v>23</v>
      </c>
      <c r="M527" t="s">
        <v>3631</v>
      </c>
      <c r="N527" s="1">
        <v>31</v>
      </c>
      <c r="O527">
        <v>0</v>
      </c>
      <c r="P527">
        <v>1</v>
      </c>
      <c r="Q527" s="1" t="s">
        <v>1865</v>
      </c>
      <c r="R527" t="s">
        <v>1866</v>
      </c>
      <c r="S527" s="1">
        <v>2013</v>
      </c>
      <c r="T527" t="s">
        <v>3632</v>
      </c>
      <c r="U527" t="str">
        <f>HYPERLINK("http://dx.doi.org/10.1142/S0218194013500095","http://dx.doi.org/10.1142/S0218194013500095")</f>
        <v>http://dx.doi.org/10.1142/S0218194013500095</v>
      </c>
    </row>
    <row r="528" spans="1:21" x14ac:dyDescent="0.2">
      <c r="A528" t="s">
        <v>21</v>
      </c>
      <c r="B528" t="s">
        <v>3633</v>
      </c>
      <c r="C528" t="s">
        <v>3633</v>
      </c>
      <c r="D528" t="s">
        <v>3634</v>
      </c>
      <c r="E528" t="s">
        <v>2353</v>
      </c>
      <c r="F528" t="s">
        <v>27</v>
      </c>
      <c r="G528" t="s">
        <v>28</v>
      </c>
      <c r="H528" t="s">
        <v>23</v>
      </c>
      <c r="I528" s="1" t="s">
        <v>23</v>
      </c>
      <c r="J528" t="s">
        <v>23</v>
      </c>
      <c r="K528" t="s">
        <v>23</v>
      </c>
      <c r="L528" t="s">
        <v>3635</v>
      </c>
      <c r="M528" t="s">
        <v>3636</v>
      </c>
      <c r="N528" s="1">
        <v>14</v>
      </c>
      <c r="O528">
        <v>0</v>
      </c>
      <c r="P528">
        <v>0</v>
      </c>
      <c r="Q528" s="1" t="s">
        <v>2357</v>
      </c>
      <c r="R528" t="s">
        <v>2358</v>
      </c>
      <c r="S528" s="1">
        <v>1993</v>
      </c>
      <c r="T528" t="s">
        <v>3637</v>
      </c>
      <c r="U528" t="str">
        <f>HYPERLINK("http://dx.doi.org/10.1109/72.248457","http://dx.doi.org/10.1109/72.248457")</f>
        <v>http://dx.doi.org/10.1109/72.248457</v>
      </c>
    </row>
    <row r="529" spans="1:21" x14ac:dyDescent="0.2">
      <c r="A529" t="s">
        <v>21</v>
      </c>
      <c r="B529" t="s">
        <v>3638</v>
      </c>
      <c r="C529" t="s">
        <v>3639</v>
      </c>
      <c r="D529" t="s">
        <v>3640</v>
      </c>
      <c r="E529" t="s">
        <v>2512</v>
      </c>
      <c r="F529" t="s">
        <v>27</v>
      </c>
      <c r="G529" t="s">
        <v>28</v>
      </c>
      <c r="H529" t="s">
        <v>23</v>
      </c>
      <c r="I529" s="1" t="s">
        <v>23</v>
      </c>
      <c r="J529" t="s">
        <v>23</v>
      </c>
      <c r="K529" t="s">
        <v>3641</v>
      </c>
      <c r="L529" t="s">
        <v>3642</v>
      </c>
      <c r="M529" t="s">
        <v>3643</v>
      </c>
      <c r="N529" s="1">
        <v>45</v>
      </c>
      <c r="O529">
        <v>2</v>
      </c>
      <c r="P529">
        <v>24</v>
      </c>
      <c r="Q529" s="1" t="s">
        <v>2516</v>
      </c>
      <c r="R529" t="s">
        <v>2517</v>
      </c>
      <c r="S529" s="1">
        <v>2016</v>
      </c>
      <c r="T529" t="s">
        <v>3644</v>
      </c>
      <c r="U529" t="str">
        <f>HYPERLINK("http://dx.doi.org/10.1016/j.eswa.2016.07.018","http://dx.doi.org/10.1016/j.eswa.2016.07.018")</f>
        <v>http://dx.doi.org/10.1016/j.eswa.2016.07.018</v>
      </c>
    </row>
    <row r="530" spans="1:21" x14ac:dyDescent="0.2">
      <c r="A530" t="s">
        <v>21</v>
      </c>
      <c r="B530" t="s">
        <v>3645</v>
      </c>
      <c r="C530" t="s">
        <v>3646</v>
      </c>
      <c r="D530" t="s">
        <v>3647</v>
      </c>
      <c r="E530" t="s">
        <v>505</v>
      </c>
      <c r="F530" t="s">
        <v>27</v>
      </c>
      <c r="G530" t="s">
        <v>28</v>
      </c>
      <c r="H530" t="s">
        <v>23</v>
      </c>
      <c r="I530" s="1" t="s">
        <v>23</v>
      </c>
      <c r="J530" t="s">
        <v>23</v>
      </c>
      <c r="K530" t="s">
        <v>3648</v>
      </c>
      <c r="L530" t="s">
        <v>3649</v>
      </c>
      <c r="M530" t="s">
        <v>3650</v>
      </c>
      <c r="N530" s="1">
        <v>35</v>
      </c>
      <c r="O530">
        <v>2</v>
      </c>
      <c r="P530">
        <v>2</v>
      </c>
      <c r="Q530" s="1" t="s">
        <v>509</v>
      </c>
      <c r="R530" t="s">
        <v>510</v>
      </c>
      <c r="S530" s="1">
        <v>2022</v>
      </c>
      <c r="T530" t="s">
        <v>3651</v>
      </c>
      <c r="U530" t="str">
        <f>HYPERLINK("http://dx.doi.org/10.1515/jisys-2022-0036","http://dx.doi.org/10.1515/jisys-2022-0036")</f>
        <v>http://dx.doi.org/10.1515/jisys-2022-0036</v>
      </c>
    </row>
    <row r="531" spans="1:21" x14ac:dyDescent="0.2">
      <c r="A531" t="s">
        <v>21</v>
      </c>
      <c r="B531" t="s">
        <v>3652</v>
      </c>
      <c r="C531" t="s">
        <v>3653</v>
      </c>
      <c r="D531" t="s">
        <v>3654</v>
      </c>
      <c r="E531" t="s">
        <v>92</v>
      </c>
      <c r="F531" t="s">
        <v>27</v>
      </c>
      <c r="G531" t="s">
        <v>720</v>
      </c>
      <c r="H531" t="s">
        <v>23</v>
      </c>
      <c r="I531" s="1" t="s">
        <v>23</v>
      </c>
      <c r="J531" t="s">
        <v>23</v>
      </c>
      <c r="K531" t="s">
        <v>3655</v>
      </c>
      <c r="L531" t="s">
        <v>3656</v>
      </c>
      <c r="M531" t="s">
        <v>3657</v>
      </c>
      <c r="N531" s="1">
        <v>360</v>
      </c>
      <c r="O531">
        <v>56</v>
      </c>
      <c r="P531">
        <v>253</v>
      </c>
      <c r="Q531" s="1" t="s">
        <v>96</v>
      </c>
      <c r="R531" t="s">
        <v>97</v>
      </c>
      <c r="S531" s="1">
        <v>2020</v>
      </c>
      <c r="T531" t="s">
        <v>3658</v>
      </c>
      <c r="U531" t="str">
        <f>HYPERLINK("http://dx.doi.org/10.1016/j.knosys.2020.105596","http://dx.doi.org/10.1016/j.knosys.2020.105596")</f>
        <v>http://dx.doi.org/10.1016/j.knosys.2020.105596</v>
      </c>
    </row>
    <row r="532" spans="1:21" x14ac:dyDescent="0.2">
      <c r="A532" t="s">
        <v>21</v>
      </c>
      <c r="B532" t="s">
        <v>3659</v>
      </c>
      <c r="C532" t="s">
        <v>3660</v>
      </c>
      <c r="D532" t="s">
        <v>3661</v>
      </c>
      <c r="E532" t="s">
        <v>148</v>
      </c>
      <c r="F532" t="s">
        <v>27</v>
      </c>
      <c r="G532" t="s">
        <v>28</v>
      </c>
      <c r="H532" t="s">
        <v>23</v>
      </c>
      <c r="I532" s="1" t="s">
        <v>23</v>
      </c>
      <c r="J532" t="s">
        <v>23</v>
      </c>
      <c r="K532" t="s">
        <v>3662</v>
      </c>
      <c r="L532" t="s">
        <v>3663</v>
      </c>
      <c r="M532" t="s">
        <v>3664</v>
      </c>
      <c r="N532" s="1">
        <v>39</v>
      </c>
      <c r="O532">
        <v>6</v>
      </c>
      <c r="P532">
        <v>61</v>
      </c>
      <c r="Q532" s="1" t="s">
        <v>152</v>
      </c>
      <c r="R532" t="s">
        <v>148</v>
      </c>
      <c r="S532" s="1">
        <v>2017</v>
      </c>
      <c r="T532" t="s">
        <v>3665</v>
      </c>
      <c r="U532" t="str">
        <f>HYPERLINK("http://dx.doi.org/10.1016/j.neucom.2016.09.013","http://dx.doi.org/10.1016/j.neucom.2016.09.013")</f>
        <v>http://dx.doi.org/10.1016/j.neucom.2016.09.013</v>
      </c>
    </row>
    <row r="533" spans="1:21" x14ac:dyDescent="0.2">
      <c r="A533" t="s">
        <v>21</v>
      </c>
      <c r="B533" t="s">
        <v>3666</v>
      </c>
      <c r="C533" t="s">
        <v>3667</v>
      </c>
      <c r="D533" t="s">
        <v>3668</v>
      </c>
      <c r="E533" t="s">
        <v>148</v>
      </c>
      <c r="F533" t="s">
        <v>27</v>
      </c>
      <c r="G533" t="s">
        <v>28</v>
      </c>
      <c r="H533" t="s">
        <v>23</v>
      </c>
      <c r="I533" s="1" t="s">
        <v>23</v>
      </c>
      <c r="J533" t="s">
        <v>23</v>
      </c>
      <c r="K533" t="s">
        <v>3669</v>
      </c>
      <c r="L533" t="s">
        <v>23</v>
      </c>
      <c r="M533" t="s">
        <v>3670</v>
      </c>
      <c r="N533" s="1">
        <v>55</v>
      </c>
      <c r="O533">
        <v>0</v>
      </c>
      <c r="P533">
        <v>0</v>
      </c>
      <c r="Q533" s="1" t="s">
        <v>152</v>
      </c>
      <c r="R533" t="s">
        <v>148</v>
      </c>
      <c r="S533" s="1">
        <v>2022</v>
      </c>
      <c r="T533" t="s">
        <v>3671</v>
      </c>
      <c r="U533" t="str">
        <f>HYPERLINK("http://dx.doi.org/10.1016/j.neucom.2022.04.090","http://dx.doi.org/10.1016/j.neucom.2022.04.090")</f>
        <v>http://dx.doi.org/10.1016/j.neucom.2022.04.090</v>
      </c>
    </row>
    <row r="534" spans="1:21" x14ac:dyDescent="0.2">
      <c r="A534" t="s">
        <v>21</v>
      </c>
      <c r="B534" t="s">
        <v>3672</v>
      </c>
      <c r="C534" t="s">
        <v>3673</v>
      </c>
      <c r="D534" t="s">
        <v>3674</v>
      </c>
      <c r="E534" t="s">
        <v>525</v>
      </c>
      <c r="F534" t="s">
        <v>27</v>
      </c>
      <c r="G534" t="s">
        <v>28</v>
      </c>
      <c r="H534" t="s">
        <v>23</v>
      </c>
      <c r="I534" s="1" t="s">
        <v>23</v>
      </c>
      <c r="J534" t="s">
        <v>23</v>
      </c>
      <c r="K534" t="s">
        <v>3675</v>
      </c>
      <c r="L534" t="s">
        <v>3676</v>
      </c>
      <c r="M534" t="s">
        <v>3677</v>
      </c>
      <c r="N534" s="1">
        <v>25</v>
      </c>
      <c r="O534">
        <v>0</v>
      </c>
      <c r="P534">
        <v>11</v>
      </c>
      <c r="Q534" s="1" t="s">
        <v>529</v>
      </c>
      <c r="R534" t="s">
        <v>530</v>
      </c>
      <c r="S534" s="1">
        <v>2020</v>
      </c>
      <c r="T534" t="s">
        <v>3678</v>
      </c>
      <c r="U534" t="str">
        <f>HYPERLINK("http://dx.doi.org/10.1016/j.ijar.2020.05.004","http://dx.doi.org/10.1016/j.ijar.2020.05.004")</f>
        <v>http://dx.doi.org/10.1016/j.ijar.2020.05.004</v>
      </c>
    </row>
    <row r="535" spans="1:21" x14ac:dyDescent="0.2">
      <c r="A535" t="s">
        <v>21</v>
      </c>
      <c r="B535" t="s">
        <v>3679</v>
      </c>
      <c r="C535" t="s">
        <v>3680</v>
      </c>
      <c r="D535" t="s">
        <v>3681</v>
      </c>
      <c r="E535" t="s">
        <v>148</v>
      </c>
      <c r="F535" t="s">
        <v>27</v>
      </c>
      <c r="G535" t="s">
        <v>28</v>
      </c>
      <c r="H535" t="s">
        <v>23</v>
      </c>
      <c r="I535" s="1" t="s">
        <v>23</v>
      </c>
      <c r="J535" t="s">
        <v>23</v>
      </c>
      <c r="K535" t="s">
        <v>3682</v>
      </c>
      <c r="L535" t="s">
        <v>3683</v>
      </c>
      <c r="M535" t="s">
        <v>3684</v>
      </c>
      <c r="N535" s="1">
        <v>29</v>
      </c>
      <c r="O535">
        <v>3</v>
      </c>
      <c r="P535">
        <v>43</v>
      </c>
      <c r="Q535" s="1" t="s">
        <v>152</v>
      </c>
      <c r="R535" t="s">
        <v>148</v>
      </c>
      <c r="S535" s="1">
        <v>2018</v>
      </c>
      <c r="T535" t="s">
        <v>3685</v>
      </c>
      <c r="U535" t="str">
        <f>HYPERLINK("http://dx.doi.org/10.1016/j.neucom.2018.01.018","http://dx.doi.org/10.1016/j.neucom.2018.01.018")</f>
        <v>http://dx.doi.org/10.1016/j.neucom.2018.01.018</v>
      </c>
    </row>
    <row r="536" spans="1:21" x14ac:dyDescent="0.2">
      <c r="A536" t="s">
        <v>21</v>
      </c>
      <c r="B536" t="s">
        <v>3686</v>
      </c>
      <c r="C536" t="s">
        <v>3687</v>
      </c>
      <c r="D536" t="s">
        <v>3688</v>
      </c>
      <c r="E536" t="s">
        <v>148</v>
      </c>
      <c r="F536" t="s">
        <v>27</v>
      </c>
      <c r="G536" t="s">
        <v>28</v>
      </c>
      <c r="H536" t="s">
        <v>23</v>
      </c>
      <c r="I536" s="1" t="s">
        <v>23</v>
      </c>
      <c r="J536" t="s">
        <v>23</v>
      </c>
      <c r="K536" t="s">
        <v>3689</v>
      </c>
      <c r="L536" t="s">
        <v>3690</v>
      </c>
      <c r="M536" t="s">
        <v>3691</v>
      </c>
      <c r="N536" s="1">
        <v>54</v>
      </c>
      <c r="O536">
        <v>4</v>
      </c>
      <c r="P536">
        <v>55</v>
      </c>
      <c r="Q536" s="1" t="s">
        <v>152</v>
      </c>
      <c r="R536" t="s">
        <v>148</v>
      </c>
      <c r="S536" s="1">
        <v>2018</v>
      </c>
      <c r="T536" t="s">
        <v>3692</v>
      </c>
      <c r="U536" t="str">
        <f>HYPERLINK("http://dx.doi.org/10.1016/j.neucom.2017.12.023","http://dx.doi.org/10.1016/j.neucom.2017.12.023")</f>
        <v>http://dx.doi.org/10.1016/j.neucom.2017.12.023</v>
      </c>
    </row>
    <row r="537" spans="1:21" x14ac:dyDescent="0.2">
      <c r="A537" t="s">
        <v>21</v>
      </c>
      <c r="B537" t="s">
        <v>3693</v>
      </c>
      <c r="C537" t="s">
        <v>3694</v>
      </c>
      <c r="D537" t="s">
        <v>3695</v>
      </c>
      <c r="E537" t="s">
        <v>148</v>
      </c>
      <c r="F537" t="s">
        <v>27</v>
      </c>
      <c r="G537" t="s">
        <v>28</v>
      </c>
      <c r="H537" t="s">
        <v>23</v>
      </c>
      <c r="I537" s="1" t="s">
        <v>23</v>
      </c>
      <c r="J537" t="s">
        <v>23</v>
      </c>
      <c r="K537" t="s">
        <v>3696</v>
      </c>
      <c r="L537" t="s">
        <v>3697</v>
      </c>
      <c r="M537" t="s">
        <v>3698</v>
      </c>
      <c r="N537" s="1">
        <v>32</v>
      </c>
      <c r="O537">
        <v>2</v>
      </c>
      <c r="P537">
        <v>45</v>
      </c>
      <c r="Q537" s="1" t="s">
        <v>152</v>
      </c>
      <c r="R537" t="s">
        <v>148</v>
      </c>
      <c r="S537" s="1">
        <v>2015</v>
      </c>
      <c r="T537" t="s">
        <v>3699</v>
      </c>
      <c r="U537" t="str">
        <f>HYPERLINK("http://dx.doi.org/10.1016/j.neucom.2014.12.085","http://dx.doi.org/10.1016/j.neucom.2014.12.085")</f>
        <v>http://dx.doi.org/10.1016/j.neucom.2014.12.085</v>
      </c>
    </row>
    <row r="538" spans="1:21" x14ac:dyDescent="0.2">
      <c r="A538" t="s">
        <v>21</v>
      </c>
      <c r="B538" t="s">
        <v>3700</v>
      </c>
      <c r="C538" t="s">
        <v>3701</v>
      </c>
      <c r="D538" t="s">
        <v>3702</v>
      </c>
      <c r="E538" t="s">
        <v>444</v>
      </c>
      <c r="F538" t="s">
        <v>27</v>
      </c>
      <c r="G538" t="s">
        <v>28</v>
      </c>
      <c r="H538" t="s">
        <v>23</v>
      </c>
      <c r="I538" s="1" t="s">
        <v>23</v>
      </c>
      <c r="J538" t="s">
        <v>23</v>
      </c>
      <c r="K538" t="s">
        <v>23</v>
      </c>
      <c r="L538" t="s">
        <v>3703</v>
      </c>
      <c r="M538" t="s">
        <v>3704</v>
      </c>
      <c r="N538" s="1">
        <v>40</v>
      </c>
      <c r="O538">
        <v>0</v>
      </c>
      <c r="P538">
        <v>1</v>
      </c>
      <c r="Q538" s="1" t="s">
        <v>447</v>
      </c>
      <c r="R538" t="s">
        <v>448</v>
      </c>
      <c r="S538" s="1">
        <v>2021</v>
      </c>
      <c r="T538" t="s">
        <v>3705</v>
      </c>
      <c r="U538" t="str">
        <f>HYPERLINK("http://dx.doi.org/10.1155/2021/5992628","http://dx.doi.org/10.1155/2021/5992628")</f>
        <v>http://dx.doi.org/10.1155/2021/5992628</v>
      </c>
    </row>
    <row r="539" spans="1:21" x14ac:dyDescent="0.2">
      <c r="A539" t="s">
        <v>21</v>
      </c>
      <c r="B539" t="s">
        <v>3706</v>
      </c>
      <c r="C539" t="s">
        <v>3707</v>
      </c>
      <c r="D539" t="s">
        <v>3708</v>
      </c>
      <c r="E539" t="s">
        <v>148</v>
      </c>
      <c r="F539" t="s">
        <v>27</v>
      </c>
      <c r="G539" t="s">
        <v>28</v>
      </c>
      <c r="H539" t="s">
        <v>23</v>
      </c>
      <c r="I539" s="1" t="s">
        <v>23</v>
      </c>
      <c r="J539" t="s">
        <v>23</v>
      </c>
      <c r="K539" t="s">
        <v>3709</v>
      </c>
      <c r="L539" t="s">
        <v>3710</v>
      </c>
      <c r="M539" t="s">
        <v>3711</v>
      </c>
      <c r="N539" s="1">
        <v>42</v>
      </c>
      <c r="O539">
        <v>6</v>
      </c>
      <c r="P539">
        <v>68</v>
      </c>
      <c r="Q539" s="1" t="s">
        <v>152</v>
      </c>
      <c r="R539" t="s">
        <v>148</v>
      </c>
      <c r="S539" s="1">
        <v>2018</v>
      </c>
      <c r="T539" t="s">
        <v>3712</v>
      </c>
      <c r="U539" t="str">
        <f>HYPERLINK("http://dx.doi.org/10.1016/j.neucom.2018.03.036","http://dx.doi.org/10.1016/j.neucom.2018.03.036")</f>
        <v>http://dx.doi.org/10.1016/j.neucom.2018.03.036</v>
      </c>
    </row>
    <row r="540" spans="1:21" x14ac:dyDescent="0.2">
      <c r="A540" t="s">
        <v>21</v>
      </c>
      <c r="B540" t="s">
        <v>3713</v>
      </c>
      <c r="C540" t="s">
        <v>3714</v>
      </c>
      <c r="D540" t="s">
        <v>3715</v>
      </c>
      <c r="E540" t="s">
        <v>148</v>
      </c>
      <c r="F540" t="s">
        <v>27</v>
      </c>
      <c r="G540" t="s">
        <v>28</v>
      </c>
      <c r="H540" t="s">
        <v>23</v>
      </c>
      <c r="I540" s="1" t="s">
        <v>23</v>
      </c>
      <c r="J540" t="s">
        <v>23</v>
      </c>
      <c r="K540" t="s">
        <v>3716</v>
      </c>
      <c r="L540" t="s">
        <v>3717</v>
      </c>
      <c r="M540" t="s">
        <v>3718</v>
      </c>
      <c r="N540" s="1">
        <v>49</v>
      </c>
      <c r="O540">
        <v>1</v>
      </c>
      <c r="P540">
        <v>29</v>
      </c>
      <c r="Q540" s="1" t="s">
        <v>152</v>
      </c>
      <c r="R540" t="s">
        <v>148</v>
      </c>
      <c r="S540" s="1">
        <v>2014</v>
      </c>
      <c r="T540" t="s">
        <v>3719</v>
      </c>
      <c r="U540" t="str">
        <f>HYPERLINK("http://dx.doi.org/10.1016/j.neucom.2014.06.018","http://dx.doi.org/10.1016/j.neucom.2014.06.018")</f>
        <v>http://dx.doi.org/10.1016/j.neucom.2014.06.018</v>
      </c>
    </row>
    <row r="541" spans="1:21" x14ac:dyDescent="0.2">
      <c r="A541" t="s">
        <v>21</v>
      </c>
      <c r="B541" t="s">
        <v>3720</v>
      </c>
      <c r="C541" t="s">
        <v>3721</v>
      </c>
      <c r="D541" t="s">
        <v>3722</v>
      </c>
      <c r="E541" t="s">
        <v>1711</v>
      </c>
      <c r="F541" t="s">
        <v>27</v>
      </c>
      <c r="G541" t="s">
        <v>279</v>
      </c>
      <c r="H541" t="s">
        <v>23</v>
      </c>
      <c r="I541" s="1" t="s">
        <v>23</v>
      </c>
      <c r="J541" t="s">
        <v>23</v>
      </c>
      <c r="K541" t="s">
        <v>23</v>
      </c>
      <c r="L541" t="s">
        <v>23</v>
      </c>
      <c r="M541" t="s">
        <v>23</v>
      </c>
      <c r="N541" s="1">
        <v>0</v>
      </c>
      <c r="O541">
        <v>0</v>
      </c>
      <c r="P541">
        <v>0</v>
      </c>
      <c r="Q541" s="1" t="s">
        <v>1714</v>
      </c>
      <c r="R541" t="s">
        <v>1715</v>
      </c>
      <c r="S541" s="1">
        <v>2016</v>
      </c>
      <c r="T541" t="s">
        <v>3723</v>
      </c>
      <c r="U541" t="str">
        <f>HYPERLINK("http://dx.doi.org/10.1609/aimag.v37i3.2669","http://dx.doi.org/10.1609/aimag.v37i3.2669")</f>
        <v>http://dx.doi.org/10.1609/aimag.v37i3.2669</v>
      </c>
    </row>
    <row r="542" spans="1:21" x14ac:dyDescent="0.2">
      <c r="A542" t="s">
        <v>21</v>
      </c>
      <c r="B542" t="s">
        <v>3059</v>
      </c>
      <c r="C542" t="s">
        <v>3060</v>
      </c>
      <c r="D542" t="s">
        <v>3724</v>
      </c>
      <c r="E542" t="s">
        <v>2582</v>
      </c>
      <c r="F542" t="s">
        <v>27</v>
      </c>
      <c r="G542" t="s">
        <v>28</v>
      </c>
      <c r="H542" t="s">
        <v>23</v>
      </c>
      <c r="I542" s="1" t="s">
        <v>23</v>
      </c>
      <c r="J542" t="s">
        <v>23</v>
      </c>
      <c r="K542" t="s">
        <v>3725</v>
      </c>
      <c r="L542" t="s">
        <v>3726</v>
      </c>
      <c r="M542" t="s">
        <v>3727</v>
      </c>
      <c r="N542" s="1">
        <v>47</v>
      </c>
      <c r="O542">
        <v>0</v>
      </c>
      <c r="P542">
        <v>1</v>
      </c>
      <c r="Q542" s="1" t="s">
        <v>2586</v>
      </c>
      <c r="R542" t="s">
        <v>2587</v>
      </c>
      <c r="S542" s="1">
        <v>2018</v>
      </c>
      <c r="T542" t="s">
        <v>3728</v>
      </c>
      <c r="U542" t="str">
        <f>HYPERLINK("http://dx.doi.org/10.1007/s10849-017-9264-0","http://dx.doi.org/10.1007/s10849-017-9264-0")</f>
        <v>http://dx.doi.org/10.1007/s10849-017-9264-0</v>
      </c>
    </row>
    <row r="543" spans="1:21" x14ac:dyDescent="0.2">
      <c r="A543" t="s">
        <v>21</v>
      </c>
      <c r="B543" t="s">
        <v>3729</v>
      </c>
      <c r="C543" t="s">
        <v>3730</v>
      </c>
      <c r="D543" t="s">
        <v>3731</v>
      </c>
      <c r="E543" t="s">
        <v>148</v>
      </c>
      <c r="F543" t="s">
        <v>27</v>
      </c>
      <c r="G543" t="s">
        <v>28</v>
      </c>
      <c r="H543" t="s">
        <v>23</v>
      </c>
      <c r="I543" s="1" t="s">
        <v>23</v>
      </c>
      <c r="J543" t="s">
        <v>23</v>
      </c>
      <c r="K543" t="s">
        <v>3732</v>
      </c>
      <c r="L543" t="s">
        <v>3733</v>
      </c>
      <c r="M543" t="s">
        <v>3734</v>
      </c>
      <c r="N543" s="1">
        <v>49</v>
      </c>
      <c r="O543">
        <v>7</v>
      </c>
      <c r="P543">
        <v>45</v>
      </c>
      <c r="Q543" s="1" t="s">
        <v>152</v>
      </c>
      <c r="R543" t="s">
        <v>148</v>
      </c>
      <c r="S543" s="1">
        <v>2021</v>
      </c>
      <c r="T543" t="s">
        <v>3735</v>
      </c>
      <c r="U543" t="str">
        <f>HYPERLINK("http://dx.doi.org/10.1016/j.neucom.2021.04.100","http://dx.doi.org/10.1016/j.neucom.2021.04.100")</f>
        <v>http://dx.doi.org/10.1016/j.neucom.2021.04.100</v>
      </c>
    </row>
    <row r="544" spans="1:21" x14ac:dyDescent="0.2">
      <c r="A544" t="s">
        <v>21</v>
      </c>
      <c r="B544" t="s">
        <v>3736</v>
      </c>
      <c r="C544" t="s">
        <v>3737</v>
      </c>
      <c r="D544" t="s">
        <v>3738</v>
      </c>
      <c r="E544" t="s">
        <v>463</v>
      </c>
      <c r="F544" t="s">
        <v>27</v>
      </c>
      <c r="G544" t="s">
        <v>28</v>
      </c>
      <c r="H544" t="s">
        <v>23</v>
      </c>
      <c r="I544" s="1" t="s">
        <v>23</v>
      </c>
      <c r="J544" t="s">
        <v>23</v>
      </c>
      <c r="K544" t="s">
        <v>3739</v>
      </c>
      <c r="L544" t="s">
        <v>3740</v>
      </c>
      <c r="M544" t="s">
        <v>3741</v>
      </c>
      <c r="N544" s="1">
        <v>351</v>
      </c>
      <c r="O544">
        <v>10</v>
      </c>
      <c r="P544">
        <v>33</v>
      </c>
      <c r="Q544" s="1" t="s">
        <v>467</v>
      </c>
      <c r="R544" t="s">
        <v>468</v>
      </c>
      <c r="S544" s="1">
        <v>2021</v>
      </c>
      <c r="T544" t="s">
        <v>3742</v>
      </c>
      <c r="U544" t="str">
        <f>HYPERLINK("http://dx.doi.org/10.1007/s10462-020-09952-0","http://dx.doi.org/10.1007/s10462-020-09952-0")</f>
        <v>http://dx.doi.org/10.1007/s10462-020-09952-0</v>
      </c>
    </row>
    <row r="545" spans="1:21" x14ac:dyDescent="0.2">
      <c r="A545" t="s">
        <v>21</v>
      </c>
      <c r="B545" t="s">
        <v>3679</v>
      </c>
      <c r="C545" t="s">
        <v>3680</v>
      </c>
      <c r="D545" t="s">
        <v>3743</v>
      </c>
      <c r="E545" t="s">
        <v>563</v>
      </c>
      <c r="F545" t="s">
        <v>27</v>
      </c>
      <c r="G545" t="s">
        <v>28</v>
      </c>
      <c r="H545" t="s">
        <v>23</v>
      </c>
      <c r="I545" s="1" t="s">
        <v>23</v>
      </c>
      <c r="J545" t="s">
        <v>23</v>
      </c>
      <c r="K545" t="s">
        <v>3744</v>
      </c>
      <c r="L545" t="s">
        <v>3745</v>
      </c>
      <c r="M545" t="s">
        <v>3746</v>
      </c>
      <c r="N545" s="1">
        <v>29</v>
      </c>
      <c r="O545">
        <v>10</v>
      </c>
      <c r="P545">
        <v>48</v>
      </c>
      <c r="Q545" s="1" t="s">
        <v>567</v>
      </c>
      <c r="R545" t="s">
        <v>568</v>
      </c>
      <c r="S545" s="1">
        <v>2019</v>
      </c>
      <c r="T545" t="s">
        <v>3747</v>
      </c>
      <c r="U545" t="str">
        <f>HYPERLINK("http://dx.doi.org/10.1007/s11063-018-9849-x","http://dx.doi.org/10.1007/s11063-018-9849-x")</f>
        <v>http://dx.doi.org/10.1007/s11063-018-9849-x</v>
      </c>
    </row>
    <row r="546" spans="1:21" x14ac:dyDescent="0.2">
      <c r="A546" t="s">
        <v>21</v>
      </c>
      <c r="B546" t="s">
        <v>3748</v>
      </c>
      <c r="C546" t="s">
        <v>3749</v>
      </c>
      <c r="D546" t="s">
        <v>3750</v>
      </c>
      <c r="E546" t="s">
        <v>148</v>
      </c>
      <c r="F546" t="s">
        <v>27</v>
      </c>
      <c r="G546" t="s">
        <v>28</v>
      </c>
      <c r="H546" t="s">
        <v>23</v>
      </c>
      <c r="I546" s="1" t="s">
        <v>23</v>
      </c>
      <c r="J546" t="s">
        <v>23</v>
      </c>
      <c r="K546" t="s">
        <v>3751</v>
      </c>
      <c r="L546" t="s">
        <v>3752</v>
      </c>
      <c r="M546" t="s">
        <v>3753</v>
      </c>
      <c r="N546" s="1">
        <v>45</v>
      </c>
      <c r="O546">
        <v>11</v>
      </c>
      <c r="P546">
        <v>92</v>
      </c>
      <c r="Q546" s="1" t="s">
        <v>152</v>
      </c>
      <c r="R546" t="s">
        <v>148</v>
      </c>
      <c r="S546" s="1">
        <v>2017</v>
      </c>
      <c r="T546" t="s">
        <v>3754</v>
      </c>
      <c r="U546" t="str">
        <f>HYPERLINK("http://dx.doi.org/10.1016/j.neucom.2016.11.005","http://dx.doi.org/10.1016/j.neucom.2016.11.005")</f>
        <v>http://dx.doi.org/10.1016/j.neucom.2016.11.005</v>
      </c>
    </row>
    <row r="547" spans="1:21" x14ac:dyDescent="0.2">
      <c r="A547" t="s">
        <v>21</v>
      </c>
      <c r="B547" t="s">
        <v>3755</v>
      </c>
      <c r="C547" t="s">
        <v>3756</v>
      </c>
      <c r="D547" t="s">
        <v>3757</v>
      </c>
      <c r="E547" t="s">
        <v>210</v>
      </c>
      <c r="F547" t="s">
        <v>27</v>
      </c>
      <c r="G547" t="s">
        <v>28</v>
      </c>
      <c r="H547" t="s">
        <v>23</v>
      </c>
      <c r="I547" s="1" t="s">
        <v>23</v>
      </c>
      <c r="J547" t="s">
        <v>23</v>
      </c>
      <c r="K547" t="s">
        <v>3758</v>
      </c>
      <c r="L547" t="s">
        <v>23</v>
      </c>
      <c r="M547" t="s">
        <v>3759</v>
      </c>
      <c r="N547" s="1">
        <v>67</v>
      </c>
      <c r="O547">
        <v>5</v>
      </c>
      <c r="P547">
        <v>9</v>
      </c>
      <c r="Q547" s="1" t="s">
        <v>213</v>
      </c>
      <c r="R547" t="s">
        <v>214</v>
      </c>
      <c r="S547" s="1">
        <v>2014</v>
      </c>
      <c r="T547" t="s">
        <v>3760</v>
      </c>
      <c r="U547" t="str">
        <f>HYPERLINK("http://dx.doi.org/10.1016/j.csl.2013.12.004","http://dx.doi.org/10.1016/j.csl.2013.12.004")</f>
        <v>http://dx.doi.org/10.1016/j.csl.2013.12.004</v>
      </c>
    </row>
    <row r="548" spans="1:21" x14ac:dyDescent="0.2">
      <c r="A548" t="s">
        <v>21</v>
      </c>
      <c r="B548" t="s">
        <v>3761</v>
      </c>
      <c r="C548" t="s">
        <v>3762</v>
      </c>
      <c r="D548" t="s">
        <v>3763</v>
      </c>
      <c r="E548" t="s">
        <v>1211</v>
      </c>
      <c r="F548" t="s">
        <v>27</v>
      </c>
      <c r="G548" t="s">
        <v>28</v>
      </c>
      <c r="H548" t="s">
        <v>23</v>
      </c>
      <c r="I548" s="1" t="s">
        <v>23</v>
      </c>
      <c r="J548" t="s">
        <v>23</v>
      </c>
      <c r="K548" t="s">
        <v>3764</v>
      </c>
      <c r="L548" t="s">
        <v>23</v>
      </c>
      <c r="M548" t="s">
        <v>3765</v>
      </c>
      <c r="N548" s="1">
        <v>21</v>
      </c>
      <c r="O548">
        <v>2</v>
      </c>
      <c r="P548">
        <v>3</v>
      </c>
      <c r="Q548" s="1" t="s">
        <v>1215</v>
      </c>
      <c r="R548" t="s">
        <v>1216</v>
      </c>
      <c r="S548" s="1">
        <v>2021</v>
      </c>
      <c r="T548" t="s">
        <v>3766</v>
      </c>
      <c r="U548" t="str">
        <f>HYPERLINK("http://dx.doi.org/10.2991/ijcis.d.210407.001","http://dx.doi.org/10.2991/ijcis.d.210407.001")</f>
        <v>http://dx.doi.org/10.2991/ijcis.d.210407.001</v>
      </c>
    </row>
    <row r="549" spans="1:21" x14ac:dyDescent="0.2">
      <c r="A549" t="s">
        <v>21</v>
      </c>
      <c r="B549" t="s">
        <v>3767</v>
      </c>
      <c r="C549" t="s">
        <v>3768</v>
      </c>
      <c r="D549" t="s">
        <v>3769</v>
      </c>
      <c r="E549" t="s">
        <v>1035</v>
      </c>
      <c r="F549" t="s">
        <v>27</v>
      </c>
      <c r="G549" t="s">
        <v>28</v>
      </c>
      <c r="H549" t="s">
        <v>23</v>
      </c>
      <c r="I549" s="1" t="s">
        <v>23</v>
      </c>
      <c r="J549" t="s">
        <v>23</v>
      </c>
      <c r="K549" t="s">
        <v>3770</v>
      </c>
      <c r="L549" t="s">
        <v>3771</v>
      </c>
      <c r="M549" t="s">
        <v>3772</v>
      </c>
      <c r="N549" s="1">
        <v>69</v>
      </c>
      <c r="O549">
        <v>0</v>
      </c>
      <c r="P549">
        <v>24</v>
      </c>
      <c r="Q549" s="1" t="s">
        <v>1039</v>
      </c>
      <c r="R549" t="s">
        <v>1040</v>
      </c>
      <c r="S549" s="1">
        <v>2018</v>
      </c>
      <c r="T549" t="s">
        <v>3773</v>
      </c>
      <c r="U549" t="str">
        <f>HYPERLINK("http://dx.doi.org/10.1016/j.asoc.2018.08.044","http://dx.doi.org/10.1016/j.asoc.2018.08.044")</f>
        <v>http://dx.doi.org/10.1016/j.asoc.2018.08.044</v>
      </c>
    </row>
    <row r="550" spans="1:21" x14ac:dyDescent="0.2">
      <c r="A550" t="s">
        <v>21</v>
      </c>
      <c r="B550" t="s">
        <v>3774</v>
      </c>
      <c r="C550" t="s">
        <v>3775</v>
      </c>
      <c r="D550" t="s">
        <v>3776</v>
      </c>
      <c r="E550" t="s">
        <v>1007</v>
      </c>
      <c r="F550" t="s">
        <v>27</v>
      </c>
      <c r="G550" t="s">
        <v>28</v>
      </c>
      <c r="H550" t="s">
        <v>23</v>
      </c>
      <c r="I550" s="1" t="s">
        <v>23</v>
      </c>
      <c r="J550" t="s">
        <v>23</v>
      </c>
      <c r="K550" t="s">
        <v>3777</v>
      </c>
      <c r="L550" t="s">
        <v>3778</v>
      </c>
      <c r="M550" t="s">
        <v>3779</v>
      </c>
      <c r="N550" s="1">
        <v>68</v>
      </c>
      <c r="O550">
        <v>4</v>
      </c>
      <c r="P550">
        <v>7</v>
      </c>
      <c r="Q550" s="1" t="s">
        <v>1010</v>
      </c>
      <c r="R550" t="s">
        <v>1011</v>
      </c>
      <c r="S550" s="1">
        <v>2021</v>
      </c>
      <c r="T550" t="s">
        <v>3780</v>
      </c>
      <c r="U550" t="str">
        <f>HYPERLINK("http://dx.doi.org/10.1007/s00500-021-05885-0","http://dx.doi.org/10.1007/s00500-021-05885-0")</f>
        <v>http://dx.doi.org/10.1007/s00500-021-05885-0</v>
      </c>
    </row>
    <row r="551" spans="1:21" x14ac:dyDescent="0.2">
      <c r="A551" t="s">
        <v>58</v>
      </c>
      <c r="B551" t="s">
        <v>3781</v>
      </c>
      <c r="C551" t="s">
        <v>3782</v>
      </c>
      <c r="D551" t="s">
        <v>3783</v>
      </c>
      <c r="E551" t="s">
        <v>3784</v>
      </c>
      <c r="F551" t="s">
        <v>27</v>
      </c>
      <c r="G551" t="s">
        <v>49</v>
      </c>
      <c r="H551" t="s">
        <v>3785</v>
      </c>
      <c r="I551" s="1" t="s">
        <v>3786</v>
      </c>
      <c r="J551" t="s">
        <v>3787</v>
      </c>
      <c r="K551" t="s">
        <v>23</v>
      </c>
      <c r="L551" t="s">
        <v>23</v>
      </c>
      <c r="M551" t="s">
        <v>3788</v>
      </c>
      <c r="N551" s="1">
        <v>16</v>
      </c>
      <c r="O551">
        <v>0</v>
      </c>
      <c r="P551">
        <v>1</v>
      </c>
      <c r="Q551" s="1" t="s">
        <v>69</v>
      </c>
      <c r="R551" t="s">
        <v>70</v>
      </c>
      <c r="S551" s="1">
        <v>2006</v>
      </c>
      <c r="T551" t="s">
        <v>23</v>
      </c>
      <c r="U551" t="s">
        <v>23</v>
      </c>
    </row>
    <row r="552" spans="1:21" x14ac:dyDescent="0.2">
      <c r="A552" t="s">
        <v>21</v>
      </c>
      <c r="B552" t="s">
        <v>3789</v>
      </c>
      <c r="C552" t="s">
        <v>3790</v>
      </c>
      <c r="D552" t="s">
        <v>3791</v>
      </c>
      <c r="E552" t="s">
        <v>2353</v>
      </c>
      <c r="F552" t="s">
        <v>27</v>
      </c>
      <c r="G552" t="s">
        <v>28</v>
      </c>
      <c r="H552" t="s">
        <v>23</v>
      </c>
      <c r="I552" s="1" t="s">
        <v>23</v>
      </c>
      <c r="J552" t="s">
        <v>23</v>
      </c>
      <c r="K552" t="s">
        <v>3792</v>
      </c>
      <c r="L552" t="s">
        <v>3793</v>
      </c>
      <c r="M552" t="s">
        <v>3794</v>
      </c>
      <c r="N552" s="1">
        <v>44</v>
      </c>
      <c r="O552">
        <v>1</v>
      </c>
      <c r="P552">
        <v>9</v>
      </c>
      <c r="Q552" s="1" t="s">
        <v>2357</v>
      </c>
      <c r="R552" t="s">
        <v>2358</v>
      </c>
      <c r="S552" s="1">
        <v>2010</v>
      </c>
      <c r="T552" t="s">
        <v>3795</v>
      </c>
      <c r="U552" t="str">
        <f>HYPERLINK("http://dx.doi.org/10.1109/TNN.2010.2083685","http://dx.doi.org/10.1109/TNN.2010.2083685")</f>
        <v>http://dx.doi.org/10.1109/TNN.2010.2083685</v>
      </c>
    </row>
    <row r="553" spans="1:21" x14ac:dyDescent="0.2">
      <c r="A553" t="s">
        <v>21</v>
      </c>
      <c r="B553" t="s">
        <v>3796</v>
      </c>
      <c r="C553" t="s">
        <v>3797</v>
      </c>
      <c r="D553" t="s">
        <v>3798</v>
      </c>
      <c r="E553" t="s">
        <v>2682</v>
      </c>
      <c r="F553" t="s">
        <v>27</v>
      </c>
      <c r="G553" t="s">
        <v>28</v>
      </c>
      <c r="H553" t="s">
        <v>23</v>
      </c>
      <c r="I553" s="1" t="s">
        <v>23</v>
      </c>
      <c r="J553" t="s">
        <v>23</v>
      </c>
      <c r="K553" t="s">
        <v>3799</v>
      </c>
      <c r="L553" t="s">
        <v>3800</v>
      </c>
      <c r="M553" t="s">
        <v>3801</v>
      </c>
      <c r="N553" s="1">
        <v>32</v>
      </c>
      <c r="O553">
        <v>2</v>
      </c>
      <c r="P553">
        <v>74</v>
      </c>
      <c r="Q553" s="1" t="s">
        <v>2686</v>
      </c>
      <c r="R553" t="s">
        <v>2687</v>
      </c>
      <c r="S553" s="1">
        <v>2016</v>
      </c>
      <c r="T553" t="s">
        <v>3802</v>
      </c>
      <c r="U553" t="str">
        <f>HYPERLINK("http://dx.doi.org/10.1109/TNNLS.2016.2514358","http://dx.doi.org/10.1109/TNNLS.2016.2514358")</f>
        <v>http://dx.doi.org/10.1109/TNNLS.2016.2514358</v>
      </c>
    </row>
    <row r="554" spans="1:21" x14ac:dyDescent="0.2">
      <c r="A554" t="s">
        <v>21</v>
      </c>
      <c r="B554" t="s">
        <v>3803</v>
      </c>
      <c r="C554" t="s">
        <v>3804</v>
      </c>
      <c r="D554" t="s">
        <v>3805</v>
      </c>
      <c r="E554" t="s">
        <v>3806</v>
      </c>
      <c r="F554" t="s">
        <v>27</v>
      </c>
      <c r="G554" t="s">
        <v>28</v>
      </c>
      <c r="H554" t="s">
        <v>23</v>
      </c>
      <c r="I554" s="1" t="s">
        <v>23</v>
      </c>
      <c r="J554" t="s">
        <v>23</v>
      </c>
      <c r="K554" t="s">
        <v>23</v>
      </c>
      <c r="L554" t="s">
        <v>3807</v>
      </c>
      <c r="M554" t="s">
        <v>3808</v>
      </c>
      <c r="N554" s="1">
        <v>47</v>
      </c>
      <c r="O554">
        <v>7</v>
      </c>
      <c r="P554">
        <v>7</v>
      </c>
      <c r="Q554" s="1" t="s">
        <v>23</v>
      </c>
      <c r="R554" t="s">
        <v>3809</v>
      </c>
      <c r="S554" s="1">
        <v>2021</v>
      </c>
      <c r="T554" t="s">
        <v>3810</v>
      </c>
      <c r="U554" t="str">
        <f>HYPERLINK("http://dx.doi.org/10.1038/s42256-021-00393-0","http://dx.doi.org/10.1038/s42256-021-00393-0")</f>
        <v>http://dx.doi.org/10.1038/s42256-021-00393-0</v>
      </c>
    </row>
    <row r="555" spans="1:21" x14ac:dyDescent="0.2">
      <c r="A555" t="s">
        <v>21</v>
      </c>
      <c r="B555" t="s">
        <v>3505</v>
      </c>
      <c r="C555" t="s">
        <v>3505</v>
      </c>
      <c r="D555" t="s">
        <v>3811</v>
      </c>
      <c r="E555" t="s">
        <v>2353</v>
      </c>
      <c r="F555" t="s">
        <v>27</v>
      </c>
      <c r="G555" t="s">
        <v>28</v>
      </c>
      <c r="H555" t="s">
        <v>23</v>
      </c>
      <c r="I555" s="1" t="s">
        <v>23</v>
      </c>
      <c r="J555" t="s">
        <v>23</v>
      </c>
      <c r="K555" t="s">
        <v>3812</v>
      </c>
      <c r="L555" t="s">
        <v>3813</v>
      </c>
      <c r="M555" t="s">
        <v>3814</v>
      </c>
      <c r="N555" s="1">
        <v>44</v>
      </c>
      <c r="O555">
        <v>0</v>
      </c>
      <c r="P555">
        <v>2</v>
      </c>
      <c r="Q555" s="1" t="s">
        <v>2357</v>
      </c>
      <c r="R555" t="s">
        <v>2358</v>
      </c>
      <c r="S555" s="1">
        <v>2003</v>
      </c>
      <c r="T555" t="s">
        <v>3815</v>
      </c>
      <c r="U555" t="str">
        <f>HYPERLINK("http://dx.doi.org/10.1109/TNN.2003.816054","http://dx.doi.org/10.1109/TNN.2003.816054")</f>
        <v>http://dx.doi.org/10.1109/TNN.2003.816054</v>
      </c>
    </row>
    <row r="556" spans="1:21" x14ac:dyDescent="0.2">
      <c r="A556" t="s">
        <v>21</v>
      </c>
      <c r="B556" t="s">
        <v>3816</v>
      </c>
      <c r="C556" t="s">
        <v>3817</v>
      </c>
      <c r="D556" t="s">
        <v>3818</v>
      </c>
      <c r="E556" t="s">
        <v>2345</v>
      </c>
      <c r="F556" t="s">
        <v>27</v>
      </c>
      <c r="G556" t="s">
        <v>28</v>
      </c>
      <c r="H556" t="s">
        <v>23</v>
      </c>
      <c r="I556" s="1" t="s">
        <v>23</v>
      </c>
      <c r="J556" t="s">
        <v>23</v>
      </c>
      <c r="K556" t="s">
        <v>3819</v>
      </c>
      <c r="L556" t="s">
        <v>3820</v>
      </c>
      <c r="M556" t="s">
        <v>3821</v>
      </c>
      <c r="N556" s="1">
        <v>29</v>
      </c>
      <c r="O556">
        <v>0</v>
      </c>
      <c r="P556">
        <v>10</v>
      </c>
      <c r="Q556" s="1" t="s">
        <v>2349</v>
      </c>
      <c r="R556" t="s">
        <v>2350</v>
      </c>
      <c r="S556" s="1">
        <v>2012</v>
      </c>
      <c r="T556" t="s">
        <v>3822</v>
      </c>
      <c r="U556" t="str">
        <f>HYPERLINK("http://dx.doi.org/10.2478/v10006-012-0056-z","http://dx.doi.org/10.2478/v10006-012-0056-z")</f>
        <v>http://dx.doi.org/10.2478/v10006-012-0056-z</v>
      </c>
    </row>
    <row r="557" spans="1:21" x14ac:dyDescent="0.2">
      <c r="A557" t="s">
        <v>21</v>
      </c>
      <c r="B557" t="s">
        <v>3823</v>
      </c>
      <c r="C557" t="s">
        <v>3824</v>
      </c>
      <c r="D557" t="s">
        <v>3825</v>
      </c>
      <c r="E557" t="s">
        <v>148</v>
      </c>
      <c r="F557" t="s">
        <v>27</v>
      </c>
      <c r="G557" t="s">
        <v>28</v>
      </c>
      <c r="H557" t="s">
        <v>23</v>
      </c>
      <c r="I557" s="1" t="s">
        <v>23</v>
      </c>
      <c r="J557" t="s">
        <v>23</v>
      </c>
      <c r="K557" t="s">
        <v>3826</v>
      </c>
      <c r="L557" t="s">
        <v>3827</v>
      </c>
      <c r="M557" t="s">
        <v>3828</v>
      </c>
      <c r="N557" s="1">
        <v>27</v>
      </c>
      <c r="O557">
        <v>0</v>
      </c>
      <c r="P557">
        <v>42</v>
      </c>
      <c r="Q557" s="1" t="s">
        <v>152</v>
      </c>
      <c r="R557" t="s">
        <v>148</v>
      </c>
      <c r="S557" s="1">
        <v>2017</v>
      </c>
      <c r="T557" t="s">
        <v>3829</v>
      </c>
      <c r="U557" t="str">
        <f>HYPERLINK("http://dx.doi.org/10.1016/j.neucom.2017.02.031","http://dx.doi.org/10.1016/j.neucom.2017.02.031")</f>
        <v>http://dx.doi.org/10.1016/j.neucom.2017.02.031</v>
      </c>
    </row>
    <row r="558" spans="1:21" x14ac:dyDescent="0.2">
      <c r="A558" t="s">
        <v>21</v>
      </c>
      <c r="B558" t="s">
        <v>3830</v>
      </c>
      <c r="C558" t="s">
        <v>3831</v>
      </c>
      <c r="D558" t="s">
        <v>3832</v>
      </c>
      <c r="E558" t="s">
        <v>26</v>
      </c>
      <c r="F558" t="s">
        <v>27</v>
      </c>
      <c r="G558" t="s">
        <v>720</v>
      </c>
      <c r="H558" t="s">
        <v>23</v>
      </c>
      <c r="I558" s="1" t="s">
        <v>23</v>
      </c>
      <c r="J558" t="s">
        <v>23</v>
      </c>
      <c r="K558" t="s">
        <v>3833</v>
      </c>
      <c r="L558" t="s">
        <v>3834</v>
      </c>
      <c r="M558" t="s">
        <v>3835</v>
      </c>
      <c r="N558" s="1">
        <v>245</v>
      </c>
      <c r="O558">
        <v>10</v>
      </c>
      <c r="P558">
        <v>51</v>
      </c>
      <c r="Q558" s="1" t="s">
        <v>32</v>
      </c>
      <c r="R558" t="s">
        <v>33</v>
      </c>
      <c r="S558" s="1">
        <v>2021</v>
      </c>
      <c r="T558" t="s">
        <v>3836</v>
      </c>
      <c r="U558" t="str">
        <f>HYPERLINK("http://dx.doi.org/10.1007/s00521-020-05395-4","http://dx.doi.org/10.1007/s00521-020-05395-4")</f>
        <v>http://dx.doi.org/10.1007/s00521-020-05395-4</v>
      </c>
    </row>
    <row r="559" spans="1:21" x14ac:dyDescent="0.2">
      <c r="A559" t="s">
        <v>21</v>
      </c>
      <c r="B559" t="s">
        <v>3837</v>
      </c>
      <c r="C559" t="s">
        <v>3838</v>
      </c>
      <c r="D559" t="s">
        <v>3839</v>
      </c>
      <c r="E559" t="s">
        <v>1007</v>
      </c>
      <c r="F559" t="s">
        <v>27</v>
      </c>
      <c r="G559" t="s">
        <v>272</v>
      </c>
      <c r="H559" t="s">
        <v>23</v>
      </c>
      <c r="I559" s="1" t="s">
        <v>23</v>
      </c>
      <c r="J559" t="s">
        <v>23</v>
      </c>
      <c r="K559" t="s">
        <v>3840</v>
      </c>
      <c r="L559" t="s">
        <v>3841</v>
      </c>
      <c r="M559" t="s">
        <v>3842</v>
      </c>
      <c r="N559" s="1">
        <v>67</v>
      </c>
      <c r="O559">
        <v>6</v>
      </c>
      <c r="P559">
        <v>6</v>
      </c>
      <c r="Q559" s="1" t="s">
        <v>1010</v>
      </c>
      <c r="R559" t="s">
        <v>1011</v>
      </c>
      <c r="S559" s="1" t="s">
        <v>23</v>
      </c>
      <c r="T559" t="s">
        <v>3843</v>
      </c>
      <c r="U559" t="str">
        <f>HYPERLINK("http://dx.doi.org/10.1007/s00500-022-06940-0","http://dx.doi.org/10.1007/s00500-022-06940-0")</f>
        <v>http://dx.doi.org/10.1007/s00500-022-06940-0</v>
      </c>
    </row>
    <row r="560" spans="1:21" x14ac:dyDescent="0.2">
      <c r="A560" t="s">
        <v>58</v>
      </c>
      <c r="B560" t="s">
        <v>3844</v>
      </c>
      <c r="C560" t="s">
        <v>3845</v>
      </c>
      <c r="D560" t="s">
        <v>3846</v>
      </c>
      <c r="E560" t="s">
        <v>2422</v>
      </c>
      <c r="F560" t="s">
        <v>27</v>
      </c>
      <c r="G560" t="s">
        <v>49</v>
      </c>
      <c r="H560" t="s">
        <v>2159</v>
      </c>
      <c r="I560" s="1" t="s">
        <v>2160</v>
      </c>
      <c r="J560" t="s">
        <v>2161</v>
      </c>
      <c r="K560" t="s">
        <v>23</v>
      </c>
      <c r="L560" t="s">
        <v>23</v>
      </c>
      <c r="M560" t="s">
        <v>3847</v>
      </c>
      <c r="N560" s="1">
        <v>8</v>
      </c>
      <c r="O560">
        <v>0</v>
      </c>
      <c r="P560">
        <v>0</v>
      </c>
      <c r="Q560" s="1" t="s">
        <v>69</v>
      </c>
      <c r="R560" t="s">
        <v>1021</v>
      </c>
      <c r="S560" s="1">
        <v>2006</v>
      </c>
      <c r="T560" t="s">
        <v>23</v>
      </c>
      <c r="U560" t="s">
        <v>23</v>
      </c>
    </row>
    <row r="561" spans="1:21" x14ac:dyDescent="0.2">
      <c r="A561" t="s">
        <v>21</v>
      </c>
      <c r="B561" t="s">
        <v>3848</v>
      </c>
      <c r="C561" t="s">
        <v>3849</v>
      </c>
      <c r="D561" t="s">
        <v>3850</v>
      </c>
      <c r="E561" t="s">
        <v>2512</v>
      </c>
      <c r="F561" t="s">
        <v>27</v>
      </c>
      <c r="G561" t="s">
        <v>720</v>
      </c>
      <c r="H561" t="s">
        <v>23</v>
      </c>
      <c r="I561" s="1" t="s">
        <v>23</v>
      </c>
      <c r="J561" t="s">
        <v>23</v>
      </c>
      <c r="K561" t="s">
        <v>3851</v>
      </c>
      <c r="L561" t="s">
        <v>3852</v>
      </c>
      <c r="M561" t="s">
        <v>3853</v>
      </c>
      <c r="N561" s="1">
        <v>146</v>
      </c>
      <c r="O561">
        <v>3</v>
      </c>
      <c r="P561">
        <v>31</v>
      </c>
      <c r="Q561" s="1" t="s">
        <v>2516</v>
      </c>
      <c r="R561" t="s">
        <v>2517</v>
      </c>
      <c r="S561" s="1">
        <v>2019</v>
      </c>
      <c r="T561" t="s">
        <v>3854</v>
      </c>
      <c r="U561" t="str">
        <f>HYPERLINK("http://dx.doi.org/10.1016/j.eswa.2018.10.045","http://dx.doi.org/10.1016/j.eswa.2018.10.045")</f>
        <v>http://dx.doi.org/10.1016/j.eswa.2018.10.045</v>
      </c>
    </row>
    <row r="562" spans="1:21" x14ac:dyDescent="0.2">
      <c r="A562" t="s">
        <v>21</v>
      </c>
      <c r="B562" t="s">
        <v>3855</v>
      </c>
      <c r="C562" t="s">
        <v>3856</v>
      </c>
      <c r="D562" t="s">
        <v>3857</v>
      </c>
      <c r="E562" t="s">
        <v>2512</v>
      </c>
      <c r="F562" t="s">
        <v>27</v>
      </c>
      <c r="G562" t="s">
        <v>28</v>
      </c>
      <c r="H562" t="s">
        <v>23</v>
      </c>
      <c r="I562" s="1" t="s">
        <v>23</v>
      </c>
      <c r="J562" t="s">
        <v>23</v>
      </c>
      <c r="K562" t="s">
        <v>3858</v>
      </c>
      <c r="L562" t="s">
        <v>3859</v>
      </c>
      <c r="M562" t="s">
        <v>3860</v>
      </c>
      <c r="N562" s="1">
        <v>24</v>
      </c>
      <c r="O562">
        <v>0</v>
      </c>
      <c r="P562">
        <v>20</v>
      </c>
      <c r="Q562" s="1" t="s">
        <v>2516</v>
      </c>
      <c r="R562" t="s">
        <v>2517</v>
      </c>
      <c r="S562" s="1">
        <v>2013</v>
      </c>
      <c r="T562" t="s">
        <v>3861</v>
      </c>
      <c r="U562" t="str">
        <f>HYPERLINK("http://dx.doi.org/10.1016/j.eswa.2012.10.047","http://dx.doi.org/10.1016/j.eswa.2012.10.047")</f>
        <v>http://dx.doi.org/10.1016/j.eswa.2012.10.047</v>
      </c>
    </row>
    <row r="563" spans="1:21" x14ac:dyDescent="0.2">
      <c r="A563" t="s">
        <v>21</v>
      </c>
      <c r="B563" t="s">
        <v>3862</v>
      </c>
      <c r="C563" t="s">
        <v>3863</v>
      </c>
      <c r="D563" t="s">
        <v>3864</v>
      </c>
      <c r="E563" t="s">
        <v>3865</v>
      </c>
      <c r="F563" t="s">
        <v>27</v>
      </c>
      <c r="G563" t="s">
        <v>28</v>
      </c>
      <c r="H563" t="s">
        <v>23</v>
      </c>
      <c r="I563" s="1" t="s">
        <v>23</v>
      </c>
      <c r="J563" t="s">
        <v>23</v>
      </c>
      <c r="K563" t="s">
        <v>3866</v>
      </c>
      <c r="L563" t="s">
        <v>3867</v>
      </c>
      <c r="M563" t="s">
        <v>3868</v>
      </c>
      <c r="N563" s="1">
        <v>27</v>
      </c>
      <c r="O563">
        <v>2</v>
      </c>
      <c r="P563">
        <v>15</v>
      </c>
      <c r="Q563" s="1" t="s">
        <v>3869</v>
      </c>
      <c r="R563" t="s">
        <v>3870</v>
      </c>
      <c r="S563" s="1">
        <v>2017</v>
      </c>
      <c r="T563" t="s">
        <v>3871</v>
      </c>
      <c r="U563" t="str">
        <f>HYPERLINK("http://dx.doi.org/10.1137/15M1053566","http://dx.doi.org/10.1137/15M1053566")</f>
        <v>http://dx.doi.org/10.1137/15M1053566</v>
      </c>
    </row>
    <row r="564" spans="1:21" x14ac:dyDescent="0.2">
      <c r="A564" t="s">
        <v>21</v>
      </c>
      <c r="B564" t="s">
        <v>3872</v>
      </c>
      <c r="C564" t="s">
        <v>3873</v>
      </c>
      <c r="D564" t="s">
        <v>3874</v>
      </c>
      <c r="E564" t="s">
        <v>26</v>
      </c>
      <c r="F564" t="s">
        <v>27</v>
      </c>
      <c r="G564" t="s">
        <v>28</v>
      </c>
      <c r="H564" t="s">
        <v>23</v>
      </c>
      <c r="I564" s="1" t="s">
        <v>23</v>
      </c>
      <c r="J564" t="s">
        <v>23</v>
      </c>
      <c r="K564" t="s">
        <v>3875</v>
      </c>
      <c r="L564" t="s">
        <v>3876</v>
      </c>
      <c r="M564" t="s">
        <v>3877</v>
      </c>
      <c r="N564" s="1">
        <v>42</v>
      </c>
      <c r="O564">
        <v>3</v>
      </c>
      <c r="P564">
        <v>18</v>
      </c>
      <c r="Q564" s="1" t="s">
        <v>32</v>
      </c>
      <c r="R564" t="s">
        <v>33</v>
      </c>
      <c r="S564" s="1">
        <v>2020</v>
      </c>
      <c r="T564" t="s">
        <v>3878</v>
      </c>
      <c r="U564" t="str">
        <f>HYPERLINK("http://dx.doi.org/10.1007/s00521-019-04054-7","http://dx.doi.org/10.1007/s00521-019-04054-7")</f>
        <v>http://dx.doi.org/10.1007/s00521-019-04054-7</v>
      </c>
    </row>
    <row r="565" spans="1:21" x14ac:dyDescent="0.2">
      <c r="A565" t="s">
        <v>21</v>
      </c>
      <c r="B565" t="s">
        <v>3879</v>
      </c>
      <c r="C565" t="s">
        <v>3880</v>
      </c>
      <c r="D565" t="s">
        <v>3881</v>
      </c>
      <c r="E565" t="s">
        <v>1035</v>
      </c>
      <c r="F565" t="s">
        <v>27</v>
      </c>
      <c r="G565" t="s">
        <v>28</v>
      </c>
      <c r="H565" t="s">
        <v>23</v>
      </c>
      <c r="I565" s="1" t="s">
        <v>23</v>
      </c>
      <c r="J565" t="s">
        <v>23</v>
      </c>
      <c r="K565" t="s">
        <v>3882</v>
      </c>
      <c r="L565" t="s">
        <v>3883</v>
      </c>
      <c r="M565" t="s">
        <v>3884</v>
      </c>
      <c r="N565" s="1">
        <v>51</v>
      </c>
      <c r="O565">
        <v>0</v>
      </c>
      <c r="P565">
        <v>0</v>
      </c>
      <c r="Q565" s="1" t="s">
        <v>1039</v>
      </c>
      <c r="R565" t="s">
        <v>1040</v>
      </c>
      <c r="S565" s="1">
        <v>2021</v>
      </c>
      <c r="T565" t="s">
        <v>3885</v>
      </c>
      <c r="U565" t="str">
        <f>HYPERLINK("http://dx.doi.org/10.1016/j.asoc.2021.107492","http://dx.doi.org/10.1016/j.asoc.2021.107492")</f>
        <v>http://dx.doi.org/10.1016/j.asoc.2021.107492</v>
      </c>
    </row>
    <row r="566" spans="1:21" x14ac:dyDescent="0.2">
      <c r="A566" t="s">
        <v>21</v>
      </c>
      <c r="B566" t="s">
        <v>3886</v>
      </c>
      <c r="C566" t="s">
        <v>3887</v>
      </c>
      <c r="D566" t="s">
        <v>3888</v>
      </c>
      <c r="E566" t="s">
        <v>2512</v>
      </c>
      <c r="F566" t="s">
        <v>27</v>
      </c>
      <c r="G566" t="s">
        <v>28</v>
      </c>
      <c r="H566" t="s">
        <v>23</v>
      </c>
      <c r="I566" s="1" t="s">
        <v>23</v>
      </c>
      <c r="J566" t="s">
        <v>23</v>
      </c>
      <c r="K566" t="s">
        <v>3889</v>
      </c>
      <c r="L566" t="s">
        <v>3890</v>
      </c>
      <c r="M566" t="s">
        <v>3891</v>
      </c>
      <c r="N566" s="1">
        <v>58</v>
      </c>
      <c r="O566">
        <v>2</v>
      </c>
      <c r="P566">
        <v>34</v>
      </c>
      <c r="Q566" s="1" t="s">
        <v>2516</v>
      </c>
      <c r="R566" t="s">
        <v>2517</v>
      </c>
      <c r="S566" s="1">
        <v>2012</v>
      </c>
      <c r="T566" t="s">
        <v>3892</v>
      </c>
      <c r="U566" t="str">
        <f>HYPERLINK("http://dx.doi.org/10.1016/j.eswa.2012.01.104","http://dx.doi.org/10.1016/j.eswa.2012.01.104")</f>
        <v>http://dx.doi.org/10.1016/j.eswa.2012.01.104</v>
      </c>
    </row>
    <row r="567" spans="1:21" x14ac:dyDescent="0.2">
      <c r="A567" t="s">
        <v>21</v>
      </c>
      <c r="B567" t="s">
        <v>3893</v>
      </c>
      <c r="C567" t="s">
        <v>3894</v>
      </c>
      <c r="D567" t="s">
        <v>3895</v>
      </c>
      <c r="E567" t="s">
        <v>2512</v>
      </c>
      <c r="F567" t="s">
        <v>27</v>
      </c>
      <c r="G567" t="s">
        <v>28</v>
      </c>
      <c r="H567" t="s">
        <v>23</v>
      </c>
      <c r="I567" s="1" t="s">
        <v>23</v>
      </c>
      <c r="J567" t="s">
        <v>23</v>
      </c>
      <c r="K567" t="s">
        <v>3896</v>
      </c>
      <c r="L567" t="s">
        <v>3897</v>
      </c>
      <c r="M567" t="s">
        <v>3898</v>
      </c>
      <c r="N567" s="1">
        <v>35</v>
      </c>
      <c r="O567">
        <v>0</v>
      </c>
      <c r="P567">
        <v>34</v>
      </c>
      <c r="Q567" s="1" t="s">
        <v>2516</v>
      </c>
      <c r="R567" t="s">
        <v>2517</v>
      </c>
      <c r="S567" s="1">
        <v>2018</v>
      </c>
      <c r="T567" t="s">
        <v>3899</v>
      </c>
      <c r="U567" t="str">
        <f>HYPERLINK("http://dx.doi.org/10.1016/j.eswa.2018.02.019","http://dx.doi.org/10.1016/j.eswa.2018.02.019")</f>
        <v>http://dx.doi.org/10.1016/j.eswa.2018.02.019</v>
      </c>
    </row>
    <row r="568" spans="1:21" x14ac:dyDescent="0.2">
      <c r="A568" t="s">
        <v>21</v>
      </c>
      <c r="B568" t="s">
        <v>3900</v>
      </c>
      <c r="C568" t="s">
        <v>3901</v>
      </c>
      <c r="D568" t="s">
        <v>3902</v>
      </c>
      <c r="E568" t="s">
        <v>2512</v>
      </c>
      <c r="F568" t="s">
        <v>27</v>
      </c>
      <c r="G568" t="s">
        <v>28</v>
      </c>
      <c r="H568" t="s">
        <v>23</v>
      </c>
      <c r="I568" s="1" t="s">
        <v>23</v>
      </c>
      <c r="J568" t="s">
        <v>23</v>
      </c>
      <c r="K568" t="s">
        <v>3903</v>
      </c>
      <c r="L568" t="s">
        <v>3904</v>
      </c>
      <c r="M568" t="s">
        <v>3905</v>
      </c>
      <c r="N568" s="1">
        <v>55</v>
      </c>
      <c r="O568">
        <v>5</v>
      </c>
      <c r="P568">
        <v>100</v>
      </c>
      <c r="Q568" s="1" t="s">
        <v>2516</v>
      </c>
      <c r="R568" t="s">
        <v>2517</v>
      </c>
      <c r="S568" s="1">
        <v>2017</v>
      </c>
      <c r="T568" t="s">
        <v>3906</v>
      </c>
      <c r="U568" t="str">
        <f>HYPERLINK("http://dx.doi.org/10.1016/j.eswa.2017.01.053","http://dx.doi.org/10.1016/j.eswa.2017.01.053")</f>
        <v>http://dx.doi.org/10.1016/j.eswa.2017.01.053</v>
      </c>
    </row>
    <row r="569" spans="1:21" x14ac:dyDescent="0.2">
      <c r="A569" t="s">
        <v>21</v>
      </c>
      <c r="B569" t="s">
        <v>3907</v>
      </c>
      <c r="C569" t="s">
        <v>3908</v>
      </c>
      <c r="D569" t="s">
        <v>3909</v>
      </c>
      <c r="E569" t="s">
        <v>3910</v>
      </c>
      <c r="F569" t="s">
        <v>27</v>
      </c>
      <c r="G569" t="s">
        <v>28</v>
      </c>
      <c r="H569" t="s">
        <v>23</v>
      </c>
      <c r="I569" s="1" t="s">
        <v>23</v>
      </c>
      <c r="J569" t="s">
        <v>23</v>
      </c>
      <c r="K569" t="s">
        <v>3911</v>
      </c>
      <c r="L569" t="s">
        <v>23</v>
      </c>
      <c r="M569" t="s">
        <v>3912</v>
      </c>
      <c r="N569" s="1">
        <v>44</v>
      </c>
      <c r="O569">
        <v>1</v>
      </c>
      <c r="P569">
        <v>3</v>
      </c>
      <c r="Q569" s="1" t="s">
        <v>3913</v>
      </c>
      <c r="R569" t="s">
        <v>3914</v>
      </c>
      <c r="S569" s="1">
        <v>2021</v>
      </c>
      <c r="T569" t="s">
        <v>3915</v>
      </c>
      <c r="U569" t="str">
        <f>HYPERLINK("http://dx.doi.org/10.1016/j.media.2020.101833","http://dx.doi.org/10.1016/j.media.2020.101833")</f>
        <v>http://dx.doi.org/10.1016/j.media.2020.101833</v>
      </c>
    </row>
    <row r="570" spans="1:21" x14ac:dyDescent="0.2">
      <c r="A570" t="s">
        <v>21</v>
      </c>
      <c r="B570" t="s">
        <v>3916</v>
      </c>
      <c r="C570" t="s">
        <v>3916</v>
      </c>
      <c r="D570" t="s">
        <v>3917</v>
      </c>
      <c r="E570" t="s">
        <v>3918</v>
      </c>
      <c r="F570" t="s">
        <v>27</v>
      </c>
      <c r="G570" t="s">
        <v>28</v>
      </c>
      <c r="H570" t="s">
        <v>23</v>
      </c>
      <c r="I570" s="1" t="s">
        <v>23</v>
      </c>
      <c r="J570" t="s">
        <v>23</v>
      </c>
      <c r="K570" t="s">
        <v>23</v>
      </c>
      <c r="L570" t="s">
        <v>23</v>
      </c>
      <c r="M570" t="s">
        <v>3919</v>
      </c>
      <c r="N570" s="1">
        <v>19</v>
      </c>
      <c r="O570">
        <v>0</v>
      </c>
      <c r="P570">
        <v>4</v>
      </c>
      <c r="Q570" s="1" t="s">
        <v>3920</v>
      </c>
      <c r="R570" t="s">
        <v>3921</v>
      </c>
      <c r="S570" s="1">
        <v>1994</v>
      </c>
      <c r="T570" t="s">
        <v>3922</v>
      </c>
      <c r="U570" t="str">
        <f>HYPERLINK("http://dx.doi.org/10.1111/j.1468-0394.1994.tb00312.x","http://dx.doi.org/10.1111/j.1468-0394.1994.tb00312.x")</f>
        <v>http://dx.doi.org/10.1111/j.1468-0394.1994.tb00312.x</v>
      </c>
    </row>
    <row r="571" spans="1:21" x14ac:dyDescent="0.2">
      <c r="A571" t="s">
        <v>21</v>
      </c>
      <c r="B571" t="s">
        <v>3923</v>
      </c>
      <c r="C571" t="s">
        <v>3923</v>
      </c>
      <c r="D571" t="s">
        <v>3924</v>
      </c>
      <c r="E571" t="s">
        <v>2353</v>
      </c>
      <c r="F571" t="s">
        <v>27</v>
      </c>
      <c r="G571" t="s">
        <v>28</v>
      </c>
      <c r="H571" t="s">
        <v>23</v>
      </c>
      <c r="I571" s="1" t="s">
        <v>23</v>
      </c>
      <c r="J571" t="s">
        <v>23</v>
      </c>
      <c r="K571" t="s">
        <v>23</v>
      </c>
      <c r="L571" t="s">
        <v>941</v>
      </c>
      <c r="M571" t="s">
        <v>3925</v>
      </c>
      <c r="N571" s="1">
        <v>14</v>
      </c>
      <c r="O571">
        <v>0</v>
      </c>
      <c r="P571">
        <v>3</v>
      </c>
      <c r="Q571" s="1" t="s">
        <v>2357</v>
      </c>
      <c r="R571" t="s">
        <v>2358</v>
      </c>
      <c r="S571" s="1">
        <v>1995</v>
      </c>
      <c r="T571" t="s">
        <v>3926</v>
      </c>
      <c r="U571" t="str">
        <f>HYPERLINK("http://dx.doi.org/10.1109/72.363447","http://dx.doi.org/10.1109/72.363447")</f>
        <v>http://dx.doi.org/10.1109/72.363447</v>
      </c>
    </row>
    <row r="572" spans="1:21" x14ac:dyDescent="0.2">
      <c r="A572" t="s">
        <v>21</v>
      </c>
      <c r="B572" t="s">
        <v>3927</v>
      </c>
      <c r="C572" t="s">
        <v>3928</v>
      </c>
      <c r="D572" t="s">
        <v>3929</v>
      </c>
      <c r="E572" t="s">
        <v>941</v>
      </c>
      <c r="F572" t="s">
        <v>27</v>
      </c>
      <c r="G572" t="s">
        <v>28</v>
      </c>
      <c r="H572" t="s">
        <v>23</v>
      </c>
      <c r="I572" s="1" t="s">
        <v>23</v>
      </c>
      <c r="J572" t="s">
        <v>23</v>
      </c>
      <c r="K572" t="s">
        <v>3930</v>
      </c>
      <c r="L572" t="s">
        <v>3931</v>
      </c>
      <c r="M572" t="s">
        <v>3932</v>
      </c>
      <c r="N572" s="1">
        <v>35</v>
      </c>
      <c r="O572">
        <v>4</v>
      </c>
      <c r="P572">
        <v>93</v>
      </c>
      <c r="Q572" s="1" t="s">
        <v>944</v>
      </c>
      <c r="R572" t="s">
        <v>941</v>
      </c>
      <c r="S572" s="1">
        <v>2015</v>
      </c>
      <c r="T572" t="s">
        <v>3933</v>
      </c>
      <c r="U572" t="str">
        <f>HYPERLINK("http://dx.doi.org/10.1016/j.neunet.2014.11.005","http://dx.doi.org/10.1016/j.neunet.2014.11.005")</f>
        <v>http://dx.doi.org/10.1016/j.neunet.2014.11.005</v>
      </c>
    </row>
    <row r="573" spans="1:21" x14ac:dyDescent="0.2">
      <c r="A573" t="s">
        <v>21</v>
      </c>
      <c r="B573" t="s">
        <v>3934</v>
      </c>
      <c r="C573" t="s">
        <v>3935</v>
      </c>
      <c r="D573" t="s">
        <v>3936</v>
      </c>
      <c r="E573" t="s">
        <v>3937</v>
      </c>
      <c r="F573" t="s">
        <v>27</v>
      </c>
      <c r="G573" t="s">
        <v>279</v>
      </c>
      <c r="H573" t="s">
        <v>23</v>
      </c>
      <c r="I573" s="1" t="s">
        <v>23</v>
      </c>
      <c r="J573" t="s">
        <v>23</v>
      </c>
      <c r="K573" t="s">
        <v>23</v>
      </c>
      <c r="L573" t="s">
        <v>3938</v>
      </c>
      <c r="M573" t="s">
        <v>3939</v>
      </c>
      <c r="N573" s="1">
        <v>52</v>
      </c>
      <c r="O573">
        <v>4</v>
      </c>
      <c r="P573">
        <v>11</v>
      </c>
      <c r="Q573" s="1" t="s">
        <v>3940</v>
      </c>
      <c r="R573" t="s">
        <v>3937</v>
      </c>
      <c r="S573" s="1">
        <v>2021</v>
      </c>
      <c r="T573" t="s">
        <v>3941</v>
      </c>
      <c r="U573" t="str">
        <f>HYPERLINK("http://dx.doi.org/10.1016/j.patter.2021.100363","http://dx.doi.org/10.1016/j.patter.2021.100363")</f>
        <v>http://dx.doi.org/10.1016/j.patter.2021.100363</v>
      </c>
    </row>
    <row r="574" spans="1:21" x14ac:dyDescent="0.2">
      <c r="A574" t="s">
        <v>58</v>
      </c>
      <c r="B574" t="s">
        <v>3942</v>
      </c>
      <c r="C574" t="s">
        <v>3942</v>
      </c>
      <c r="D574" t="s">
        <v>3943</v>
      </c>
      <c r="E574" t="s">
        <v>3944</v>
      </c>
      <c r="F574" t="s">
        <v>27</v>
      </c>
      <c r="G574" t="s">
        <v>49</v>
      </c>
      <c r="H574" t="s">
        <v>3945</v>
      </c>
      <c r="I574" s="1" t="s">
        <v>3946</v>
      </c>
      <c r="J574" t="s">
        <v>3947</v>
      </c>
      <c r="K574" t="s">
        <v>23</v>
      </c>
      <c r="L574" t="s">
        <v>23</v>
      </c>
      <c r="M574" t="s">
        <v>3948</v>
      </c>
      <c r="N574" s="1">
        <v>9</v>
      </c>
      <c r="O574">
        <v>0</v>
      </c>
      <c r="P574">
        <v>2</v>
      </c>
      <c r="Q574" s="1" t="s">
        <v>69</v>
      </c>
      <c r="R574" t="s">
        <v>1021</v>
      </c>
      <c r="S574" s="1">
        <v>2004</v>
      </c>
      <c r="T574" t="s">
        <v>23</v>
      </c>
      <c r="U574" t="s">
        <v>23</v>
      </c>
    </row>
    <row r="575" spans="1:21" x14ac:dyDescent="0.2">
      <c r="A575" t="s">
        <v>21</v>
      </c>
      <c r="B575" t="s">
        <v>3949</v>
      </c>
      <c r="C575" t="s">
        <v>3950</v>
      </c>
      <c r="D575" t="s">
        <v>3951</v>
      </c>
      <c r="E575" t="s">
        <v>1434</v>
      </c>
      <c r="F575" t="s">
        <v>27</v>
      </c>
      <c r="G575" t="s">
        <v>28</v>
      </c>
      <c r="H575" t="s">
        <v>23</v>
      </c>
      <c r="I575" s="1" t="s">
        <v>23</v>
      </c>
      <c r="J575" t="s">
        <v>23</v>
      </c>
      <c r="K575" t="s">
        <v>3952</v>
      </c>
      <c r="L575" t="s">
        <v>23</v>
      </c>
      <c r="M575" t="s">
        <v>3953</v>
      </c>
      <c r="N575" s="1">
        <v>17</v>
      </c>
      <c r="O575">
        <v>0</v>
      </c>
      <c r="P575">
        <v>1</v>
      </c>
      <c r="Q575" s="1" t="s">
        <v>1438</v>
      </c>
      <c r="R575" t="s">
        <v>1439</v>
      </c>
      <c r="S575" s="1">
        <v>2016</v>
      </c>
      <c r="T575" t="s">
        <v>3954</v>
      </c>
      <c r="U575" t="str">
        <f>HYPERLINK("http://dx.doi.org/10.1007/s10458-015-9306-4","http://dx.doi.org/10.1007/s10458-015-9306-4")</f>
        <v>http://dx.doi.org/10.1007/s10458-015-9306-4</v>
      </c>
    </row>
    <row r="576" spans="1:21" x14ac:dyDescent="0.2">
      <c r="A576" t="s">
        <v>21</v>
      </c>
      <c r="B576" t="s">
        <v>3955</v>
      </c>
      <c r="C576" t="s">
        <v>3955</v>
      </c>
      <c r="D576" t="s">
        <v>3956</v>
      </c>
      <c r="E576" t="s">
        <v>3910</v>
      </c>
      <c r="F576" t="s">
        <v>27</v>
      </c>
      <c r="G576" t="s">
        <v>28</v>
      </c>
      <c r="H576" t="s">
        <v>23</v>
      </c>
      <c r="I576" s="1" t="s">
        <v>23</v>
      </c>
      <c r="J576" t="s">
        <v>23</v>
      </c>
      <c r="K576" t="s">
        <v>3957</v>
      </c>
      <c r="L576" t="s">
        <v>3958</v>
      </c>
      <c r="M576" t="s">
        <v>3959</v>
      </c>
      <c r="N576" s="1">
        <v>22</v>
      </c>
      <c r="O576">
        <v>0</v>
      </c>
      <c r="P576">
        <v>2</v>
      </c>
      <c r="Q576" s="1" t="s">
        <v>3913</v>
      </c>
      <c r="R576" t="s">
        <v>3914</v>
      </c>
      <c r="S576" s="1">
        <v>2000</v>
      </c>
      <c r="T576" t="s">
        <v>3960</v>
      </c>
      <c r="U576" t="str">
        <f>HYPERLINK("http://dx.doi.org/10.1016/S1361-8415(00)00020-7","http://dx.doi.org/10.1016/S1361-8415(00)00020-7")</f>
        <v>http://dx.doi.org/10.1016/S1361-8415(00)00020-7</v>
      </c>
    </row>
    <row r="577" spans="1:21" x14ac:dyDescent="0.2">
      <c r="A577" t="s">
        <v>21</v>
      </c>
      <c r="B577" t="s">
        <v>3961</v>
      </c>
      <c r="C577" t="s">
        <v>3962</v>
      </c>
      <c r="D577" t="s">
        <v>3963</v>
      </c>
      <c r="E577" t="s">
        <v>3910</v>
      </c>
      <c r="F577" t="s">
        <v>27</v>
      </c>
      <c r="G577" t="s">
        <v>28</v>
      </c>
      <c r="H577" t="s">
        <v>23</v>
      </c>
      <c r="I577" s="1" t="s">
        <v>23</v>
      </c>
      <c r="J577" t="s">
        <v>23</v>
      </c>
      <c r="K577" t="s">
        <v>3964</v>
      </c>
      <c r="L577" t="s">
        <v>3965</v>
      </c>
      <c r="M577" t="s">
        <v>3966</v>
      </c>
      <c r="N577" s="1">
        <v>37</v>
      </c>
      <c r="O577">
        <v>0</v>
      </c>
      <c r="P577">
        <v>4</v>
      </c>
      <c r="Q577" s="1" t="s">
        <v>3913</v>
      </c>
      <c r="R577" t="s">
        <v>3914</v>
      </c>
      <c r="S577" s="1">
        <v>2009</v>
      </c>
      <c r="T577" t="s">
        <v>3967</v>
      </c>
      <c r="U577" t="str">
        <f>HYPERLINK("http://dx.doi.org/10.1016/j.media.2008.06.016","http://dx.doi.org/10.1016/j.media.2008.06.016")</f>
        <v>http://dx.doi.org/10.1016/j.media.2008.06.016</v>
      </c>
    </row>
    <row r="578" spans="1:21" x14ac:dyDescent="0.2">
      <c r="A578" t="s">
        <v>21</v>
      </c>
      <c r="B578" t="s">
        <v>3968</v>
      </c>
      <c r="C578" t="s">
        <v>3969</v>
      </c>
      <c r="D578" t="s">
        <v>3970</v>
      </c>
      <c r="E578" t="s">
        <v>3910</v>
      </c>
      <c r="F578" t="s">
        <v>27</v>
      </c>
      <c r="G578" t="s">
        <v>28</v>
      </c>
      <c r="H578" t="s">
        <v>23</v>
      </c>
      <c r="I578" s="1" t="s">
        <v>23</v>
      </c>
      <c r="J578" t="s">
        <v>23</v>
      </c>
      <c r="K578" t="s">
        <v>3971</v>
      </c>
      <c r="L578" t="s">
        <v>3972</v>
      </c>
      <c r="M578" t="s">
        <v>3973</v>
      </c>
      <c r="N578" s="1">
        <v>41</v>
      </c>
      <c r="O578">
        <v>1</v>
      </c>
      <c r="P578">
        <v>12</v>
      </c>
      <c r="Q578" s="1" t="s">
        <v>3913</v>
      </c>
      <c r="R578" t="s">
        <v>3914</v>
      </c>
      <c r="S578" s="1">
        <v>2014</v>
      </c>
      <c r="T578" t="s">
        <v>3974</v>
      </c>
      <c r="U578" t="str">
        <f>HYPERLINK("http://dx.doi.org/10.1016/j.media.2014.05.007","http://dx.doi.org/10.1016/j.media.2014.05.007")</f>
        <v>http://dx.doi.org/10.1016/j.media.2014.05.007</v>
      </c>
    </row>
    <row r="579" spans="1:21" x14ac:dyDescent="0.2">
      <c r="A579" t="s">
        <v>21</v>
      </c>
      <c r="B579" t="s">
        <v>3975</v>
      </c>
      <c r="C579" t="s">
        <v>3976</v>
      </c>
      <c r="D579" t="s">
        <v>3977</v>
      </c>
      <c r="E579" t="s">
        <v>1398</v>
      </c>
      <c r="F579" t="s">
        <v>27</v>
      </c>
      <c r="G579" t="s">
        <v>28</v>
      </c>
      <c r="H579" t="s">
        <v>23</v>
      </c>
      <c r="I579" s="1" t="s">
        <v>23</v>
      </c>
      <c r="J579" t="s">
        <v>23</v>
      </c>
      <c r="K579" t="s">
        <v>3978</v>
      </c>
      <c r="L579" t="s">
        <v>3979</v>
      </c>
      <c r="M579" t="s">
        <v>3980</v>
      </c>
      <c r="N579" s="1">
        <v>40</v>
      </c>
      <c r="O579">
        <v>0</v>
      </c>
      <c r="P579">
        <v>13</v>
      </c>
      <c r="Q579" s="1" t="s">
        <v>1402</v>
      </c>
      <c r="R579" t="s">
        <v>1403</v>
      </c>
      <c r="S579" s="1">
        <v>2014</v>
      </c>
      <c r="T579" t="s">
        <v>3981</v>
      </c>
      <c r="U579" t="str">
        <f>HYPERLINK("http://dx.doi.org/10.1109/TPAMI.2014.2302443","http://dx.doi.org/10.1109/TPAMI.2014.2302443")</f>
        <v>http://dx.doi.org/10.1109/TPAMI.2014.2302443</v>
      </c>
    </row>
    <row r="580" spans="1:21" x14ac:dyDescent="0.2">
      <c r="A580" t="s">
        <v>21</v>
      </c>
      <c r="B580" t="s">
        <v>3982</v>
      </c>
      <c r="C580" t="s">
        <v>3983</v>
      </c>
      <c r="D580" t="s">
        <v>3984</v>
      </c>
      <c r="E580" t="s">
        <v>505</v>
      </c>
      <c r="F580" t="s">
        <v>27</v>
      </c>
      <c r="G580" t="s">
        <v>28</v>
      </c>
      <c r="H580" t="s">
        <v>23</v>
      </c>
      <c r="I580" s="1" t="s">
        <v>23</v>
      </c>
      <c r="J580" t="s">
        <v>23</v>
      </c>
      <c r="K580" t="s">
        <v>3985</v>
      </c>
      <c r="L580" t="s">
        <v>23</v>
      </c>
      <c r="M580" t="s">
        <v>3986</v>
      </c>
      <c r="N580" s="1">
        <v>24</v>
      </c>
      <c r="O580">
        <v>3</v>
      </c>
      <c r="P580">
        <v>3</v>
      </c>
      <c r="Q580" s="1" t="s">
        <v>509</v>
      </c>
      <c r="R580" t="s">
        <v>510</v>
      </c>
      <c r="S580" s="1">
        <v>2021</v>
      </c>
      <c r="T580" t="s">
        <v>3987</v>
      </c>
      <c r="U580" t="str">
        <f>HYPERLINK("http://dx.doi.org/10.1515/jisys-2020-0081","http://dx.doi.org/10.1515/jisys-2020-0081")</f>
        <v>http://dx.doi.org/10.1515/jisys-2020-0081</v>
      </c>
    </row>
    <row r="581" spans="1:21" x14ac:dyDescent="0.2">
      <c r="A581" t="s">
        <v>21</v>
      </c>
      <c r="B581" t="s">
        <v>3988</v>
      </c>
      <c r="C581" t="s">
        <v>3989</v>
      </c>
      <c r="D581" t="s">
        <v>3990</v>
      </c>
      <c r="E581" t="s">
        <v>148</v>
      </c>
      <c r="F581" t="s">
        <v>27</v>
      </c>
      <c r="G581" t="s">
        <v>720</v>
      </c>
      <c r="H581" t="s">
        <v>23</v>
      </c>
      <c r="I581" s="1" t="s">
        <v>23</v>
      </c>
      <c r="J581" t="s">
        <v>23</v>
      </c>
      <c r="K581" t="s">
        <v>3991</v>
      </c>
      <c r="L581" t="s">
        <v>3992</v>
      </c>
      <c r="M581" t="s">
        <v>3993</v>
      </c>
      <c r="N581" s="1">
        <v>170</v>
      </c>
      <c r="O581">
        <v>11</v>
      </c>
      <c r="P581">
        <v>96</v>
      </c>
      <c r="Q581" s="1" t="s">
        <v>152</v>
      </c>
      <c r="R581" t="s">
        <v>148</v>
      </c>
      <c r="S581" s="1">
        <v>2019</v>
      </c>
      <c r="T581" t="s">
        <v>3994</v>
      </c>
      <c r="U581" t="str">
        <f>HYPERLINK("http://dx.doi.org/10.1016/j.neucom.2019.03.086","http://dx.doi.org/10.1016/j.neucom.2019.03.086")</f>
        <v>http://dx.doi.org/10.1016/j.neucom.2019.03.086</v>
      </c>
    </row>
    <row r="582" spans="1:21" x14ac:dyDescent="0.2">
      <c r="A582" t="s">
        <v>21</v>
      </c>
      <c r="B582" t="s">
        <v>3995</v>
      </c>
      <c r="C582" t="s">
        <v>3996</v>
      </c>
      <c r="D582" t="s">
        <v>3997</v>
      </c>
      <c r="E582" t="s">
        <v>2064</v>
      </c>
      <c r="F582" t="s">
        <v>27</v>
      </c>
      <c r="G582" t="s">
        <v>28</v>
      </c>
      <c r="H582" t="s">
        <v>23</v>
      </c>
      <c r="I582" s="1" t="s">
        <v>23</v>
      </c>
      <c r="J582" t="s">
        <v>23</v>
      </c>
      <c r="K582" t="s">
        <v>3998</v>
      </c>
      <c r="L582" t="s">
        <v>3999</v>
      </c>
      <c r="M582" t="s">
        <v>4000</v>
      </c>
      <c r="N582" s="1">
        <v>66</v>
      </c>
      <c r="O582">
        <v>24</v>
      </c>
      <c r="P582">
        <v>31</v>
      </c>
      <c r="Q582" s="1" t="s">
        <v>2068</v>
      </c>
      <c r="R582" t="s">
        <v>2069</v>
      </c>
      <c r="S582" s="1">
        <v>2022</v>
      </c>
      <c r="T582" t="s">
        <v>4001</v>
      </c>
      <c r="U582" t="str">
        <f>HYPERLINK("http://dx.doi.org/10.1007/s10489-021-02831-3","http://dx.doi.org/10.1007/s10489-021-02831-3")</f>
        <v>http://dx.doi.org/10.1007/s10489-021-02831-3</v>
      </c>
    </row>
    <row r="583" spans="1:21" x14ac:dyDescent="0.2">
      <c r="A583" t="s">
        <v>21</v>
      </c>
      <c r="B583" t="s">
        <v>4002</v>
      </c>
      <c r="C583" t="s">
        <v>4003</v>
      </c>
      <c r="D583" t="s">
        <v>4004</v>
      </c>
      <c r="E583" t="s">
        <v>4005</v>
      </c>
      <c r="F583" t="s">
        <v>27</v>
      </c>
      <c r="G583" t="s">
        <v>279</v>
      </c>
      <c r="H583" t="s">
        <v>23</v>
      </c>
      <c r="I583" s="1" t="s">
        <v>23</v>
      </c>
      <c r="J583" t="s">
        <v>23</v>
      </c>
      <c r="K583" t="s">
        <v>23</v>
      </c>
      <c r="L583" t="s">
        <v>23</v>
      </c>
      <c r="M583" t="s">
        <v>23</v>
      </c>
      <c r="N583" s="1">
        <v>0</v>
      </c>
      <c r="O583">
        <v>1</v>
      </c>
      <c r="P583">
        <v>15</v>
      </c>
      <c r="Q583" s="1" t="s">
        <v>4006</v>
      </c>
      <c r="R583" t="s">
        <v>4007</v>
      </c>
      <c r="S583" s="1">
        <v>2018</v>
      </c>
      <c r="T583" t="s">
        <v>4008</v>
      </c>
      <c r="U583" t="str">
        <f>HYPERLINK("http://dx.doi.org/10.1109/MCI.2018.2806988","http://dx.doi.org/10.1109/MCI.2018.2806988")</f>
        <v>http://dx.doi.org/10.1109/MCI.2018.2806988</v>
      </c>
    </row>
    <row r="584" spans="1:21" x14ac:dyDescent="0.2">
      <c r="A584" t="s">
        <v>21</v>
      </c>
      <c r="B584" t="s">
        <v>4009</v>
      </c>
      <c r="C584" t="s">
        <v>4010</v>
      </c>
      <c r="D584" t="s">
        <v>4011</v>
      </c>
      <c r="E584" t="s">
        <v>4012</v>
      </c>
      <c r="F584" t="s">
        <v>27</v>
      </c>
      <c r="G584" t="s">
        <v>28</v>
      </c>
      <c r="H584" t="s">
        <v>23</v>
      </c>
      <c r="I584" s="1" t="s">
        <v>23</v>
      </c>
      <c r="J584" t="s">
        <v>23</v>
      </c>
      <c r="K584" t="s">
        <v>4013</v>
      </c>
      <c r="L584" t="s">
        <v>23</v>
      </c>
      <c r="M584" t="s">
        <v>4014</v>
      </c>
      <c r="N584" s="1">
        <v>30</v>
      </c>
      <c r="O584">
        <v>0</v>
      </c>
      <c r="P584">
        <v>2</v>
      </c>
      <c r="Q584" s="1" t="s">
        <v>4015</v>
      </c>
      <c r="R584" t="s">
        <v>4016</v>
      </c>
      <c r="S584" s="1">
        <v>2021</v>
      </c>
      <c r="T584" t="s">
        <v>4017</v>
      </c>
      <c r="U584" t="str">
        <f>HYPERLINK("http://dx.doi.org/10.1007/s12293-021-00345-6","http://dx.doi.org/10.1007/s12293-021-00345-6")</f>
        <v>http://dx.doi.org/10.1007/s12293-021-00345-6</v>
      </c>
    </row>
    <row r="585" spans="1:21" x14ac:dyDescent="0.2">
      <c r="A585" t="s">
        <v>21</v>
      </c>
      <c r="B585" t="s">
        <v>4018</v>
      </c>
      <c r="C585" t="s">
        <v>4019</v>
      </c>
      <c r="D585" t="s">
        <v>4020</v>
      </c>
      <c r="E585" t="s">
        <v>3235</v>
      </c>
      <c r="F585" t="s">
        <v>27</v>
      </c>
      <c r="G585" t="s">
        <v>720</v>
      </c>
      <c r="H585" t="s">
        <v>23</v>
      </c>
      <c r="I585" s="1" t="s">
        <v>23</v>
      </c>
      <c r="J585" t="s">
        <v>23</v>
      </c>
      <c r="K585" t="s">
        <v>4021</v>
      </c>
      <c r="L585" t="s">
        <v>4022</v>
      </c>
      <c r="M585" t="s">
        <v>4023</v>
      </c>
      <c r="N585" s="1">
        <v>107</v>
      </c>
      <c r="O585">
        <v>3</v>
      </c>
      <c r="P585">
        <v>44</v>
      </c>
      <c r="Q585" s="1" t="s">
        <v>3239</v>
      </c>
      <c r="R585" t="s">
        <v>3240</v>
      </c>
      <c r="S585" s="1">
        <v>2016</v>
      </c>
      <c r="T585" t="s">
        <v>4024</v>
      </c>
      <c r="U585" t="str">
        <f>HYPERLINK("http://dx.doi.org/10.1080/10798587.2015.1092338","http://dx.doi.org/10.1080/10798587.2015.1092338")</f>
        <v>http://dx.doi.org/10.1080/10798587.2015.1092338</v>
      </c>
    </row>
    <row r="586" spans="1:21" x14ac:dyDescent="0.2">
      <c r="A586" t="s">
        <v>21</v>
      </c>
      <c r="B586" t="s">
        <v>4025</v>
      </c>
      <c r="C586" t="s">
        <v>4026</v>
      </c>
      <c r="D586" t="s">
        <v>4027</v>
      </c>
      <c r="E586" t="s">
        <v>4028</v>
      </c>
      <c r="F586" t="s">
        <v>27</v>
      </c>
      <c r="G586" t="s">
        <v>28</v>
      </c>
      <c r="H586" t="s">
        <v>23</v>
      </c>
      <c r="I586" s="1" t="s">
        <v>23</v>
      </c>
      <c r="J586" t="s">
        <v>23</v>
      </c>
      <c r="K586" t="s">
        <v>4029</v>
      </c>
      <c r="L586" t="s">
        <v>23</v>
      </c>
      <c r="M586" t="s">
        <v>4030</v>
      </c>
      <c r="N586" s="1">
        <v>44</v>
      </c>
      <c r="O586">
        <v>0</v>
      </c>
      <c r="P586">
        <v>3</v>
      </c>
      <c r="Q586" s="1" t="s">
        <v>4031</v>
      </c>
      <c r="R586" t="s">
        <v>4032</v>
      </c>
      <c r="S586" s="1">
        <v>2021</v>
      </c>
      <c r="T586" t="s">
        <v>4033</v>
      </c>
      <c r="U586" t="str">
        <f>HYPERLINK("http://dx.doi.org/10.3233/SW-200417","http://dx.doi.org/10.3233/SW-200417")</f>
        <v>http://dx.doi.org/10.3233/SW-200417</v>
      </c>
    </row>
    <row r="587" spans="1:21" x14ac:dyDescent="0.2">
      <c r="A587" t="s">
        <v>21</v>
      </c>
      <c r="B587" t="s">
        <v>4034</v>
      </c>
      <c r="C587" t="s">
        <v>4035</v>
      </c>
      <c r="D587" t="s">
        <v>4036</v>
      </c>
      <c r="E587" t="s">
        <v>374</v>
      </c>
      <c r="F587" t="s">
        <v>27</v>
      </c>
      <c r="G587" t="s">
        <v>28</v>
      </c>
      <c r="H587" t="s">
        <v>23</v>
      </c>
      <c r="I587" s="1" t="s">
        <v>23</v>
      </c>
      <c r="J587" t="s">
        <v>23</v>
      </c>
      <c r="K587" t="s">
        <v>4037</v>
      </c>
      <c r="L587" t="s">
        <v>4038</v>
      </c>
      <c r="M587" t="s">
        <v>4039</v>
      </c>
      <c r="N587" s="1">
        <v>22</v>
      </c>
      <c r="O587">
        <v>0</v>
      </c>
      <c r="P587">
        <v>3</v>
      </c>
      <c r="Q587" s="1" t="s">
        <v>376</v>
      </c>
      <c r="R587" t="s">
        <v>377</v>
      </c>
      <c r="S587" s="1">
        <v>2010</v>
      </c>
      <c r="T587" t="s">
        <v>4040</v>
      </c>
      <c r="U587" t="str">
        <f>HYPERLINK("http://dx.doi.org/10.1016/j.artint.2010.08.001","http://dx.doi.org/10.1016/j.artint.2010.08.001")</f>
        <v>http://dx.doi.org/10.1016/j.artint.2010.08.001</v>
      </c>
    </row>
    <row r="588" spans="1:21" x14ac:dyDescent="0.2">
      <c r="A588" t="s">
        <v>21</v>
      </c>
      <c r="B588" t="s">
        <v>4041</v>
      </c>
      <c r="C588" t="s">
        <v>4042</v>
      </c>
      <c r="D588" t="s">
        <v>4043</v>
      </c>
      <c r="E588" t="s">
        <v>1434</v>
      </c>
      <c r="F588" t="s">
        <v>27</v>
      </c>
      <c r="G588" t="s">
        <v>28</v>
      </c>
      <c r="H588" t="s">
        <v>23</v>
      </c>
      <c r="I588" s="1" t="s">
        <v>23</v>
      </c>
      <c r="J588" t="s">
        <v>23</v>
      </c>
      <c r="K588" t="s">
        <v>4044</v>
      </c>
      <c r="L588" t="s">
        <v>4045</v>
      </c>
      <c r="M588" t="s">
        <v>4046</v>
      </c>
      <c r="N588" s="1">
        <v>59</v>
      </c>
      <c r="O588">
        <v>0</v>
      </c>
      <c r="P588">
        <v>2</v>
      </c>
      <c r="Q588" s="1" t="s">
        <v>1438</v>
      </c>
      <c r="R588" t="s">
        <v>1439</v>
      </c>
      <c r="S588" s="1">
        <v>2022</v>
      </c>
      <c r="T588" t="s">
        <v>4047</v>
      </c>
      <c r="U588" t="str">
        <f>HYPERLINK("http://dx.doi.org/10.1007/s10458-021-09531-9","http://dx.doi.org/10.1007/s10458-021-09531-9")</f>
        <v>http://dx.doi.org/10.1007/s10458-021-09531-9</v>
      </c>
    </row>
    <row r="589" spans="1:21" x14ac:dyDescent="0.2">
      <c r="A589" t="s">
        <v>21</v>
      </c>
      <c r="B589" t="s">
        <v>4048</v>
      </c>
      <c r="C589" t="s">
        <v>4048</v>
      </c>
      <c r="D589" t="s">
        <v>4049</v>
      </c>
      <c r="E589" t="s">
        <v>4050</v>
      </c>
      <c r="F589" t="s">
        <v>27</v>
      </c>
      <c r="G589" t="s">
        <v>28</v>
      </c>
      <c r="H589" t="s">
        <v>23</v>
      </c>
      <c r="I589" s="1" t="s">
        <v>23</v>
      </c>
      <c r="J589" t="s">
        <v>23</v>
      </c>
      <c r="K589" t="s">
        <v>23</v>
      </c>
      <c r="L589" t="s">
        <v>23</v>
      </c>
      <c r="M589" t="s">
        <v>4051</v>
      </c>
      <c r="N589" s="1">
        <v>9</v>
      </c>
      <c r="O589">
        <v>0</v>
      </c>
      <c r="P589">
        <v>6</v>
      </c>
      <c r="Q589" s="1" t="s">
        <v>4052</v>
      </c>
      <c r="R589" t="s">
        <v>4053</v>
      </c>
      <c r="S589" s="1">
        <v>2000</v>
      </c>
      <c r="T589" t="s">
        <v>4054</v>
      </c>
      <c r="U589" t="str">
        <f>HYPERLINK("http://dx.doi.org/10.1162/089120100561601","http://dx.doi.org/10.1162/089120100561601")</f>
        <v>http://dx.doi.org/10.1162/089120100561601</v>
      </c>
    </row>
    <row r="590" spans="1:21" x14ac:dyDescent="0.2">
      <c r="A590" t="s">
        <v>21</v>
      </c>
      <c r="B590" t="s">
        <v>4055</v>
      </c>
      <c r="C590" t="s">
        <v>4056</v>
      </c>
      <c r="D590" t="s">
        <v>4057</v>
      </c>
      <c r="E590" t="s">
        <v>1007</v>
      </c>
      <c r="F590" t="s">
        <v>27</v>
      </c>
      <c r="G590" t="s">
        <v>28</v>
      </c>
      <c r="H590" t="s">
        <v>23</v>
      </c>
      <c r="I590" s="1" t="s">
        <v>23</v>
      </c>
      <c r="J590" t="s">
        <v>23</v>
      </c>
      <c r="K590" t="s">
        <v>4058</v>
      </c>
      <c r="L590" t="s">
        <v>4059</v>
      </c>
      <c r="M590" t="s">
        <v>4060</v>
      </c>
      <c r="N590" s="1">
        <v>40</v>
      </c>
      <c r="O590">
        <v>0</v>
      </c>
      <c r="P590">
        <v>5</v>
      </c>
      <c r="Q590" s="1" t="s">
        <v>1010</v>
      </c>
      <c r="R590" t="s">
        <v>1011</v>
      </c>
      <c r="S590" s="1">
        <v>2019</v>
      </c>
      <c r="T590" t="s">
        <v>4061</v>
      </c>
      <c r="U590" t="str">
        <f>HYPERLINK("http://dx.doi.org/10.1007/s00500-018-3384-6","http://dx.doi.org/10.1007/s00500-018-3384-6")</f>
        <v>http://dx.doi.org/10.1007/s00500-018-3384-6</v>
      </c>
    </row>
    <row r="591" spans="1:21" x14ac:dyDescent="0.2">
      <c r="A591" t="s">
        <v>21</v>
      </c>
      <c r="B591" t="s">
        <v>4062</v>
      </c>
      <c r="C591" t="s">
        <v>4063</v>
      </c>
      <c r="D591" t="s">
        <v>4064</v>
      </c>
      <c r="E591" t="s">
        <v>997</v>
      </c>
      <c r="F591" t="s">
        <v>27</v>
      </c>
      <c r="G591" t="s">
        <v>28</v>
      </c>
      <c r="H591" t="s">
        <v>23</v>
      </c>
      <c r="I591" s="1" t="s">
        <v>23</v>
      </c>
      <c r="J591" t="s">
        <v>23</v>
      </c>
      <c r="K591" t="s">
        <v>4065</v>
      </c>
      <c r="L591" t="s">
        <v>4066</v>
      </c>
      <c r="M591" t="s">
        <v>4067</v>
      </c>
      <c r="N591" s="1">
        <v>175</v>
      </c>
      <c r="O591">
        <v>5</v>
      </c>
      <c r="P591">
        <v>53</v>
      </c>
      <c r="Q591" s="1" t="s">
        <v>1001</v>
      </c>
      <c r="R591" t="s">
        <v>1002</v>
      </c>
      <c r="S591" s="1">
        <v>2017</v>
      </c>
      <c r="T591" t="s">
        <v>4068</v>
      </c>
      <c r="U591" t="str">
        <f>HYPERLINK("http://dx.doi.org/10.1109/TEVC.2016.2638437","http://dx.doi.org/10.1109/TEVC.2016.2638437")</f>
        <v>http://dx.doi.org/10.1109/TEVC.2016.2638437</v>
      </c>
    </row>
    <row r="592" spans="1:21" x14ac:dyDescent="0.2">
      <c r="A592" t="s">
        <v>21</v>
      </c>
      <c r="B592" t="s">
        <v>4069</v>
      </c>
      <c r="C592" t="s">
        <v>4070</v>
      </c>
      <c r="D592" t="s">
        <v>4071</v>
      </c>
      <c r="E592" t="s">
        <v>1238</v>
      </c>
      <c r="F592" t="s">
        <v>27</v>
      </c>
      <c r="G592" t="s">
        <v>28</v>
      </c>
      <c r="H592" t="s">
        <v>23</v>
      </c>
      <c r="I592" s="1" t="s">
        <v>23</v>
      </c>
      <c r="J592" t="s">
        <v>23</v>
      </c>
      <c r="K592" t="s">
        <v>4072</v>
      </c>
      <c r="L592" t="s">
        <v>23</v>
      </c>
      <c r="M592" t="s">
        <v>4073</v>
      </c>
      <c r="N592" s="1">
        <v>13</v>
      </c>
      <c r="O592">
        <v>1</v>
      </c>
      <c r="P592">
        <v>21</v>
      </c>
      <c r="Q592" s="1" t="s">
        <v>1242</v>
      </c>
      <c r="R592" t="s">
        <v>1243</v>
      </c>
      <c r="S592" s="1">
        <v>2015</v>
      </c>
      <c r="T592" t="s">
        <v>4074</v>
      </c>
      <c r="U592" t="str">
        <f>HYPERLINK("http://dx.doi.org/10.1016/j.datak.2015.06.010","http://dx.doi.org/10.1016/j.datak.2015.06.010")</f>
        <v>http://dx.doi.org/10.1016/j.datak.2015.06.010</v>
      </c>
    </row>
    <row r="593" spans="1:21" x14ac:dyDescent="0.2">
      <c r="A593" t="s">
        <v>58</v>
      </c>
      <c r="B593" t="s">
        <v>4075</v>
      </c>
      <c r="C593" t="s">
        <v>4076</v>
      </c>
      <c r="D593" t="s">
        <v>4077</v>
      </c>
      <c r="E593" t="s">
        <v>4078</v>
      </c>
      <c r="F593" t="s">
        <v>27</v>
      </c>
      <c r="G593" t="s">
        <v>49</v>
      </c>
      <c r="H593" t="s">
        <v>4079</v>
      </c>
      <c r="I593" s="1" t="s">
        <v>4080</v>
      </c>
      <c r="J593" t="s">
        <v>4081</v>
      </c>
      <c r="K593" t="s">
        <v>23</v>
      </c>
      <c r="L593" t="s">
        <v>23</v>
      </c>
      <c r="M593" t="s">
        <v>4082</v>
      </c>
      <c r="N593" s="1">
        <v>6</v>
      </c>
      <c r="O593">
        <v>0</v>
      </c>
      <c r="P593">
        <v>0</v>
      </c>
      <c r="Q593" s="1" t="s">
        <v>69</v>
      </c>
      <c r="R593" t="s">
        <v>1021</v>
      </c>
      <c r="S593" s="1">
        <v>2006</v>
      </c>
      <c r="T593" t="s">
        <v>23</v>
      </c>
      <c r="U593" t="s">
        <v>23</v>
      </c>
    </row>
    <row r="594" spans="1:21" x14ac:dyDescent="0.2">
      <c r="A594" t="s">
        <v>21</v>
      </c>
      <c r="B594" t="s">
        <v>4083</v>
      </c>
      <c r="C594" t="s">
        <v>4084</v>
      </c>
      <c r="D594" t="s">
        <v>4085</v>
      </c>
      <c r="E594" t="s">
        <v>997</v>
      </c>
      <c r="F594" t="s">
        <v>27</v>
      </c>
      <c r="G594" t="s">
        <v>28</v>
      </c>
      <c r="H594" t="s">
        <v>23</v>
      </c>
      <c r="I594" s="1" t="s">
        <v>23</v>
      </c>
      <c r="J594" t="s">
        <v>23</v>
      </c>
      <c r="K594" t="s">
        <v>4086</v>
      </c>
      <c r="L594" t="s">
        <v>4087</v>
      </c>
      <c r="M594" t="s">
        <v>4088</v>
      </c>
      <c r="N594" s="1">
        <v>56</v>
      </c>
      <c r="O594">
        <v>2</v>
      </c>
      <c r="P594">
        <v>19</v>
      </c>
      <c r="Q594" s="1" t="s">
        <v>1001</v>
      </c>
      <c r="R594" t="s">
        <v>1002</v>
      </c>
      <c r="S594" s="1">
        <v>2016</v>
      </c>
      <c r="T594" t="s">
        <v>4089</v>
      </c>
      <c r="U594" t="str">
        <f>HYPERLINK("http://dx.doi.org/10.1109/TEVC.2016.2538819","http://dx.doi.org/10.1109/TEVC.2016.2538819")</f>
        <v>http://dx.doi.org/10.1109/TEVC.2016.2538819</v>
      </c>
    </row>
    <row r="595" spans="1:21" x14ac:dyDescent="0.2">
      <c r="A595" t="s">
        <v>21</v>
      </c>
      <c r="B595" t="s">
        <v>4090</v>
      </c>
      <c r="C595" t="s">
        <v>4091</v>
      </c>
      <c r="D595" t="s">
        <v>4092</v>
      </c>
      <c r="E595" t="s">
        <v>1534</v>
      </c>
      <c r="F595" t="s">
        <v>27</v>
      </c>
      <c r="G595" t="s">
        <v>28</v>
      </c>
      <c r="H595" t="s">
        <v>23</v>
      </c>
      <c r="I595" s="1" t="s">
        <v>23</v>
      </c>
      <c r="J595" t="s">
        <v>23</v>
      </c>
      <c r="K595" t="s">
        <v>4093</v>
      </c>
      <c r="L595" t="s">
        <v>4094</v>
      </c>
      <c r="M595" t="s">
        <v>4095</v>
      </c>
      <c r="N595" s="1">
        <v>55</v>
      </c>
      <c r="O595">
        <v>9</v>
      </c>
      <c r="P595">
        <v>27</v>
      </c>
      <c r="Q595" s="1" t="s">
        <v>1843</v>
      </c>
      <c r="R595" t="s">
        <v>1844</v>
      </c>
      <c r="S595" s="1">
        <v>2021</v>
      </c>
      <c r="T595" t="s">
        <v>4096</v>
      </c>
      <c r="U595" t="str">
        <f>HYPERLINK("http://dx.doi.org/10.1016/j.artmed.2020.102005","http://dx.doi.org/10.1016/j.artmed.2020.102005")</f>
        <v>http://dx.doi.org/10.1016/j.artmed.2020.102005</v>
      </c>
    </row>
    <row r="596" spans="1:21" x14ac:dyDescent="0.2">
      <c r="A596" t="s">
        <v>21</v>
      </c>
      <c r="B596" t="s">
        <v>4097</v>
      </c>
      <c r="C596" t="s">
        <v>4098</v>
      </c>
      <c r="D596" t="s">
        <v>4099</v>
      </c>
      <c r="E596" t="s">
        <v>1720</v>
      </c>
      <c r="F596" t="s">
        <v>27</v>
      </c>
      <c r="G596" t="s">
        <v>279</v>
      </c>
      <c r="H596" t="s">
        <v>23</v>
      </c>
      <c r="I596" s="1" t="s">
        <v>23</v>
      </c>
      <c r="J596" t="s">
        <v>23</v>
      </c>
      <c r="K596" t="s">
        <v>23</v>
      </c>
      <c r="L596" t="s">
        <v>23</v>
      </c>
      <c r="M596" t="s">
        <v>23</v>
      </c>
      <c r="N596" s="1">
        <v>3</v>
      </c>
      <c r="O596">
        <v>0</v>
      </c>
      <c r="P596">
        <v>5</v>
      </c>
      <c r="Q596" s="1" t="s">
        <v>1724</v>
      </c>
      <c r="R596" t="s">
        <v>1725</v>
      </c>
      <c r="S596" s="1">
        <v>2010</v>
      </c>
      <c r="T596" t="s">
        <v>4100</v>
      </c>
      <c r="U596" t="str">
        <f>HYPERLINK("http://dx.doi.org/10.1016/j.robot.2010.06.003","http://dx.doi.org/10.1016/j.robot.2010.06.003")</f>
        <v>http://dx.doi.org/10.1016/j.robot.2010.06.003</v>
      </c>
    </row>
    <row r="597" spans="1:21" x14ac:dyDescent="0.2">
      <c r="A597" t="s">
        <v>21</v>
      </c>
      <c r="B597" t="s">
        <v>4101</v>
      </c>
      <c r="C597" t="s">
        <v>4102</v>
      </c>
      <c r="D597" t="s">
        <v>4103</v>
      </c>
      <c r="E597" t="s">
        <v>3198</v>
      </c>
      <c r="F597" t="s">
        <v>27</v>
      </c>
      <c r="G597" t="s">
        <v>28</v>
      </c>
      <c r="H597" t="s">
        <v>23</v>
      </c>
      <c r="I597" s="1" t="s">
        <v>23</v>
      </c>
      <c r="J597" t="s">
        <v>23</v>
      </c>
      <c r="K597" t="s">
        <v>4104</v>
      </c>
      <c r="L597" t="s">
        <v>4105</v>
      </c>
      <c r="M597" t="s">
        <v>4106</v>
      </c>
      <c r="N597" s="1">
        <v>42</v>
      </c>
      <c r="O597">
        <v>5</v>
      </c>
      <c r="P597">
        <v>14</v>
      </c>
      <c r="Q597" s="1" t="s">
        <v>3202</v>
      </c>
      <c r="R597" t="s">
        <v>3203</v>
      </c>
      <c r="S597" s="1">
        <v>2013</v>
      </c>
      <c r="T597" t="s">
        <v>4107</v>
      </c>
      <c r="U597" t="str">
        <f>HYPERLINK("http://dx.doi.org/10.1109/TSMCB.2012.2228188","http://dx.doi.org/10.1109/TSMCB.2012.2228188")</f>
        <v>http://dx.doi.org/10.1109/TSMCB.2012.2228188</v>
      </c>
    </row>
    <row r="598" spans="1:21" x14ac:dyDescent="0.2">
      <c r="A598" t="s">
        <v>21</v>
      </c>
      <c r="B598" t="s">
        <v>4108</v>
      </c>
      <c r="C598" t="s">
        <v>4109</v>
      </c>
      <c r="D598" t="s">
        <v>4110</v>
      </c>
      <c r="E598" t="s">
        <v>997</v>
      </c>
      <c r="F598" t="s">
        <v>27</v>
      </c>
      <c r="G598" t="s">
        <v>279</v>
      </c>
      <c r="H598" t="s">
        <v>23</v>
      </c>
      <c r="I598" s="1" t="s">
        <v>23</v>
      </c>
      <c r="J598" t="s">
        <v>23</v>
      </c>
      <c r="K598" t="s">
        <v>23</v>
      </c>
      <c r="L598" t="s">
        <v>23</v>
      </c>
      <c r="M598" t="s">
        <v>23</v>
      </c>
      <c r="N598" s="1">
        <v>8</v>
      </c>
      <c r="O598">
        <v>0</v>
      </c>
      <c r="P598">
        <v>3</v>
      </c>
      <c r="Q598" s="1" t="s">
        <v>1001</v>
      </c>
      <c r="R598" t="s">
        <v>1002</v>
      </c>
      <c r="S598" s="1">
        <v>2009</v>
      </c>
      <c r="T598" t="s">
        <v>4111</v>
      </c>
      <c r="U598" t="str">
        <f>HYPERLINK("http://dx.doi.org/10.1109/TEVC.2009.2022002","http://dx.doi.org/10.1109/TEVC.2009.2022002")</f>
        <v>http://dx.doi.org/10.1109/TEVC.2009.2022002</v>
      </c>
    </row>
    <row r="599" spans="1:21" x14ac:dyDescent="0.2">
      <c r="A599" t="s">
        <v>21</v>
      </c>
      <c r="B599" t="s">
        <v>4112</v>
      </c>
      <c r="C599" t="s">
        <v>4113</v>
      </c>
      <c r="D599" t="s">
        <v>4114</v>
      </c>
      <c r="E599" t="s">
        <v>1211</v>
      </c>
      <c r="F599" t="s">
        <v>27</v>
      </c>
      <c r="G599" t="s">
        <v>28</v>
      </c>
      <c r="H599" t="s">
        <v>23</v>
      </c>
      <c r="I599" s="1" t="s">
        <v>23</v>
      </c>
      <c r="J599" t="s">
        <v>23</v>
      </c>
      <c r="K599" t="s">
        <v>4115</v>
      </c>
      <c r="L599" t="s">
        <v>4116</v>
      </c>
      <c r="M599" t="s">
        <v>4117</v>
      </c>
      <c r="N599" s="1">
        <v>31</v>
      </c>
      <c r="O599">
        <v>0</v>
      </c>
      <c r="P599">
        <v>5</v>
      </c>
      <c r="Q599" s="1" t="s">
        <v>1215</v>
      </c>
      <c r="R599" t="s">
        <v>1216</v>
      </c>
      <c r="S599" s="1">
        <v>2017</v>
      </c>
      <c r="T599" t="s">
        <v>4118</v>
      </c>
      <c r="U599" t="str">
        <f>HYPERLINK("http://dx.doi.org/10.2991/ijcis.2017.10.1.10","http://dx.doi.org/10.2991/ijcis.2017.10.1.10")</f>
        <v>http://dx.doi.org/10.2991/ijcis.2017.10.1.10</v>
      </c>
    </row>
    <row r="600" spans="1:21" x14ac:dyDescent="0.2">
      <c r="A600" t="s">
        <v>21</v>
      </c>
      <c r="B600" t="s">
        <v>4119</v>
      </c>
      <c r="C600" t="s">
        <v>4120</v>
      </c>
      <c r="D600" t="s">
        <v>4121</v>
      </c>
      <c r="E600" t="s">
        <v>1035</v>
      </c>
      <c r="F600" t="s">
        <v>27</v>
      </c>
      <c r="G600" t="s">
        <v>28</v>
      </c>
      <c r="H600" t="s">
        <v>23</v>
      </c>
      <c r="I600" s="1" t="s">
        <v>23</v>
      </c>
      <c r="J600" t="s">
        <v>23</v>
      </c>
      <c r="K600" t="s">
        <v>4122</v>
      </c>
      <c r="L600" t="s">
        <v>4123</v>
      </c>
      <c r="M600" t="s">
        <v>4124</v>
      </c>
      <c r="N600" s="1">
        <v>31</v>
      </c>
      <c r="O600">
        <v>2</v>
      </c>
      <c r="P600">
        <v>27</v>
      </c>
      <c r="Q600" s="1" t="s">
        <v>1039</v>
      </c>
      <c r="R600" t="s">
        <v>1040</v>
      </c>
      <c r="S600" s="1">
        <v>2015</v>
      </c>
      <c r="T600" t="s">
        <v>4125</v>
      </c>
      <c r="U600" t="str">
        <f>HYPERLINK("http://dx.doi.org/10.1016/j.asoc.2015.04.034","http://dx.doi.org/10.1016/j.asoc.2015.04.034")</f>
        <v>http://dx.doi.org/10.1016/j.asoc.2015.04.034</v>
      </c>
    </row>
    <row r="601" spans="1:21" x14ac:dyDescent="0.2">
      <c r="A601" t="s">
        <v>21</v>
      </c>
      <c r="B601" t="s">
        <v>4126</v>
      </c>
      <c r="C601" t="s">
        <v>4127</v>
      </c>
      <c r="D601" t="s">
        <v>4128</v>
      </c>
      <c r="E601" t="s">
        <v>3918</v>
      </c>
      <c r="F601" t="s">
        <v>27</v>
      </c>
      <c r="G601" t="s">
        <v>28</v>
      </c>
      <c r="H601" t="s">
        <v>23</v>
      </c>
      <c r="I601" s="1" t="s">
        <v>23</v>
      </c>
      <c r="J601" t="s">
        <v>23</v>
      </c>
      <c r="K601" t="s">
        <v>4129</v>
      </c>
      <c r="L601" t="s">
        <v>4130</v>
      </c>
      <c r="M601" t="s">
        <v>4131</v>
      </c>
      <c r="N601" s="1">
        <v>36</v>
      </c>
      <c r="O601">
        <v>2</v>
      </c>
      <c r="P601">
        <v>10</v>
      </c>
      <c r="Q601" s="1" t="s">
        <v>3920</v>
      </c>
      <c r="R601" t="s">
        <v>3921</v>
      </c>
      <c r="S601" s="1">
        <v>2020</v>
      </c>
      <c r="T601" t="s">
        <v>4132</v>
      </c>
      <c r="U601" t="str">
        <f>HYPERLINK("http://dx.doi.org/10.1111/exsy.12521","http://dx.doi.org/10.1111/exsy.12521")</f>
        <v>http://dx.doi.org/10.1111/exsy.12521</v>
      </c>
    </row>
    <row r="602" spans="1:21" x14ac:dyDescent="0.2">
      <c r="A602" t="s">
        <v>21</v>
      </c>
      <c r="B602" t="s">
        <v>4133</v>
      </c>
      <c r="C602" t="s">
        <v>4134</v>
      </c>
      <c r="D602" t="s">
        <v>4135</v>
      </c>
      <c r="E602" t="s">
        <v>1211</v>
      </c>
      <c r="F602" t="s">
        <v>27</v>
      </c>
      <c r="G602" t="s">
        <v>28</v>
      </c>
      <c r="H602" t="s">
        <v>23</v>
      </c>
      <c r="I602" s="1" t="s">
        <v>23</v>
      </c>
      <c r="J602" t="s">
        <v>23</v>
      </c>
      <c r="K602" t="s">
        <v>4136</v>
      </c>
      <c r="L602" t="s">
        <v>4137</v>
      </c>
      <c r="M602" t="s">
        <v>4138</v>
      </c>
      <c r="N602" s="1">
        <v>24</v>
      </c>
      <c r="O602">
        <v>6</v>
      </c>
      <c r="P602">
        <v>20</v>
      </c>
      <c r="Q602" s="1" t="s">
        <v>1215</v>
      </c>
      <c r="R602" t="s">
        <v>1216</v>
      </c>
      <c r="S602" s="1">
        <v>2021</v>
      </c>
      <c r="T602" t="s">
        <v>4139</v>
      </c>
      <c r="U602" t="str">
        <f>HYPERLINK("http://dx.doi.org/10.2991/ijcis.d.210531.001;","http://dx.doi.org/10.2991/ijcis.d.210531.001;")</f>
        <v>http://dx.doi.org/10.2991/ijcis.d.210531.001;</v>
      </c>
    </row>
    <row r="603" spans="1:21" x14ac:dyDescent="0.2">
      <c r="A603" t="s">
        <v>21</v>
      </c>
      <c r="B603" t="s">
        <v>4140</v>
      </c>
      <c r="C603" t="s">
        <v>4141</v>
      </c>
      <c r="D603" t="s">
        <v>4142</v>
      </c>
      <c r="E603" t="s">
        <v>4143</v>
      </c>
      <c r="F603" t="s">
        <v>27</v>
      </c>
      <c r="G603" t="s">
        <v>28</v>
      </c>
      <c r="H603" t="s">
        <v>23</v>
      </c>
      <c r="I603" s="1" t="s">
        <v>23</v>
      </c>
      <c r="J603" t="s">
        <v>23</v>
      </c>
      <c r="K603" t="s">
        <v>4144</v>
      </c>
      <c r="L603" t="s">
        <v>4145</v>
      </c>
      <c r="M603" t="s">
        <v>4146</v>
      </c>
      <c r="N603" s="1">
        <v>114</v>
      </c>
      <c r="O603">
        <v>0</v>
      </c>
      <c r="P603">
        <v>2</v>
      </c>
      <c r="Q603" s="1" t="s">
        <v>4147</v>
      </c>
      <c r="R603" t="s">
        <v>4148</v>
      </c>
      <c r="S603" s="1">
        <v>2019</v>
      </c>
      <c r="T603" t="s">
        <v>4149</v>
      </c>
      <c r="U603" t="str">
        <f>HYPERLINK("http://dx.doi.org/10.1007/s10732-018-9397-6","http://dx.doi.org/10.1007/s10732-018-9397-6")</f>
        <v>http://dx.doi.org/10.1007/s10732-018-9397-6</v>
      </c>
    </row>
    <row r="604" spans="1:21" x14ac:dyDescent="0.2">
      <c r="A604" t="s">
        <v>21</v>
      </c>
      <c r="B604" t="s">
        <v>4150</v>
      </c>
      <c r="C604" t="s">
        <v>4151</v>
      </c>
      <c r="D604" t="s">
        <v>4152</v>
      </c>
      <c r="E604" t="s">
        <v>4153</v>
      </c>
      <c r="F604" t="s">
        <v>27</v>
      </c>
      <c r="G604" t="s">
        <v>28</v>
      </c>
      <c r="H604" t="s">
        <v>23</v>
      </c>
      <c r="I604" s="1" t="s">
        <v>23</v>
      </c>
      <c r="J604" t="s">
        <v>23</v>
      </c>
      <c r="K604" t="s">
        <v>4154</v>
      </c>
      <c r="L604" t="s">
        <v>4155</v>
      </c>
      <c r="M604" t="s">
        <v>4156</v>
      </c>
      <c r="N604" s="1">
        <v>36</v>
      </c>
      <c r="O604">
        <v>2</v>
      </c>
      <c r="P604">
        <v>2</v>
      </c>
      <c r="Q604" s="1" t="s">
        <v>4157</v>
      </c>
      <c r="R604" t="s">
        <v>4158</v>
      </c>
      <c r="S604" s="1">
        <v>2022</v>
      </c>
      <c r="T604" t="s">
        <v>4159</v>
      </c>
      <c r="U604" t="str">
        <f>HYPERLINK("http://dx.doi.org/10.1007/s10618-022-00841-4","http://dx.doi.org/10.1007/s10618-022-00841-4")</f>
        <v>http://dx.doi.org/10.1007/s10618-022-00841-4</v>
      </c>
    </row>
    <row r="605" spans="1:21" x14ac:dyDescent="0.2">
      <c r="A605" t="s">
        <v>21</v>
      </c>
      <c r="B605" t="s">
        <v>4160</v>
      </c>
      <c r="C605" t="s">
        <v>4161</v>
      </c>
      <c r="D605" t="s">
        <v>4162</v>
      </c>
      <c r="E605" t="s">
        <v>3405</v>
      </c>
      <c r="F605" t="s">
        <v>27</v>
      </c>
      <c r="G605" t="s">
        <v>28</v>
      </c>
      <c r="H605" t="s">
        <v>23</v>
      </c>
      <c r="I605" s="1" t="s">
        <v>23</v>
      </c>
      <c r="J605" t="s">
        <v>23</v>
      </c>
      <c r="K605" t="s">
        <v>4163</v>
      </c>
      <c r="L605" t="s">
        <v>4164</v>
      </c>
      <c r="M605" t="s">
        <v>4165</v>
      </c>
      <c r="N605" s="1">
        <v>34</v>
      </c>
      <c r="O605">
        <v>0</v>
      </c>
      <c r="P605">
        <v>3</v>
      </c>
      <c r="Q605" s="1" t="s">
        <v>3408</v>
      </c>
      <c r="R605" t="s">
        <v>3409</v>
      </c>
      <c r="S605" s="1">
        <v>2010</v>
      </c>
      <c r="T605" t="s">
        <v>4166</v>
      </c>
      <c r="U605" t="str">
        <f>HYPERLINK("http://dx.doi.org/10.1016/j.jal.2010.08.002","http://dx.doi.org/10.1016/j.jal.2010.08.002")</f>
        <v>http://dx.doi.org/10.1016/j.jal.2010.08.002</v>
      </c>
    </row>
    <row r="606" spans="1:21" x14ac:dyDescent="0.2">
      <c r="A606" t="s">
        <v>21</v>
      </c>
      <c r="B606" t="s">
        <v>4167</v>
      </c>
      <c r="C606" t="s">
        <v>4168</v>
      </c>
      <c r="D606" t="s">
        <v>4169</v>
      </c>
      <c r="E606" t="s">
        <v>4170</v>
      </c>
      <c r="F606" t="s">
        <v>27</v>
      </c>
      <c r="G606" t="s">
        <v>28</v>
      </c>
      <c r="H606" t="s">
        <v>23</v>
      </c>
      <c r="I606" s="1" t="s">
        <v>23</v>
      </c>
      <c r="J606" t="s">
        <v>23</v>
      </c>
      <c r="K606" t="s">
        <v>4171</v>
      </c>
      <c r="L606" t="s">
        <v>4172</v>
      </c>
      <c r="M606" t="s">
        <v>4173</v>
      </c>
      <c r="N606" s="1">
        <v>21</v>
      </c>
      <c r="O606">
        <v>0</v>
      </c>
      <c r="P606">
        <v>8</v>
      </c>
      <c r="Q606" s="1" t="s">
        <v>4174</v>
      </c>
      <c r="R606" t="s">
        <v>4175</v>
      </c>
      <c r="S606" s="1">
        <v>2016</v>
      </c>
      <c r="T606" t="s">
        <v>4176</v>
      </c>
      <c r="U606" t="str">
        <f>HYPERLINK("http://dx.doi.org/10.3389/fnbot.2016.00001","http://dx.doi.org/10.3389/fnbot.2016.00001")</f>
        <v>http://dx.doi.org/10.3389/fnbot.2016.00001</v>
      </c>
    </row>
    <row r="607" spans="1:21" x14ac:dyDescent="0.2">
      <c r="A607" t="s">
        <v>21</v>
      </c>
      <c r="B607" t="s">
        <v>4177</v>
      </c>
      <c r="C607" t="s">
        <v>4178</v>
      </c>
      <c r="D607" t="s">
        <v>4179</v>
      </c>
      <c r="E607" t="s">
        <v>2167</v>
      </c>
      <c r="F607" t="s">
        <v>27</v>
      </c>
      <c r="G607" t="s">
        <v>28</v>
      </c>
      <c r="H607" t="s">
        <v>23</v>
      </c>
      <c r="I607" s="1" t="s">
        <v>23</v>
      </c>
      <c r="J607" t="s">
        <v>23</v>
      </c>
      <c r="K607" t="s">
        <v>4180</v>
      </c>
      <c r="L607" t="s">
        <v>4181</v>
      </c>
      <c r="M607" t="s">
        <v>4182</v>
      </c>
      <c r="N607" s="1">
        <v>26</v>
      </c>
      <c r="O607">
        <v>0</v>
      </c>
      <c r="P607">
        <v>6</v>
      </c>
      <c r="Q607" s="1" t="s">
        <v>2171</v>
      </c>
      <c r="R607" t="s">
        <v>2172</v>
      </c>
      <c r="S607" s="1">
        <v>2018</v>
      </c>
      <c r="T607" t="s">
        <v>4183</v>
      </c>
      <c r="U607" t="str">
        <f>HYPERLINK("http://dx.doi.org/10.1016/j.dss.2018.06.005","http://dx.doi.org/10.1016/j.dss.2018.06.005")</f>
        <v>http://dx.doi.org/10.1016/j.dss.2018.06.005</v>
      </c>
    </row>
    <row r="608" spans="1:21" x14ac:dyDescent="0.2">
      <c r="A608" t="s">
        <v>21</v>
      </c>
      <c r="B608" t="s">
        <v>4184</v>
      </c>
      <c r="C608" t="s">
        <v>4185</v>
      </c>
      <c r="D608" t="s">
        <v>4186</v>
      </c>
      <c r="E608" t="s">
        <v>525</v>
      </c>
      <c r="F608" t="s">
        <v>27</v>
      </c>
      <c r="G608" t="s">
        <v>28</v>
      </c>
      <c r="H608" t="s">
        <v>23</v>
      </c>
      <c r="I608" s="1" t="s">
        <v>23</v>
      </c>
      <c r="J608" t="s">
        <v>23</v>
      </c>
      <c r="K608" t="s">
        <v>4187</v>
      </c>
      <c r="L608" t="s">
        <v>23</v>
      </c>
      <c r="M608" t="s">
        <v>4188</v>
      </c>
      <c r="N608" s="1">
        <v>28</v>
      </c>
      <c r="O608">
        <v>0</v>
      </c>
      <c r="P608">
        <v>0</v>
      </c>
      <c r="Q608" s="1" t="s">
        <v>529</v>
      </c>
      <c r="R608" t="s">
        <v>530</v>
      </c>
      <c r="S608" s="1">
        <v>2017</v>
      </c>
      <c r="T608" t="s">
        <v>4189</v>
      </c>
      <c r="U608" t="str">
        <f>HYPERLINK("http://dx.doi.org/10.1016/j.ijar.2016.12.002","http://dx.doi.org/10.1016/j.ijar.2016.12.002")</f>
        <v>http://dx.doi.org/10.1016/j.ijar.2016.12.002</v>
      </c>
    </row>
    <row r="609" spans="1:21" x14ac:dyDescent="0.2">
      <c r="A609" t="s">
        <v>21</v>
      </c>
      <c r="B609" t="s">
        <v>4190</v>
      </c>
      <c r="C609" t="s">
        <v>4191</v>
      </c>
      <c r="D609" t="s">
        <v>4192</v>
      </c>
      <c r="E609" t="s">
        <v>444</v>
      </c>
      <c r="F609" t="s">
        <v>27</v>
      </c>
      <c r="G609" t="s">
        <v>720</v>
      </c>
      <c r="H609" t="s">
        <v>23</v>
      </c>
      <c r="I609" s="1" t="s">
        <v>23</v>
      </c>
      <c r="J609" t="s">
        <v>23</v>
      </c>
      <c r="K609" t="s">
        <v>23</v>
      </c>
      <c r="L609" t="s">
        <v>4193</v>
      </c>
      <c r="M609" t="s">
        <v>4194</v>
      </c>
      <c r="N609" s="1">
        <v>115</v>
      </c>
      <c r="O609">
        <v>1</v>
      </c>
      <c r="P609">
        <v>4</v>
      </c>
      <c r="Q609" s="1" t="s">
        <v>447</v>
      </c>
      <c r="R609" t="s">
        <v>448</v>
      </c>
      <c r="S609" s="1">
        <v>2021</v>
      </c>
      <c r="T609" t="s">
        <v>4195</v>
      </c>
      <c r="U609" t="str">
        <f>HYPERLINK("http://dx.doi.org/10.1155/2021/1843671","http://dx.doi.org/10.1155/2021/1843671")</f>
        <v>http://dx.doi.org/10.1155/2021/1843671</v>
      </c>
    </row>
    <row r="610" spans="1:21" x14ac:dyDescent="0.2">
      <c r="A610" t="s">
        <v>21</v>
      </c>
      <c r="B610" t="s">
        <v>3242</v>
      </c>
      <c r="C610" t="s">
        <v>3243</v>
      </c>
      <c r="D610" t="s">
        <v>4196</v>
      </c>
      <c r="E610" t="s">
        <v>2642</v>
      </c>
      <c r="F610" t="s">
        <v>27</v>
      </c>
      <c r="G610" t="s">
        <v>28</v>
      </c>
      <c r="H610" t="s">
        <v>23</v>
      </c>
      <c r="I610" s="1" t="s">
        <v>23</v>
      </c>
      <c r="J610" t="s">
        <v>23</v>
      </c>
      <c r="K610" t="s">
        <v>4197</v>
      </c>
      <c r="L610" t="s">
        <v>4198</v>
      </c>
      <c r="M610" t="s">
        <v>4199</v>
      </c>
      <c r="N610" s="1">
        <v>19</v>
      </c>
      <c r="O610">
        <v>0</v>
      </c>
      <c r="P610">
        <v>10</v>
      </c>
      <c r="Q610" s="1" t="s">
        <v>2645</v>
      </c>
      <c r="R610" t="s">
        <v>2646</v>
      </c>
      <c r="S610" s="1">
        <v>2013</v>
      </c>
      <c r="T610" t="s">
        <v>4200</v>
      </c>
      <c r="U610" t="str">
        <f>HYPERLINK("http://dx.doi.org/10.1049/iet-ipr.2012.0687","http://dx.doi.org/10.1049/iet-ipr.2012.0687")</f>
        <v>http://dx.doi.org/10.1049/iet-ipr.2012.0687</v>
      </c>
    </row>
    <row r="611" spans="1:21" x14ac:dyDescent="0.2">
      <c r="A611" t="s">
        <v>21</v>
      </c>
      <c r="B611" t="s">
        <v>4201</v>
      </c>
      <c r="C611" t="s">
        <v>4202</v>
      </c>
      <c r="D611" t="s">
        <v>4203</v>
      </c>
      <c r="E611" t="s">
        <v>2512</v>
      </c>
      <c r="F611" t="s">
        <v>27</v>
      </c>
      <c r="G611" t="s">
        <v>28</v>
      </c>
      <c r="H611" t="s">
        <v>23</v>
      </c>
      <c r="I611" s="1" t="s">
        <v>23</v>
      </c>
      <c r="J611" t="s">
        <v>23</v>
      </c>
      <c r="K611" t="s">
        <v>4204</v>
      </c>
      <c r="L611" t="s">
        <v>4205</v>
      </c>
      <c r="M611" t="s">
        <v>4206</v>
      </c>
      <c r="N611" s="1">
        <v>50</v>
      </c>
      <c r="O611">
        <v>6</v>
      </c>
      <c r="P611">
        <v>42</v>
      </c>
      <c r="Q611" s="1" t="s">
        <v>2516</v>
      </c>
      <c r="R611" t="s">
        <v>2517</v>
      </c>
      <c r="S611" s="1">
        <v>2020</v>
      </c>
      <c r="T611" t="s">
        <v>4207</v>
      </c>
      <c r="U611" t="str">
        <f>HYPERLINK("http://dx.doi.org/10.1016/j.eswa.2019.112916","http://dx.doi.org/10.1016/j.eswa.2019.112916")</f>
        <v>http://dx.doi.org/10.1016/j.eswa.2019.112916</v>
      </c>
    </row>
    <row r="612" spans="1:21" x14ac:dyDescent="0.2">
      <c r="A612" t="s">
        <v>21</v>
      </c>
      <c r="B612" t="s">
        <v>4208</v>
      </c>
      <c r="C612" t="s">
        <v>4209</v>
      </c>
      <c r="D612" t="s">
        <v>4210</v>
      </c>
      <c r="E612" t="s">
        <v>3177</v>
      </c>
      <c r="F612" t="s">
        <v>27</v>
      </c>
      <c r="G612" t="s">
        <v>28</v>
      </c>
      <c r="H612" t="s">
        <v>23</v>
      </c>
      <c r="I612" s="1" t="s">
        <v>23</v>
      </c>
      <c r="J612" t="s">
        <v>23</v>
      </c>
      <c r="K612" t="s">
        <v>4211</v>
      </c>
      <c r="L612" t="s">
        <v>4212</v>
      </c>
      <c r="M612" t="s">
        <v>4213</v>
      </c>
      <c r="N612" s="1">
        <v>38</v>
      </c>
      <c r="O612">
        <v>1</v>
      </c>
      <c r="P612">
        <v>64</v>
      </c>
      <c r="Q612" s="1" t="s">
        <v>3178</v>
      </c>
      <c r="R612" t="s">
        <v>3179</v>
      </c>
      <c r="S612" s="1">
        <v>2014</v>
      </c>
      <c r="T612" t="s">
        <v>4214</v>
      </c>
      <c r="U612" t="str">
        <f>HYPERLINK("http://dx.doi.org/10.1016/j.chemolab.2013.11.004","http://dx.doi.org/10.1016/j.chemolab.2013.11.004")</f>
        <v>http://dx.doi.org/10.1016/j.chemolab.2013.11.004</v>
      </c>
    </row>
    <row r="613" spans="1:21" x14ac:dyDescent="0.2">
      <c r="A613" t="s">
        <v>21</v>
      </c>
      <c r="B613" t="s">
        <v>4215</v>
      </c>
      <c r="C613" t="s">
        <v>4216</v>
      </c>
      <c r="D613" t="s">
        <v>4217</v>
      </c>
      <c r="E613" t="s">
        <v>1861</v>
      </c>
      <c r="F613" t="s">
        <v>27</v>
      </c>
      <c r="G613" t="s">
        <v>28</v>
      </c>
      <c r="H613" t="s">
        <v>23</v>
      </c>
      <c r="I613" s="1" t="s">
        <v>23</v>
      </c>
      <c r="J613" t="s">
        <v>23</v>
      </c>
      <c r="K613" t="s">
        <v>4218</v>
      </c>
      <c r="L613" t="s">
        <v>23</v>
      </c>
      <c r="M613" t="s">
        <v>4219</v>
      </c>
      <c r="N613" s="1">
        <v>34</v>
      </c>
      <c r="O613">
        <v>2</v>
      </c>
      <c r="P613">
        <v>26</v>
      </c>
      <c r="Q613" s="1" t="s">
        <v>1865</v>
      </c>
      <c r="R613" t="s">
        <v>1866</v>
      </c>
      <c r="S613" s="1">
        <v>2014</v>
      </c>
      <c r="T613" t="s">
        <v>4220</v>
      </c>
      <c r="U613" t="str">
        <f>HYPERLINK("http://dx.doi.org/10.1142/S0218194014500168","http://dx.doi.org/10.1142/S0218194014500168")</f>
        <v>http://dx.doi.org/10.1142/S0218194014500168</v>
      </c>
    </row>
    <row r="614" spans="1:21" x14ac:dyDescent="0.2">
      <c r="A614" t="s">
        <v>21</v>
      </c>
      <c r="B614" t="s">
        <v>4221</v>
      </c>
      <c r="C614" t="s">
        <v>4222</v>
      </c>
      <c r="D614" t="s">
        <v>4223</v>
      </c>
      <c r="E614" t="s">
        <v>3177</v>
      </c>
      <c r="F614" t="s">
        <v>27</v>
      </c>
      <c r="G614" t="s">
        <v>28</v>
      </c>
      <c r="H614" t="s">
        <v>23</v>
      </c>
      <c r="I614" s="1" t="s">
        <v>23</v>
      </c>
      <c r="J614" t="s">
        <v>23</v>
      </c>
      <c r="K614" t="s">
        <v>4224</v>
      </c>
      <c r="L614" t="s">
        <v>4225</v>
      </c>
      <c r="M614" t="s">
        <v>4226</v>
      </c>
      <c r="N614" s="1">
        <v>18</v>
      </c>
      <c r="O614">
        <v>1</v>
      </c>
      <c r="P614">
        <v>26</v>
      </c>
      <c r="Q614" s="1" t="s">
        <v>3178</v>
      </c>
      <c r="R614" t="s">
        <v>3179</v>
      </c>
      <c r="S614" s="1">
        <v>2011</v>
      </c>
      <c r="T614" t="s">
        <v>4227</v>
      </c>
      <c r="U614" t="str">
        <f>HYPERLINK("http://dx.doi.org/10.1016/j.chemolab.2011.01.010","http://dx.doi.org/10.1016/j.chemolab.2011.01.010")</f>
        <v>http://dx.doi.org/10.1016/j.chemolab.2011.01.010</v>
      </c>
    </row>
    <row r="615" spans="1:21" x14ac:dyDescent="0.2">
      <c r="A615" t="s">
        <v>21</v>
      </c>
      <c r="B615" t="s">
        <v>4228</v>
      </c>
      <c r="C615" t="s">
        <v>4229</v>
      </c>
      <c r="D615" t="s">
        <v>4230</v>
      </c>
      <c r="E615" t="s">
        <v>1598</v>
      </c>
      <c r="F615" t="s">
        <v>27</v>
      </c>
      <c r="G615" t="s">
        <v>28</v>
      </c>
      <c r="H615" t="s">
        <v>23</v>
      </c>
      <c r="I615" s="1" t="s">
        <v>23</v>
      </c>
      <c r="J615" t="s">
        <v>23</v>
      </c>
      <c r="K615" t="s">
        <v>23</v>
      </c>
      <c r="L615" t="s">
        <v>23</v>
      </c>
      <c r="M615" t="s">
        <v>4231</v>
      </c>
      <c r="N615" s="1">
        <v>10</v>
      </c>
      <c r="O615">
        <v>2</v>
      </c>
      <c r="P615">
        <v>14</v>
      </c>
      <c r="Q615" s="1" t="s">
        <v>1601</v>
      </c>
      <c r="R615" t="s">
        <v>1602</v>
      </c>
      <c r="S615" s="1">
        <v>2020</v>
      </c>
      <c r="T615" t="s">
        <v>4232</v>
      </c>
      <c r="U615" t="str">
        <f>HYPERLINK("http://dx.doi.org/10.1080/08839514.2019.1691839","http://dx.doi.org/10.1080/08839514.2019.1691839")</f>
        <v>http://dx.doi.org/10.1080/08839514.2019.1691839</v>
      </c>
    </row>
    <row r="616" spans="1:21" x14ac:dyDescent="0.2">
      <c r="A616" t="s">
        <v>21</v>
      </c>
      <c r="B616" t="s">
        <v>4233</v>
      </c>
      <c r="C616" t="s">
        <v>4234</v>
      </c>
      <c r="D616" t="s">
        <v>4235</v>
      </c>
      <c r="E616" t="s">
        <v>1598</v>
      </c>
      <c r="F616" t="s">
        <v>27</v>
      </c>
      <c r="G616" t="s">
        <v>28</v>
      </c>
      <c r="H616" t="s">
        <v>23</v>
      </c>
      <c r="I616" s="1" t="s">
        <v>23</v>
      </c>
      <c r="J616" t="s">
        <v>23</v>
      </c>
      <c r="K616" t="s">
        <v>23</v>
      </c>
      <c r="L616" t="s">
        <v>4236</v>
      </c>
      <c r="M616" t="s">
        <v>4237</v>
      </c>
      <c r="N616" s="1">
        <v>46</v>
      </c>
      <c r="O616">
        <v>0</v>
      </c>
      <c r="P616">
        <v>7</v>
      </c>
      <c r="Q616" s="1" t="s">
        <v>1601</v>
      </c>
      <c r="R616" t="s">
        <v>1602</v>
      </c>
      <c r="S616" s="1">
        <v>2016</v>
      </c>
      <c r="T616" t="s">
        <v>4238</v>
      </c>
      <c r="U616" t="str">
        <f>HYPERLINK("http://dx.doi.org/10.1080/08839514.2017.1279043","http://dx.doi.org/10.1080/08839514.2017.1279043")</f>
        <v>http://dx.doi.org/10.1080/08839514.2017.1279043</v>
      </c>
    </row>
    <row r="617" spans="1:21" x14ac:dyDescent="0.2">
      <c r="A617" t="s">
        <v>21</v>
      </c>
      <c r="B617" t="s">
        <v>4239</v>
      </c>
      <c r="C617" t="s">
        <v>4240</v>
      </c>
      <c r="D617" t="s">
        <v>4241</v>
      </c>
      <c r="E617" t="s">
        <v>941</v>
      </c>
      <c r="F617" t="s">
        <v>27</v>
      </c>
      <c r="G617" t="s">
        <v>28</v>
      </c>
      <c r="H617" t="s">
        <v>23</v>
      </c>
      <c r="I617" s="1" t="s">
        <v>23</v>
      </c>
      <c r="J617" t="s">
        <v>23</v>
      </c>
      <c r="K617" t="s">
        <v>4242</v>
      </c>
      <c r="L617" t="s">
        <v>4243</v>
      </c>
      <c r="M617" t="s">
        <v>4244</v>
      </c>
      <c r="N617" s="1">
        <v>45</v>
      </c>
      <c r="O617">
        <v>12</v>
      </c>
      <c r="P617">
        <v>12</v>
      </c>
      <c r="Q617" s="1" t="s">
        <v>944</v>
      </c>
      <c r="R617" t="s">
        <v>941</v>
      </c>
      <c r="S617" s="1">
        <v>2022</v>
      </c>
      <c r="T617" t="s">
        <v>4245</v>
      </c>
      <c r="U617" t="str">
        <f>HYPERLINK("http://dx.doi.org/10.1016/j.neunet.2022.05.003","http://dx.doi.org/10.1016/j.neunet.2022.05.003")</f>
        <v>http://dx.doi.org/10.1016/j.neunet.2022.05.003</v>
      </c>
    </row>
    <row r="618" spans="1:21" x14ac:dyDescent="0.2">
      <c r="A618" t="s">
        <v>21</v>
      </c>
      <c r="B618" t="s">
        <v>4246</v>
      </c>
      <c r="C618" t="s">
        <v>4247</v>
      </c>
      <c r="D618" t="s">
        <v>4248</v>
      </c>
      <c r="E618" t="s">
        <v>3177</v>
      </c>
      <c r="F618" t="s">
        <v>27</v>
      </c>
      <c r="G618" t="s">
        <v>28</v>
      </c>
      <c r="H618" t="s">
        <v>23</v>
      </c>
      <c r="I618" s="1" t="s">
        <v>23</v>
      </c>
      <c r="J618" t="s">
        <v>23</v>
      </c>
      <c r="K618" t="s">
        <v>4249</v>
      </c>
      <c r="L618" t="s">
        <v>4250</v>
      </c>
      <c r="M618" t="s">
        <v>4251</v>
      </c>
      <c r="N618" s="1">
        <v>10</v>
      </c>
      <c r="O618">
        <v>0</v>
      </c>
      <c r="P618">
        <v>4</v>
      </c>
      <c r="Q618" s="1" t="s">
        <v>3178</v>
      </c>
      <c r="R618" t="s">
        <v>3179</v>
      </c>
      <c r="S618" s="1">
        <v>2012</v>
      </c>
      <c r="T618" t="s">
        <v>4252</v>
      </c>
      <c r="U618" t="str">
        <f>HYPERLINK("http://dx.doi.org/10.1016/j.chemolab.2011.09.013","http://dx.doi.org/10.1016/j.chemolab.2011.09.013")</f>
        <v>http://dx.doi.org/10.1016/j.chemolab.2011.09.013</v>
      </c>
    </row>
    <row r="619" spans="1:21" x14ac:dyDescent="0.2">
      <c r="A619" t="s">
        <v>21</v>
      </c>
      <c r="B619" t="s">
        <v>4253</v>
      </c>
      <c r="C619" t="s">
        <v>4253</v>
      </c>
      <c r="D619" t="s">
        <v>4254</v>
      </c>
      <c r="E619" t="s">
        <v>3620</v>
      </c>
      <c r="F619" t="s">
        <v>27</v>
      </c>
      <c r="G619" t="s">
        <v>49</v>
      </c>
      <c r="H619" t="s">
        <v>4255</v>
      </c>
      <c r="I619" s="1" t="s">
        <v>4256</v>
      </c>
      <c r="J619" t="s">
        <v>4257</v>
      </c>
      <c r="K619" t="s">
        <v>4258</v>
      </c>
      <c r="L619" t="s">
        <v>4259</v>
      </c>
      <c r="M619" t="s">
        <v>4260</v>
      </c>
      <c r="N619" s="1">
        <v>32</v>
      </c>
      <c r="O619">
        <v>1</v>
      </c>
      <c r="P619">
        <v>16</v>
      </c>
      <c r="Q619" s="1" t="s">
        <v>3624</v>
      </c>
      <c r="R619" t="s">
        <v>3625</v>
      </c>
      <c r="S619" s="1">
        <v>2003</v>
      </c>
      <c r="T619" t="s">
        <v>4261</v>
      </c>
      <c r="U619" t="str">
        <f>HYPERLINK("http://dx.doi.org/10.1002/cem.814","http://dx.doi.org/10.1002/cem.814")</f>
        <v>http://dx.doi.org/10.1002/cem.814</v>
      </c>
    </row>
    <row r="620" spans="1:21" x14ac:dyDescent="0.2">
      <c r="A620" t="s">
        <v>21</v>
      </c>
      <c r="B620" t="s">
        <v>4262</v>
      </c>
      <c r="C620" t="s">
        <v>4263</v>
      </c>
      <c r="D620" t="s">
        <v>4264</v>
      </c>
      <c r="E620" t="s">
        <v>3177</v>
      </c>
      <c r="F620" t="s">
        <v>27</v>
      </c>
      <c r="G620" t="s">
        <v>28</v>
      </c>
      <c r="H620" t="s">
        <v>23</v>
      </c>
      <c r="I620" s="1" t="s">
        <v>23</v>
      </c>
      <c r="J620" t="s">
        <v>23</v>
      </c>
      <c r="K620" t="s">
        <v>4265</v>
      </c>
      <c r="L620" t="s">
        <v>4266</v>
      </c>
      <c r="M620" t="s">
        <v>4267</v>
      </c>
      <c r="N620" s="1">
        <v>19</v>
      </c>
      <c r="O620">
        <v>0</v>
      </c>
      <c r="P620">
        <v>16</v>
      </c>
      <c r="Q620" s="1" t="s">
        <v>3178</v>
      </c>
      <c r="R620" t="s">
        <v>3179</v>
      </c>
      <c r="S620" s="1">
        <v>2016</v>
      </c>
      <c r="T620" t="s">
        <v>4268</v>
      </c>
      <c r="U620" t="str">
        <f>HYPERLINK("http://dx.doi.org/10.1016/j.chemolab.2016.08.001","http://dx.doi.org/10.1016/j.chemolab.2016.08.001")</f>
        <v>http://dx.doi.org/10.1016/j.chemolab.2016.08.001</v>
      </c>
    </row>
    <row r="621" spans="1:21" x14ac:dyDescent="0.2">
      <c r="A621" t="s">
        <v>21</v>
      </c>
      <c r="B621" t="s">
        <v>4269</v>
      </c>
      <c r="C621" t="s">
        <v>4269</v>
      </c>
      <c r="D621" t="s">
        <v>4270</v>
      </c>
      <c r="E621" t="s">
        <v>2512</v>
      </c>
      <c r="F621" t="s">
        <v>27</v>
      </c>
      <c r="G621" t="s">
        <v>28</v>
      </c>
      <c r="H621" t="s">
        <v>23</v>
      </c>
      <c r="I621" s="1" t="s">
        <v>23</v>
      </c>
      <c r="J621" t="s">
        <v>23</v>
      </c>
      <c r="K621" t="s">
        <v>4271</v>
      </c>
      <c r="L621" t="s">
        <v>23</v>
      </c>
      <c r="M621" t="s">
        <v>4272</v>
      </c>
      <c r="N621" s="1">
        <v>2</v>
      </c>
      <c r="O621">
        <v>0</v>
      </c>
      <c r="P621">
        <v>0</v>
      </c>
      <c r="Q621" s="1" t="s">
        <v>2516</v>
      </c>
      <c r="R621" t="s">
        <v>2517</v>
      </c>
      <c r="S621" s="1">
        <v>1999</v>
      </c>
      <c r="T621" t="s">
        <v>4273</v>
      </c>
      <c r="U621" t="str">
        <f>HYPERLINK("http://dx.doi.org/10.1016/S0957-4174(99)00031-7","http://dx.doi.org/10.1016/S0957-4174(99)00031-7")</f>
        <v>http://dx.doi.org/10.1016/S0957-4174(99)00031-7</v>
      </c>
    </row>
    <row r="622" spans="1:21" x14ac:dyDescent="0.2">
      <c r="A622" t="s">
        <v>21</v>
      </c>
      <c r="B622" t="s">
        <v>4274</v>
      </c>
      <c r="C622" t="s">
        <v>4275</v>
      </c>
      <c r="D622" t="s">
        <v>4276</v>
      </c>
      <c r="E622" t="s">
        <v>3235</v>
      </c>
      <c r="F622" t="s">
        <v>27</v>
      </c>
      <c r="G622" t="s">
        <v>28</v>
      </c>
      <c r="H622" t="s">
        <v>23</v>
      </c>
      <c r="I622" s="1" t="s">
        <v>23</v>
      </c>
      <c r="J622" t="s">
        <v>23</v>
      </c>
      <c r="K622" t="s">
        <v>4277</v>
      </c>
      <c r="L622" t="s">
        <v>4278</v>
      </c>
      <c r="M622" t="s">
        <v>4279</v>
      </c>
      <c r="N622" s="1">
        <v>27</v>
      </c>
      <c r="O622">
        <v>7</v>
      </c>
      <c r="P622">
        <v>13</v>
      </c>
      <c r="Q622" s="1" t="s">
        <v>3239</v>
      </c>
      <c r="R622" t="s">
        <v>3240</v>
      </c>
      <c r="S622" s="1">
        <v>2021</v>
      </c>
      <c r="T622" t="s">
        <v>4280</v>
      </c>
      <c r="U622" t="str">
        <f>HYPERLINK("http://dx.doi.org/10.32604/iasc.2021.019730","http://dx.doi.org/10.32604/iasc.2021.019730")</f>
        <v>http://dx.doi.org/10.32604/iasc.2021.019730</v>
      </c>
    </row>
    <row r="623" spans="1:21" x14ac:dyDescent="0.2">
      <c r="A623" t="s">
        <v>21</v>
      </c>
      <c r="B623" t="s">
        <v>4281</v>
      </c>
      <c r="C623" t="s">
        <v>4282</v>
      </c>
      <c r="D623" t="s">
        <v>4283</v>
      </c>
      <c r="E623" t="s">
        <v>1408</v>
      </c>
      <c r="F623" t="s">
        <v>27</v>
      </c>
      <c r="G623" t="s">
        <v>28</v>
      </c>
      <c r="H623" t="s">
        <v>23</v>
      </c>
      <c r="I623" s="1" t="s">
        <v>23</v>
      </c>
      <c r="J623" t="s">
        <v>23</v>
      </c>
      <c r="K623" t="s">
        <v>4284</v>
      </c>
      <c r="L623" t="s">
        <v>4285</v>
      </c>
      <c r="M623" t="s">
        <v>4286</v>
      </c>
      <c r="N623" s="1">
        <v>37</v>
      </c>
      <c r="O623">
        <v>5</v>
      </c>
      <c r="P623">
        <v>23</v>
      </c>
      <c r="Q623" s="1" t="s">
        <v>1411</v>
      </c>
      <c r="R623" t="s">
        <v>1412</v>
      </c>
      <c r="S623" s="1">
        <v>2019</v>
      </c>
      <c r="T623" t="s">
        <v>4287</v>
      </c>
      <c r="U623" t="str">
        <f>HYPERLINK("http://dx.doi.org/10.1049/iet-cvi.2018.5787","http://dx.doi.org/10.1049/iet-cvi.2018.5787")</f>
        <v>http://dx.doi.org/10.1049/iet-cvi.2018.5787</v>
      </c>
    </row>
    <row r="624" spans="1:21" x14ac:dyDescent="0.2">
      <c r="A624" t="s">
        <v>21</v>
      </c>
      <c r="B624" t="s">
        <v>4288</v>
      </c>
      <c r="C624" t="s">
        <v>4289</v>
      </c>
      <c r="D624" t="s">
        <v>4290</v>
      </c>
      <c r="E624" t="s">
        <v>1417</v>
      </c>
      <c r="F624" t="s">
        <v>27</v>
      </c>
      <c r="G624" t="s">
        <v>28</v>
      </c>
      <c r="H624" t="s">
        <v>23</v>
      </c>
      <c r="I624" s="1" t="s">
        <v>23</v>
      </c>
      <c r="J624" t="s">
        <v>23</v>
      </c>
      <c r="K624" t="s">
        <v>4291</v>
      </c>
      <c r="L624" t="s">
        <v>4292</v>
      </c>
      <c r="M624" t="s">
        <v>4293</v>
      </c>
      <c r="N624" s="1">
        <v>21</v>
      </c>
      <c r="O624">
        <v>1</v>
      </c>
      <c r="P624">
        <v>8</v>
      </c>
      <c r="Q624" s="1" t="s">
        <v>1421</v>
      </c>
      <c r="R624" t="s">
        <v>1422</v>
      </c>
      <c r="S624" s="1">
        <v>2010</v>
      </c>
      <c r="T624" t="s">
        <v>4294</v>
      </c>
      <c r="U624" t="str">
        <f>HYPERLINK("http://dx.doi.org/10.1109/TIP.2009.2036714","http://dx.doi.org/10.1109/TIP.2009.2036714")</f>
        <v>http://dx.doi.org/10.1109/TIP.2009.2036714</v>
      </c>
    </row>
    <row r="625" spans="1:21" x14ac:dyDescent="0.2">
      <c r="A625" t="s">
        <v>21</v>
      </c>
      <c r="B625" t="s">
        <v>4295</v>
      </c>
      <c r="C625" t="s">
        <v>4296</v>
      </c>
      <c r="D625" t="s">
        <v>4297</v>
      </c>
      <c r="E625" t="s">
        <v>1417</v>
      </c>
      <c r="F625" t="s">
        <v>27</v>
      </c>
      <c r="G625" t="s">
        <v>28</v>
      </c>
      <c r="H625" t="s">
        <v>23</v>
      </c>
      <c r="I625" s="1" t="s">
        <v>23</v>
      </c>
      <c r="J625" t="s">
        <v>23</v>
      </c>
      <c r="K625" t="s">
        <v>4298</v>
      </c>
      <c r="L625" t="s">
        <v>4299</v>
      </c>
      <c r="M625" t="s">
        <v>4300</v>
      </c>
      <c r="N625" s="1">
        <v>43</v>
      </c>
      <c r="O625">
        <v>2</v>
      </c>
      <c r="P625">
        <v>2</v>
      </c>
      <c r="Q625" s="1" t="s">
        <v>1421</v>
      </c>
      <c r="R625" t="s">
        <v>1422</v>
      </c>
      <c r="S625" s="1">
        <v>2022</v>
      </c>
      <c r="T625" t="s">
        <v>4301</v>
      </c>
      <c r="U625" t="str">
        <f>HYPERLINK("http://dx.doi.org/10.1109/TIP.2022.3147971","http://dx.doi.org/10.1109/TIP.2022.3147971")</f>
        <v>http://dx.doi.org/10.1109/TIP.2022.3147971</v>
      </c>
    </row>
    <row r="626" spans="1:21" x14ac:dyDescent="0.2">
      <c r="A626" t="s">
        <v>21</v>
      </c>
      <c r="B626" t="s">
        <v>4302</v>
      </c>
      <c r="C626" t="s">
        <v>4302</v>
      </c>
      <c r="D626" t="s">
        <v>4303</v>
      </c>
      <c r="E626" t="s">
        <v>1417</v>
      </c>
      <c r="F626" t="s">
        <v>27</v>
      </c>
      <c r="G626" t="s">
        <v>1452</v>
      </c>
      <c r="H626" t="s">
        <v>23</v>
      </c>
      <c r="I626" s="1" t="s">
        <v>23</v>
      </c>
      <c r="J626" t="s">
        <v>23</v>
      </c>
      <c r="K626" t="s">
        <v>4304</v>
      </c>
      <c r="L626" t="s">
        <v>23</v>
      </c>
      <c r="M626" t="s">
        <v>4305</v>
      </c>
      <c r="N626" s="1">
        <v>8</v>
      </c>
      <c r="O626">
        <v>1</v>
      </c>
      <c r="P626">
        <v>5</v>
      </c>
      <c r="Q626" s="1" t="s">
        <v>1421</v>
      </c>
      <c r="R626" t="s">
        <v>1422</v>
      </c>
      <c r="S626" s="1">
        <v>1999</v>
      </c>
      <c r="T626" t="s">
        <v>4306</v>
      </c>
      <c r="U626" t="str">
        <f>HYPERLINK("http://dx.doi.org/10.1109/83.777099","http://dx.doi.org/10.1109/83.777099")</f>
        <v>http://dx.doi.org/10.1109/83.777099</v>
      </c>
    </row>
    <row r="627" spans="1:21" x14ac:dyDescent="0.2">
      <c r="A627" t="s">
        <v>21</v>
      </c>
      <c r="B627" t="s">
        <v>4307</v>
      </c>
      <c r="C627" t="s">
        <v>4308</v>
      </c>
      <c r="D627" t="s">
        <v>4309</v>
      </c>
      <c r="E627" t="s">
        <v>3620</v>
      </c>
      <c r="F627" t="s">
        <v>27</v>
      </c>
      <c r="G627" t="s">
        <v>49</v>
      </c>
      <c r="H627" t="s">
        <v>4310</v>
      </c>
      <c r="I627" s="1" t="s">
        <v>4311</v>
      </c>
      <c r="J627" t="s">
        <v>4312</v>
      </c>
      <c r="K627" t="s">
        <v>4313</v>
      </c>
      <c r="L627" t="s">
        <v>4314</v>
      </c>
      <c r="M627" t="s">
        <v>4315</v>
      </c>
      <c r="N627" s="1">
        <v>16</v>
      </c>
      <c r="O627">
        <v>0</v>
      </c>
      <c r="P627">
        <v>10</v>
      </c>
      <c r="Q627" s="1" t="s">
        <v>3624</v>
      </c>
      <c r="R627" t="s">
        <v>3625</v>
      </c>
      <c r="S627" s="1">
        <v>2008</v>
      </c>
      <c r="T627" t="s">
        <v>4316</v>
      </c>
      <c r="U627" t="str">
        <f>HYPERLINK("http://dx.doi.org/10.1002/cem.1125","http://dx.doi.org/10.1002/cem.1125")</f>
        <v>http://dx.doi.org/10.1002/cem.1125</v>
      </c>
    </row>
    <row r="628" spans="1:21" x14ac:dyDescent="0.2">
      <c r="A628" t="s">
        <v>21</v>
      </c>
      <c r="B628" t="s">
        <v>4317</v>
      </c>
      <c r="C628" t="s">
        <v>4318</v>
      </c>
      <c r="D628" t="s">
        <v>4319</v>
      </c>
      <c r="E628" t="s">
        <v>3177</v>
      </c>
      <c r="F628" t="s">
        <v>27</v>
      </c>
      <c r="G628" t="s">
        <v>28</v>
      </c>
      <c r="H628" t="s">
        <v>23</v>
      </c>
      <c r="I628" s="1" t="s">
        <v>23</v>
      </c>
      <c r="J628" t="s">
        <v>23</v>
      </c>
      <c r="K628" t="s">
        <v>23</v>
      </c>
      <c r="L628" t="s">
        <v>4320</v>
      </c>
      <c r="M628" t="s">
        <v>4321</v>
      </c>
      <c r="N628" s="1">
        <v>36</v>
      </c>
      <c r="O628">
        <v>0</v>
      </c>
      <c r="P628">
        <v>26</v>
      </c>
      <c r="Q628" s="1" t="s">
        <v>3178</v>
      </c>
      <c r="R628" t="s">
        <v>3179</v>
      </c>
      <c r="S628" s="1">
        <v>2007</v>
      </c>
      <c r="T628" t="s">
        <v>4322</v>
      </c>
      <c r="U628" t="str">
        <f>HYPERLINK("http://dx.doi.org/10.1016/j.chemolab.2006.07.001","http://dx.doi.org/10.1016/j.chemolab.2006.07.001")</f>
        <v>http://dx.doi.org/10.1016/j.chemolab.2006.07.001</v>
      </c>
    </row>
    <row r="629" spans="1:21" x14ac:dyDescent="0.2">
      <c r="A629" t="s">
        <v>21</v>
      </c>
      <c r="B629" t="s">
        <v>4323</v>
      </c>
      <c r="C629" t="s">
        <v>4324</v>
      </c>
      <c r="D629" t="s">
        <v>4325</v>
      </c>
      <c r="E629" t="s">
        <v>3177</v>
      </c>
      <c r="F629" t="s">
        <v>27</v>
      </c>
      <c r="G629" t="s">
        <v>28</v>
      </c>
      <c r="H629" t="s">
        <v>23</v>
      </c>
      <c r="I629" s="1" t="s">
        <v>23</v>
      </c>
      <c r="J629" t="s">
        <v>23</v>
      </c>
      <c r="K629" t="s">
        <v>4326</v>
      </c>
      <c r="L629" t="s">
        <v>4327</v>
      </c>
      <c r="M629" t="s">
        <v>4328</v>
      </c>
      <c r="N629" s="1">
        <v>57</v>
      </c>
      <c r="O629">
        <v>7</v>
      </c>
      <c r="P629">
        <v>7</v>
      </c>
      <c r="Q629" s="1" t="s">
        <v>3178</v>
      </c>
      <c r="R629" t="s">
        <v>3179</v>
      </c>
      <c r="S629" s="1">
        <v>2022</v>
      </c>
      <c r="T629" t="s">
        <v>4329</v>
      </c>
      <c r="U629" t="str">
        <f>HYPERLINK("http://dx.doi.org/10.1016/j.chemolab.2022.104514","http://dx.doi.org/10.1016/j.chemolab.2022.104514")</f>
        <v>http://dx.doi.org/10.1016/j.chemolab.2022.104514</v>
      </c>
    </row>
    <row r="630" spans="1:21" x14ac:dyDescent="0.2">
      <c r="A630" t="s">
        <v>21</v>
      </c>
      <c r="B630" t="s">
        <v>4330</v>
      </c>
      <c r="C630" t="s">
        <v>4331</v>
      </c>
      <c r="D630" t="s">
        <v>4332</v>
      </c>
      <c r="E630" t="s">
        <v>2512</v>
      </c>
      <c r="F630" t="s">
        <v>27</v>
      </c>
      <c r="G630" t="s">
        <v>28</v>
      </c>
      <c r="H630" t="s">
        <v>23</v>
      </c>
      <c r="I630" s="1" t="s">
        <v>23</v>
      </c>
      <c r="J630" t="s">
        <v>23</v>
      </c>
      <c r="K630" t="s">
        <v>4333</v>
      </c>
      <c r="L630" t="s">
        <v>4334</v>
      </c>
      <c r="M630" t="s">
        <v>4335</v>
      </c>
      <c r="N630" s="1">
        <v>60</v>
      </c>
      <c r="O630">
        <v>0</v>
      </c>
      <c r="P630">
        <v>53</v>
      </c>
      <c r="Q630" s="1" t="s">
        <v>2516</v>
      </c>
      <c r="R630" t="s">
        <v>2517</v>
      </c>
      <c r="S630" s="1">
        <v>2020</v>
      </c>
      <c r="T630" t="s">
        <v>4336</v>
      </c>
      <c r="U630" t="str">
        <f>HYPERLINK("http://dx.doi.org/10.1016/j.eswa.2020.113676","http://dx.doi.org/10.1016/j.eswa.2020.113676")</f>
        <v>http://dx.doi.org/10.1016/j.eswa.2020.113676</v>
      </c>
    </row>
    <row r="631" spans="1:21" x14ac:dyDescent="0.2">
      <c r="A631" t="s">
        <v>21</v>
      </c>
      <c r="B631" t="s">
        <v>4337</v>
      </c>
      <c r="C631" t="s">
        <v>4338</v>
      </c>
      <c r="D631" t="s">
        <v>4339</v>
      </c>
      <c r="E631" t="s">
        <v>1417</v>
      </c>
      <c r="F631" t="s">
        <v>27</v>
      </c>
      <c r="G631" t="s">
        <v>28</v>
      </c>
      <c r="H631" t="s">
        <v>23</v>
      </c>
      <c r="I631" s="1" t="s">
        <v>23</v>
      </c>
      <c r="J631" t="s">
        <v>23</v>
      </c>
      <c r="K631" t="s">
        <v>4340</v>
      </c>
      <c r="L631" t="s">
        <v>4341</v>
      </c>
      <c r="M631" t="s">
        <v>4342</v>
      </c>
      <c r="N631" s="1">
        <v>48</v>
      </c>
      <c r="O631">
        <v>0</v>
      </c>
      <c r="P631">
        <v>12</v>
      </c>
      <c r="Q631" s="1" t="s">
        <v>1421</v>
      </c>
      <c r="R631" t="s">
        <v>1422</v>
      </c>
      <c r="S631" s="1">
        <v>2011</v>
      </c>
      <c r="T631" t="s">
        <v>4343</v>
      </c>
      <c r="U631" t="str">
        <f>HYPERLINK("http://dx.doi.org/10.1109/TIP.2011.2155076","http://dx.doi.org/10.1109/TIP.2011.2155076")</f>
        <v>http://dx.doi.org/10.1109/TIP.2011.2155076</v>
      </c>
    </row>
    <row r="632" spans="1:21" x14ac:dyDescent="0.2">
      <c r="A632" t="s">
        <v>21</v>
      </c>
      <c r="B632" t="s">
        <v>4344</v>
      </c>
      <c r="C632" t="s">
        <v>4345</v>
      </c>
      <c r="D632" t="s">
        <v>4346</v>
      </c>
      <c r="E632" t="s">
        <v>3309</v>
      </c>
      <c r="F632" t="s">
        <v>27</v>
      </c>
      <c r="G632" t="s">
        <v>28</v>
      </c>
      <c r="H632" t="s">
        <v>23</v>
      </c>
      <c r="I632" s="1" t="s">
        <v>23</v>
      </c>
      <c r="J632" t="s">
        <v>23</v>
      </c>
      <c r="K632" t="s">
        <v>4347</v>
      </c>
      <c r="L632" t="s">
        <v>4348</v>
      </c>
      <c r="M632" t="s">
        <v>4349</v>
      </c>
      <c r="N632" s="1">
        <v>39</v>
      </c>
      <c r="O632">
        <v>6</v>
      </c>
      <c r="P632">
        <v>32</v>
      </c>
      <c r="Q632" s="1" t="s">
        <v>3313</v>
      </c>
      <c r="R632" t="s">
        <v>3314</v>
      </c>
      <c r="S632" s="1">
        <v>2020</v>
      </c>
      <c r="T632" t="s">
        <v>4350</v>
      </c>
      <c r="U632" t="str">
        <f>HYPERLINK("http://dx.doi.org/10.1109/TFUZZ.2019.2949764","http://dx.doi.org/10.1109/TFUZZ.2019.2949764")</f>
        <v>http://dx.doi.org/10.1109/TFUZZ.2019.2949764</v>
      </c>
    </row>
    <row r="633" spans="1:21" x14ac:dyDescent="0.2">
      <c r="A633" t="s">
        <v>21</v>
      </c>
      <c r="B633" t="s">
        <v>4351</v>
      </c>
      <c r="C633" t="s">
        <v>4352</v>
      </c>
      <c r="D633" t="s">
        <v>4353</v>
      </c>
      <c r="E633" t="s">
        <v>3198</v>
      </c>
      <c r="F633" t="s">
        <v>27</v>
      </c>
      <c r="G633" t="s">
        <v>28</v>
      </c>
      <c r="H633" t="s">
        <v>23</v>
      </c>
      <c r="I633" s="1" t="s">
        <v>23</v>
      </c>
      <c r="J633" t="s">
        <v>23</v>
      </c>
      <c r="K633" t="s">
        <v>4354</v>
      </c>
      <c r="L633" t="s">
        <v>23</v>
      </c>
      <c r="M633" t="s">
        <v>4355</v>
      </c>
      <c r="N633" s="1">
        <v>55</v>
      </c>
      <c r="O633">
        <v>8</v>
      </c>
      <c r="P633">
        <v>58</v>
      </c>
      <c r="Q633" s="1" t="s">
        <v>3202</v>
      </c>
      <c r="R633" t="s">
        <v>3203</v>
      </c>
      <c r="S633" s="1">
        <v>2021</v>
      </c>
      <c r="T633" t="s">
        <v>4356</v>
      </c>
      <c r="U633" t="str">
        <f>HYPERLINK("http://dx.doi.org/10.1109/TCYB.2019.2931008","http://dx.doi.org/10.1109/TCYB.2019.2931008")</f>
        <v>http://dx.doi.org/10.1109/TCYB.2019.2931008</v>
      </c>
    </row>
    <row r="634" spans="1:21" x14ac:dyDescent="0.2">
      <c r="A634" t="s">
        <v>21</v>
      </c>
      <c r="B634" t="s">
        <v>4357</v>
      </c>
      <c r="C634" t="s">
        <v>4358</v>
      </c>
      <c r="D634" t="s">
        <v>4359</v>
      </c>
      <c r="E634" t="s">
        <v>3235</v>
      </c>
      <c r="F634" t="s">
        <v>27</v>
      </c>
      <c r="G634" t="s">
        <v>28</v>
      </c>
      <c r="H634" t="s">
        <v>23</v>
      </c>
      <c r="I634" s="1" t="s">
        <v>23</v>
      </c>
      <c r="J634" t="s">
        <v>23</v>
      </c>
      <c r="K634" t="s">
        <v>4360</v>
      </c>
      <c r="L634" t="s">
        <v>23</v>
      </c>
      <c r="M634" t="s">
        <v>4361</v>
      </c>
      <c r="N634" s="1">
        <v>29</v>
      </c>
      <c r="O634">
        <v>9</v>
      </c>
      <c r="P634">
        <v>20</v>
      </c>
      <c r="Q634" s="1" t="s">
        <v>3239</v>
      </c>
      <c r="R634" t="s">
        <v>3240</v>
      </c>
      <c r="S634" s="1">
        <v>2021</v>
      </c>
      <c r="T634" t="s">
        <v>4362</v>
      </c>
      <c r="U634" t="str">
        <f>HYPERLINK("http://dx.doi.org/10.32604/iasc.2021.016569","http://dx.doi.org/10.32604/iasc.2021.016569")</f>
        <v>http://dx.doi.org/10.32604/iasc.2021.016569</v>
      </c>
    </row>
    <row r="635" spans="1:21" x14ac:dyDescent="0.2">
      <c r="A635" t="s">
        <v>21</v>
      </c>
      <c r="B635" t="s">
        <v>4363</v>
      </c>
      <c r="C635" t="s">
        <v>4364</v>
      </c>
      <c r="D635" t="s">
        <v>4365</v>
      </c>
      <c r="E635" t="s">
        <v>1434</v>
      </c>
      <c r="F635" t="s">
        <v>27</v>
      </c>
      <c r="G635" t="s">
        <v>28</v>
      </c>
      <c r="H635" t="s">
        <v>23</v>
      </c>
      <c r="I635" s="1" t="s">
        <v>23</v>
      </c>
      <c r="J635" t="s">
        <v>23</v>
      </c>
      <c r="K635" t="s">
        <v>4366</v>
      </c>
      <c r="L635" t="s">
        <v>4367</v>
      </c>
      <c r="M635" t="s">
        <v>4368</v>
      </c>
      <c r="N635" s="1">
        <v>34</v>
      </c>
      <c r="O635">
        <v>0</v>
      </c>
      <c r="P635">
        <v>3</v>
      </c>
      <c r="Q635" s="1" t="s">
        <v>1438</v>
      </c>
      <c r="R635" t="s">
        <v>1439</v>
      </c>
      <c r="S635" s="1">
        <v>2016</v>
      </c>
      <c r="T635" t="s">
        <v>4369</v>
      </c>
      <c r="U635" t="str">
        <f>HYPERLINK("http://dx.doi.org/10.1007/s10458-015-9294-4","http://dx.doi.org/10.1007/s10458-015-9294-4")</f>
        <v>http://dx.doi.org/10.1007/s10458-015-9294-4</v>
      </c>
    </row>
    <row r="636" spans="1:21" x14ac:dyDescent="0.2">
      <c r="A636" t="s">
        <v>21</v>
      </c>
      <c r="B636" t="s">
        <v>4370</v>
      </c>
      <c r="C636" t="s">
        <v>4371</v>
      </c>
      <c r="D636" t="s">
        <v>4372</v>
      </c>
      <c r="E636" t="s">
        <v>148</v>
      </c>
      <c r="F636" t="s">
        <v>27</v>
      </c>
      <c r="G636" t="s">
        <v>28</v>
      </c>
      <c r="H636" t="s">
        <v>23</v>
      </c>
      <c r="I636" s="1" t="s">
        <v>23</v>
      </c>
      <c r="J636" t="s">
        <v>23</v>
      </c>
      <c r="K636" t="s">
        <v>4373</v>
      </c>
      <c r="L636" t="s">
        <v>936</v>
      </c>
      <c r="M636" t="s">
        <v>4374</v>
      </c>
      <c r="N636" s="1">
        <v>35</v>
      </c>
      <c r="O636">
        <v>4</v>
      </c>
      <c r="P636">
        <v>18</v>
      </c>
      <c r="Q636" s="1" t="s">
        <v>152</v>
      </c>
      <c r="R636" t="s">
        <v>148</v>
      </c>
      <c r="S636" s="1">
        <v>2018</v>
      </c>
      <c r="T636" t="s">
        <v>4375</v>
      </c>
      <c r="U636" t="str">
        <f>HYPERLINK("http://dx.doi.org/10.1016/j.neucom.2018.03.043","http://dx.doi.org/10.1016/j.neucom.2018.03.043")</f>
        <v>http://dx.doi.org/10.1016/j.neucom.2018.03.043</v>
      </c>
    </row>
    <row r="637" spans="1:21" x14ac:dyDescent="0.2">
      <c r="A637" t="s">
        <v>21</v>
      </c>
      <c r="B637" t="s">
        <v>4376</v>
      </c>
      <c r="C637" t="s">
        <v>4377</v>
      </c>
      <c r="D637" t="s">
        <v>4378</v>
      </c>
      <c r="E637" t="s">
        <v>26</v>
      </c>
      <c r="F637" t="s">
        <v>27</v>
      </c>
      <c r="G637" t="s">
        <v>272</v>
      </c>
      <c r="H637" t="s">
        <v>23</v>
      </c>
      <c r="I637" s="1" t="s">
        <v>23</v>
      </c>
      <c r="J637" t="s">
        <v>23</v>
      </c>
      <c r="K637" t="s">
        <v>4379</v>
      </c>
      <c r="L637" t="s">
        <v>4380</v>
      </c>
      <c r="M637" t="s">
        <v>4381</v>
      </c>
      <c r="N637" s="1">
        <v>81</v>
      </c>
      <c r="O637">
        <v>3</v>
      </c>
      <c r="P637">
        <v>3</v>
      </c>
      <c r="Q637" s="1" t="s">
        <v>32</v>
      </c>
      <c r="R637" t="s">
        <v>33</v>
      </c>
      <c r="S637" s="1" t="s">
        <v>23</v>
      </c>
      <c r="T637" t="s">
        <v>4382</v>
      </c>
      <c r="U637" t="str">
        <f>HYPERLINK("http://dx.doi.org/10.1007/s00521-022-07530-9","http://dx.doi.org/10.1007/s00521-022-07530-9")</f>
        <v>http://dx.doi.org/10.1007/s00521-022-07530-9</v>
      </c>
    </row>
    <row r="638" spans="1:21" x14ac:dyDescent="0.2">
      <c r="A638" t="s">
        <v>21</v>
      </c>
      <c r="B638" t="s">
        <v>4383</v>
      </c>
      <c r="C638" t="s">
        <v>4384</v>
      </c>
      <c r="D638" t="s">
        <v>4385</v>
      </c>
      <c r="E638" t="s">
        <v>26</v>
      </c>
      <c r="F638" t="s">
        <v>27</v>
      </c>
      <c r="G638" t="s">
        <v>272</v>
      </c>
      <c r="H638" t="s">
        <v>23</v>
      </c>
      <c r="I638" s="1" t="s">
        <v>23</v>
      </c>
      <c r="J638" t="s">
        <v>23</v>
      </c>
      <c r="K638" t="s">
        <v>4386</v>
      </c>
      <c r="L638" t="s">
        <v>4387</v>
      </c>
      <c r="M638" t="s">
        <v>4388</v>
      </c>
      <c r="N638" s="1">
        <v>30</v>
      </c>
      <c r="O638">
        <v>0</v>
      </c>
      <c r="P638">
        <v>1</v>
      </c>
      <c r="Q638" s="1" t="s">
        <v>32</v>
      </c>
      <c r="R638" t="s">
        <v>33</v>
      </c>
      <c r="S638" s="1" t="s">
        <v>23</v>
      </c>
      <c r="T638" t="s">
        <v>4389</v>
      </c>
      <c r="U638" t="str">
        <f>HYPERLINK("http://dx.doi.org/10.1007/s00521-021-06579-2","http://dx.doi.org/10.1007/s00521-021-06579-2")</f>
        <v>http://dx.doi.org/10.1007/s00521-021-06579-2</v>
      </c>
    </row>
    <row r="639" spans="1:21" x14ac:dyDescent="0.2">
      <c r="A639" t="s">
        <v>21</v>
      </c>
      <c r="B639" t="s">
        <v>4390</v>
      </c>
      <c r="C639" t="s">
        <v>4391</v>
      </c>
      <c r="D639" t="s">
        <v>4392</v>
      </c>
      <c r="E639" t="s">
        <v>1221</v>
      </c>
      <c r="F639" t="s">
        <v>27</v>
      </c>
      <c r="G639" t="s">
        <v>28</v>
      </c>
      <c r="H639" t="s">
        <v>23</v>
      </c>
      <c r="I639" s="1" t="s">
        <v>23</v>
      </c>
      <c r="J639" t="s">
        <v>23</v>
      </c>
      <c r="K639" t="s">
        <v>4393</v>
      </c>
      <c r="L639" t="s">
        <v>4394</v>
      </c>
      <c r="M639" t="s">
        <v>4395</v>
      </c>
      <c r="N639" s="1">
        <v>55</v>
      </c>
      <c r="O639">
        <v>7</v>
      </c>
      <c r="P639">
        <v>22</v>
      </c>
      <c r="Q639" s="1" t="s">
        <v>1225</v>
      </c>
      <c r="R639" t="s">
        <v>1226</v>
      </c>
      <c r="S639" s="1">
        <v>2020</v>
      </c>
      <c r="T639" t="s">
        <v>4396</v>
      </c>
      <c r="U639" t="str">
        <f>HYPERLINK("http://dx.doi.org/10.1016/j.inffus.2020.06.012","http://dx.doi.org/10.1016/j.inffus.2020.06.012")</f>
        <v>http://dx.doi.org/10.1016/j.inffus.2020.06.012</v>
      </c>
    </row>
    <row r="640" spans="1:21" x14ac:dyDescent="0.2">
      <c r="A640" t="s">
        <v>21</v>
      </c>
      <c r="B640" t="s">
        <v>4397</v>
      </c>
      <c r="C640" t="s">
        <v>4398</v>
      </c>
      <c r="D640" t="s">
        <v>4399</v>
      </c>
      <c r="E640" t="s">
        <v>3198</v>
      </c>
      <c r="F640" t="s">
        <v>27</v>
      </c>
      <c r="G640" t="s">
        <v>28</v>
      </c>
      <c r="H640" t="s">
        <v>23</v>
      </c>
      <c r="I640" s="1" t="s">
        <v>23</v>
      </c>
      <c r="J640" t="s">
        <v>23</v>
      </c>
      <c r="K640" t="s">
        <v>4400</v>
      </c>
      <c r="L640" t="s">
        <v>4401</v>
      </c>
      <c r="M640" t="s">
        <v>4402</v>
      </c>
      <c r="N640" s="1">
        <v>34</v>
      </c>
      <c r="O640">
        <v>1</v>
      </c>
      <c r="P640">
        <v>1</v>
      </c>
      <c r="Q640" s="1" t="s">
        <v>3202</v>
      </c>
      <c r="R640" t="s">
        <v>3203</v>
      </c>
      <c r="S640" s="1">
        <v>2022</v>
      </c>
      <c r="T640" t="s">
        <v>4403</v>
      </c>
      <c r="U640" t="str">
        <f>HYPERLINK("http://dx.doi.org/10.1109/TCYB.2020.3034727","http://dx.doi.org/10.1109/TCYB.2020.3034727")</f>
        <v>http://dx.doi.org/10.1109/TCYB.2020.3034727</v>
      </c>
    </row>
    <row r="641" spans="1:21" x14ac:dyDescent="0.2">
      <c r="A641" t="s">
        <v>21</v>
      </c>
      <c r="B641" t="s">
        <v>4404</v>
      </c>
      <c r="C641" t="s">
        <v>4405</v>
      </c>
      <c r="D641" t="s">
        <v>4406</v>
      </c>
      <c r="E641" t="s">
        <v>3198</v>
      </c>
      <c r="F641" t="s">
        <v>27</v>
      </c>
      <c r="G641" t="s">
        <v>28</v>
      </c>
      <c r="H641" t="s">
        <v>23</v>
      </c>
      <c r="I641" s="1" t="s">
        <v>23</v>
      </c>
      <c r="J641" t="s">
        <v>23</v>
      </c>
      <c r="K641" t="s">
        <v>4407</v>
      </c>
      <c r="L641" t="s">
        <v>4408</v>
      </c>
      <c r="M641" t="s">
        <v>4409</v>
      </c>
      <c r="N641" s="1">
        <v>42</v>
      </c>
      <c r="O641">
        <v>45</v>
      </c>
      <c r="P641">
        <v>68</v>
      </c>
      <c r="Q641" s="1" t="s">
        <v>3202</v>
      </c>
      <c r="R641" t="s">
        <v>3203</v>
      </c>
      <c r="S641" s="1">
        <v>2022</v>
      </c>
      <c r="T641" t="s">
        <v>4410</v>
      </c>
      <c r="U641" t="str">
        <f>HYPERLINK("http://dx.doi.org/10.1109/TCYB.2020.2981090","http://dx.doi.org/10.1109/TCYB.2020.2981090")</f>
        <v>http://dx.doi.org/10.1109/TCYB.2020.2981090</v>
      </c>
    </row>
    <row r="642" spans="1:21" x14ac:dyDescent="0.2">
      <c r="A642" t="s">
        <v>21</v>
      </c>
      <c r="B642" t="s">
        <v>4233</v>
      </c>
      <c r="C642" t="s">
        <v>4234</v>
      </c>
      <c r="D642" t="s">
        <v>4235</v>
      </c>
      <c r="E642" t="s">
        <v>1598</v>
      </c>
      <c r="F642" t="s">
        <v>27</v>
      </c>
      <c r="G642" t="s">
        <v>28</v>
      </c>
      <c r="H642" t="s">
        <v>23</v>
      </c>
      <c r="I642" s="1" t="s">
        <v>23</v>
      </c>
      <c r="J642" t="s">
        <v>23</v>
      </c>
      <c r="K642" t="s">
        <v>23</v>
      </c>
      <c r="L642" t="s">
        <v>4411</v>
      </c>
      <c r="M642" t="s">
        <v>4412</v>
      </c>
      <c r="N642" s="1">
        <v>47</v>
      </c>
      <c r="O642">
        <v>1</v>
      </c>
      <c r="P642">
        <v>2</v>
      </c>
      <c r="Q642" s="1" t="s">
        <v>1601</v>
      </c>
      <c r="R642" t="s">
        <v>1602</v>
      </c>
      <c r="S642" s="1">
        <v>2018</v>
      </c>
      <c r="T642" t="s">
        <v>4413</v>
      </c>
      <c r="U642" t="str">
        <f>HYPERLINK("http://dx.doi.org/10.1080/08839514.2018.1525521","http://dx.doi.org/10.1080/08839514.2018.1525521")</f>
        <v>http://dx.doi.org/10.1080/08839514.2018.1525521</v>
      </c>
    </row>
    <row r="643" spans="1:21" x14ac:dyDescent="0.2">
      <c r="A643" t="s">
        <v>21</v>
      </c>
      <c r="B643" t="s">
        <v>4414</v>
      </c>
      <c r="C643" t="s">
        <v>4415</v>
      </c>
      <c r="D643" t="s">
        <v>4416</v>
      </c>
      <c r="E643" t="s">
        <v>4417</v>
      </c>
      <c r="F643" t="s">
        <v>27</v>
      </c>
      <c r="G643" t="s">
        <v>720</v>
      </c>
      <c r="H643" t="s">
        <v>23</v>
      </c>
      <c r="I643" s="1" t="s">
        <v>23</v>
      </c>
      <c r="J643" t="s">
        <v>23</v>
      </c>
      <c r="K643" t="s">
        <v>4418</v>
      </c>
      <c r="L643" t="s">
        <v>4419</v>
      </c>
      <c r="M643" t="s">
        <v>4420</v>
      </c>
      <c r="N643" s="1">
        <v>117</v>
      </c>
      <c r="O643">
        <v>7</v>
      </c>
      <c r="P643">
        <v>7</v>
      </c>
      <c r="Q643" s="1" t="s">
        <v>23</v>
      </c>
      <c r="R643" t="s">
        <v>4421</v>
      </c>
      <c r="S643" s="1">
        <v>2020</v>
      </c>
      <c r="T643" t="s">
        <v>4422</v>
      </c>
      <c r="U643" t="str">
        <f>HYPERLINK("http://dx.doi.org/10.3389/frai.2020.543305","http://dx.doi.org/10.3389/frai.2020.543305")</f>
        <v>http://dx.doi.org/10.3389/frai.2020.543305</v>
      </c>
    </row>
    <row r="644" spans="1:21" x14ac:dyDescent="0.2">
      <c r="A644" t="s">
        <v>21</v>
      </c>
      <c r="B644" t="s">
        <v>4423</v>
      </c>
      <c r="C644" t="s">
        <v>4424</v>
      </c>
      <c r="D644" t="s">
        <v>4425</v>
      </c>
      <c r="E644" t="s">
        <v>1121</v>
      </c>
      <c r="F644" t="s">
        <v>27</v>
      </c>
      <c r="G644" t="s">
        <v>28</v>
      </c>
      <c r="H644" t="s">
        <v>23</v>
      </c>
      <c r="I644" s="1" t="s">
        <v>23</v>
      </c>
      <c r="J644" t="s">
        <v>23</v>
      </c>
      <c r="K644" t="s">
        <v>4426</v>
      </c>
      <c r="L644" t="s">
        <v>4427</v>
      </c>
      <c r="M644" t="s">
        <v>4428</v>
      </c>
      <c r="N644" s="1">
        <v>45</v>
      </c>
      <c r="O644">
        <v>1</v>
      </c>
      <c r="P644">
        <v>15</v>
      </c>
      <c r="Q644" s="1" t="s">
        <v>1124</v>
      </c>
      <c r="R644" t="s">
        <v>1125</v>
      </c>
      <c r="S644" s="1">
        <v>2019</v>
      </c>
      <c r="T644" t="s">
        <v>4429</v>
      </c>
      <c r="U644" t="str">
        <f>HYPERLINK("http://dx.doi.org/10.1504/IJBIC.2019.100151","http://dx.doi.org/10.1504/IJBIC.2019.100151")</f>
        <v>http://dx.doi.org/10.1504/IJBIC.2019.100151</v>
      </c>
    </row>
    <row r="645" spans="1:21" x14ac:dyDescent="0.2">
      <c r="A645" t="s">
        <v>21</v>
      </c>
      <c r="B645" t="s">
        <v>4430</v>
      </c>
      <c r="C645" t="s">
        <v>4431</v>
      </c>
      <c r="D645" t="s">
        <v>4432</v>
      </c>
      <c r="E645" t="s">
        <v>1007</v>
      </c>
      <c r="F645" t="s">
        <v>27</v>
      </c>
      <c r="G645" t="s">
        <v>49</v>
      </c>
      <c r="H645" t="s">
        <v>1289</v>
      </c>
      <c r="I645" s="1" t="s">
        <v>1290</v>
      </c>
      <c r="J645" t="s">
        <v>1291</v>
      </c>
      <c r="K645" t="s">
        <v>4433</v>
      </c>
      <c r="L645" t="s">
        <v>4434</v>
      </c>
      <c r="M645" t="s">
        <v>4435</v>
      </c>
      <c r="N645" s="1">
        <v>40</v>
      </c>
      <c r="O645">
        <v>0</v>
      </c>
      <c r="P645">
        <v>16</v>
      </c>
      <c r="Q645" s="1" t="s">
        <v>1010</v>
      </c>
      <c r="R645" t="s">
        <v>1011</v>
      </c>
      <c r="S645" s="1">
        <v>2018</v>
      </c>
      <c r="T645" t="s">
        <v>4436</v>
      </c>
      <c r="U645" t="str">
        <f>HYPERLINK("http://dx.doi.org/10.1007/s00500-018-3076-2","http://dx.doi.org/10.1007/s00500-018-3076-2")</f>
        <v>http://dx.doi.org/10.1007/s00500-018-3076-2</v>
      </c>
    </row>
    <row r="646" spans="1:21" x14ac:dyDescent="0.2">
      <c r="A646" t="s">
        <v>21</v>
      </c>
      <c r="B646" t="s">
        <v>4437</v>
      </c>
      <c r="C646" t="s">
        <v>4438</v>
      </c>
      <c r="D646" t="s">
        <v>4439</v>
      </c>
      <c r="E646" t="s">
        <v>1167</v>
      </c>
      <c r="F646" t="s">
        <v>27</v>
      </c>
      <c r="G646" t="s">
        <v>424</v>
      </c>
      <c r="H646" t="s">
        <v>23</v>
      </c>
      <c r="I646" s="1" t="s">
        <v>23</v>
      </c>
      <c r="J646" t="s">
        <v>23</v>
      </c>
      <c r="K646" t="s">
        <v>4440</v>
      </c>
      <c r="L646" t="s">
        <v>4441</v>
      </c>
      <c r="M646" t="s">
        <v>4442</v>
      </c>
      <c r="N646" s="1">
        <v>208</v>
      </c>
      <c r="O646">
        <v>46</v>
      </c>
      <c r="P646">
        <v>46</v>
      </c>
      <c r="Q646" s="1" t="s">
        <v>1171</v>
      </c>
      <c r="R646" t="s">
        <v>1172</v>
      </c>
      <c r="S646" s="1" t="s">
        <v>23</v>
      </c>
      <c r="T646" t="s">
        <v>4443</v>
      </c>
      <c r="U646" t="str">
        <f>HYPERLINK("http://dx.doi.org/10.1007/s10845-022-01923-2","http://dx.doi.org/10.1007/s10845-022-01923-2")</f>
        <v>http://dx.doi.org/10.1007/s10845-022-01923-2</v>
      </c>
    </row>
    <row r="647" spans="1:21" x14ac:dyDescent="0.2">
      <c r="A647" t="s">
        <v>21</v>
      </c>
      <c r="B647" t="s">
        <v>4444</v>
      </c>
      <c r="C647" t="s">
        <v>4445</v>
      </c>
      <c r="D647" t="s">
        <v>4446</v>
      </c>
      <c r="E647" t="s">
        <v>2789</v>
      </c>
      <c r="F647" t="s">
        <v>27</v>
      </c>
      <c r="G647" t="s">
        <v>28</v>
      </c>
      <c r="H647" t="s">
        <v>23</v>
      </c>
      <c r="I647" s="1" t="s">
        <v>23</v>
      </c>
      <c r="J647" t="s">
        <v>23</v>
      </c>
      <c r="K647" t="s">
        <v>4447</v>
      </c>
      <c r="L647" t="s">
        <v>4448</v>
      </c>
      <c r="M647" t="s">
        <v>4449</v>
      </c>
      <c r="N647" s="1">
        <v>68</v>
      </c>
      <c r="O647">
        <v>0</v>
      </c>
      <c r="P647">
        <v>0</v>
      </c>
      <c r="Q647" s="1" t="s">
        <v>2792</v>
      </c>
      <c r="R647" t="s">
        <v>2793</v>
      </c>
      <c r="S647" s="1">
        <v>2022</v>
      </c>
      <c r="T647" t="s">
        <v>4450</v>
      </c>
      <c r="U647" t="str">
        <f>HYPERLINK("http://dx.doi.org/10.1016/j.engappai.2022.105051","http://dx.doi.org/10.1016/j.engappai.2022.105051")</f>
        <v>http://dx.doi.org/10.1016/j.engappai.2022.105051</v>
      </c>
    </row>
    <row r="648" spans="1:21" x14ac:dyDescent="0.2">
      <c r="A648" t="s">
        <v>21</v>
      </c>
      <c r="B648" t="s">
        <v>4451</v>
      </c>
      <c r="C648" t="s">
        <v>4452</v>
      </c>
      <c r="D648" t="s">
        <v>4453</v>
      </c>
      <c r="E648" t="s">
        <v>2512</v>
      </c>
      <c r="F648" t="s">
        <v>27</v>
      </c>
      <c r="G648" t="s">
        <v>28</v>
      </c>
      <c r="H648" t="s">
        <v>23</v>
      </c>
      <c r="I648" s="1" t="s">
        <v>23</v>
      </c>
      <c r="J648" t="s">
        <v>23</v>
      </c>
      <c r="K648" t="s">
        <v>4454</v>
      </c>
      <c r="L648" t="s">
        <v>4455</v>
      </c>
      <c r="M648" t="s">
        <v>4456</v>
      </c>
      <c r="N648" s="1">
        <v>63</v>
      </c>
      <c r="O648">
        <v>2</v>
      </c>
      <c r="P648">
        <v>80</v>
      </c>
      <c r="Q648" s="1" t="s">
        <v>2516</v>
      </c>
      <c r="R648" t="s">
        <v>2517</v>
      </c>
      <c r="S648" s="1">
        <v>2017</v>
      </c>
      <c r="T648" t="s">
        <v>4457</v>
      </c>
      <c r="U648" t="str">
        <f>HYPERLINK("http://dx.doi.org/10.1016/j.eswa.2017.06.039","http://dx.doi.org/10.1016/j.eswa.2017.06.039")</f>
        <v>http://dx.doi.org/10.1016/j.eswa.2017.06.039</v>
      </c>
    </row>
    <row r="649" spans="1:21" x14ac:dyDescent="0.2">
      <c r="A649" t="s">
        <v>21</v>
      </c>
      <c r="B649" t="s">
        <v>4458</v>
      </c>
      <c r="C649" t="s">
        <v>4459</v>
      </c>
      <c r="D649" t="s">
        <v>4460</v>
      </c>
      <c r="E649" t="s">
        <v>398</v>
      </c>
      <c r="F649" t="s">
        <v>27</v>
      </c>
      <c r="G649" t="s">
        <v>28</v>
      </c>
      <c r="H649" t="s">
        <v>23</v>
      </c>
      <c r="I649" s="1" t="s">
        <v>23</v>
      </c>
      <c r="J649" t="s">
        <v>23</v>
      </c>
      <c r="K649" t="s">
        <v>23</v>
      </c>
      <c r="L649" t="s">
        <v>4461</v>
      </c>
      <c r="M649" t="s">
        <v>4462</v>
      </c>
      <c r="N649" s="1">
        <v>77</v>
      </c>
      <c r="O649">
        <v>0</v>
      </c>
      <c r="P649">
        <v>6</v>
      </c>
      <c r="Q649" s="1" t="s">
        <v>401</v>
      </c>
      <c r="R649" t="s">
        <v>402</v>
      </c>
      <c r="S649" s="1">
        <v>2020</v>
      </c>
      <c r="T649" t="s">
        <v>4463</v>
      </c>
      <c r="U649" t="str">
        <f>HYPERLINK("http://dx.doi.org/10.1155/2020/7636150","http://dx.doi.org/10.1155/2020/7636150")</f>
        <v>http://dx.doi.org/10.1155/2020/7636150</v>
      </c>
    </row>
    <row r="650" spans="1:21" x14ac:dyDescent="0.2">
      <c r="A650" t="s">
        <v>21</v>
      </c>
      <c r="B650" t="s">
        <v>4464</v>
      </c>
      <c r="C650" t="s">
        <v>4465</v>
      </c>
      <c r="D650" t="s">
        <v>4466</v>
      </c>
      <c r="E650" t="s">
        <v>177</v>
      </c>
      <c r="F650" t="s">
        <v>27</v>
      </c>
      <c r="G650" t="s">
        <v>28</v>
      </c>
      <c r="H650" t="s">
        <v>23</v>
      </c>
      <c r="I650" s="1" t="s">
        <v>23</v>
      </c>
      <c r="J650" t="s">
        <v>23</v>
      </c>
      <c r="K650" t="s">
        <v>4467</v>
      </c>
      <c r="L650" t="s">
        <v>4468</v>
      </c>
      <c r="M650" t="s">
        <v>4469</v>
      </c>
      <c r="N650" s="1">
        <v>27</v>
      </c>
      <c r="O650">
        <v>0</v>
      </c>
      <c r="P650">
        <v>1</v>
      </c>
      <c r="Q650" s="1" t="s">
        <v>181</v>
      </c>
      <c r="R650" t="s">
        <v>182</v>
      </c>
      <c r="S650" s="1">
        <v>2014</v>
      </c>
      <c r="T650" t="s">
        <v>4470</v>
      </c>
      <c r="U650" t="str">
        <f>HYPERLINK("http://dx.doi.org/10.3233/IFS-131091","http://dx.doi.org/10.3233/IFS-131091")</f>
        <v>http://dx.doi.org/10.3233/IFS-131091</v>
      </c>
    </row>
    <row r="651" spans="1:21" x14ac:dyDescent="0.2">
      <c r="A651" t="s">
        <v>21</v>
      </c>
      <c r="B651" t="s">
        <v>477</v>
      </c>
      <c r="C651" t="s">
        <v>478</v>
      </c>
      <c r="D651" t="s">
        <v>4471</v>
      </c>
      <c r="E651" t="s">
        <v>38</v>
      </c>
      <c r="F651" t="s">
        <v>27</v>
      </c>
      <c r="G651" t="s">
        <v>28</v>
      </c>
      <c r="H651" t="s">
        <v>23</v>
      </c>
      <c r="I651" s="1" t="s">
        <v>23</v>
      </c>
      <c r="J651" t="s">
        <v>23</v>
      </c>
      <c r="K651" t="s">
        <v>4472</v>
      </c>
      <c r="L651" t="s">
        <v>4473</v>
      </c>
      <c r="M651" t="s">
        <v>4474</v>
      </c>
      <c r="N651" s="1">
        <v>69</v>
      </c>
      <c r="O651">
        <v>1</v>
      </c>
      <c r="P651">
        <v>9</v>
      </c>
      <c r="Q651" s="1" t="s">
        <v>42</v>
      </c>
      <c r="R651" t="s">
        <v>43</v>
      </c>
      <c r="S651" s="1">
        <v>2013</v>
      </c>
      <c r="T651" t="s">
        <v>4475</v>
      </c>
      <c r="U651" t="str">
        <f>HYPERLINK("http://dx.doi.org/10.3233/IDA-130623","http://dx.doi.org/10.3233/IDA-130623")</f>
        <v>http://dx.doi.org/10.3233/IDA-130623</v>
      </c>
    </row>
    <row r="652" spans="1:21" x14ac:dyDescent="0.2">
      <c r="A652" t="s">
        <v>21</v>
      </c>
      <c r="B652" t="s">
        <v>4476</v>
      </c>
      <c r="C652" t="s">
        <v>4477</v>
      </c>
      <c r="D652" t="s">
        <v>4478</v>
      </c>
      <c r="E652" t="s">
        <v>73</v>
      </c>
      <c r="F652" t="s">
        <v>27</v>
      </c>
      <c r="G652" t="s">
        <v>28</v>
      </c>
      <c r="H652" t="s">
        <v>23</v>
      </c>
      <c r="I652" s="1" t="s">
        <v>23</v>
      </c>
      <c r="J652" t="s">
        <v>23</v>
      </c>
      <c r="K652" t="s">
        <v>4479</v>
      </c>
      <c r="L652" t="s">
        <v>4480</v>
      </c>
      <c r="M652" t="s">
        <v>4481</v>
      </c>
      <c r="N652" s="1">
        <v>17</v>
      </c>
      <c r="O652">
        <v>0</v>
      </c>
      <c r="P652">
        <v>16</v>
      </c>
      <c r="Q652" s="1" t="s">
        <v>77</v>
      </c>
      <c r="R652" t="s">
        <v>78</v>
      </c>
      <c r="S652" s="1">
        <v>2012</v>
      </c>
      <c r="T652" t="s">
        <v>4482</v>
      </c>
      <c r="U652" t="str">
        <f>HYPERLINK("http://dx.doi.org/10.1016/j.patrec.2012.02.008","http://dx.doi.org/10.1016/j.patrec.2012.02.008")</f>
        <v>http://dx.doi.org/10.1016/j.patrec.2012.02.008</v>
      </c>
    </row>
    <row r="653" spans="1:21" x14ac:dyDescent="0.2">
      <c r="A653" t="s">
        <v>58</v>
      </c>
      <c r="B653" t="s">
        <v>4483</v>
      </c>
      <c r="C653" t="s">
        <v>4483</v>
      </c>
      <c r="D653" t="s">
        <v>4484</v>
      </c>
      <c r="E653" t="s">
        <v>4485</v>
      </c>
      <c r="F653" t="s">
        <v>27</v>
      </c>
      <c r="G653" t="s">
        <v>49</v>
      </c>
      <c r="H653" t="s">
        <v>4486</v>
      </c>
      <c r="I653" s="1" t="s">
        <v>4487</v>
      </c>
      <c r="J653" t="s">
        <v>4488</v>
      </c>
      <c r="K653" t="s">
        <v>23</v>
      </c>
      <c r="L653" t="s">
        <v>4038</v>
      </c>
      <c r="M653" t="s">
        <v>4489</v>
      </c>
      <c r="N653" s="1">
        <v>15</v>
      </c>
      <c r="O653">
        <v>0</v>
      </c>
      <c r="P653">
        <v>0</v>
      </c>
      <c r="Q653" s="1" t="s">
        <v>69</v>
      </c>
      <c r="R653" t="s">
        <v>70</v>
      </c>
      <c r="S653" s="1">
        <v>1999</v>
      </c>
      <c r="T653" t="s">
        <v>23</v>
      </c>
      <c r="U653" t="s">
        <v>23</v>
      </c>
    </row>
    <row r="654" spans="1:21" x14ac:dyDescent="0.2">
      <c r="A654" t="s">
        <v>21</v>
      </c>
      <c r="B654" t="s">
        <v>4490</v>
      </c>
      <c r="C654" t="s">
        <v>4491</v>
      </c>
      <c r="D654" t="s">
        <v>4492</v>
      </c>
      <c r="E654" t="s">
        <v>83</v>
      </c>
      <c r="F654" t="s">
        <v>27</v>
      </c>
      <c r="G654" t="s">
        <v>279</v>
      </c>
      <c r="H654" t="s">
        <v>23</v>
      </c>
      <c r="I654" s="1" t="s">
        <v>23</v>
      </c>
      <c r="J654" t="s">
        <v>23</v>
      </c>
      <c r="K654" t="s">
        <v>23</v>
      </c>
      <c r="L654" t="s">
        <v>23</v>
      </c>
      <c r="M654" t="s">
        <v>23</v>
      </c>
      <c r="N654" s="1">
        <v>4</v>
      </c>
      <c r="O654">
        <v>0</v>
      </c>
      <c r="P654">
        <v>0</v>
      </c>
      <c r="Q654" s="1" t="s">
        <v>86</v>
      </c>
      <c r="R654" t="s">
        <v>87</v>
      </c>
      <c r="S654" s="1">
        <v>2022</v>
      </c>
      <c r="T654" t="s">
        <v>4493</v>
      </c>
      <c r="U654" t="str">
        <f>HYPERLINK("http://dx.doi.org/10.1007/s00146-021-01360-4","http://dx.doi.org/10.1007/s00146-021-01360-4")</f>
        <v>http://dx.doi.org/10.1007/s00146-021-01360-4</v>
      </c>
    </row>
    <row r="655" spans="1:21" x14ac:dyDescent="0.2">
      <c r="A655" t="s">
        <v>21</v>
      </c>
      <c r="B655" t="s">
        <v>4494</v>
      </c>
      <c r="C655" t="s">
        <v>4495</v>
      </c>
      <c r="D655" t="s">
        <v>4496</v>
      </c>
      <c r="E655" t="s">
        <v>73</v>
      </c>
      <c r="F655" t="s">
        <v>27</v>
      </c>
      <c r="G655" t="s">
        <v>28</v>
      </c>
      <c r="H655" t="s">
        <v>23</v>
      </c>
      <c r="I655" s="1" t="s">
        <v>23</v>
      </c>
      <c r="J655" t="s">
        <v>23</v>
      </c>
      <c r="K655" t="s">
        <v>4497</v>
      </c>
      <c r="L655" t="s">
        <v>4498</v>
      </c>
      <c r="M655" t="s">
        <v>4499</v>
      </c>
      <c r="N655" s="1">
        <v>26</v>
      </c>
      <c r="O655">
        <v>0</v>
      </c>
      <c r="P655">
        <v>2</v>
      </c>
      <c r="Q655" s="1" t="s">
        <v>77</v>
      </c>
      <c r="R655" t="s">
        <v>78</v>
      </c>
      <c r="S655" s="1">
        <v>2007</v>
      </c>
      <c r="T655" t="s">
        <v>4500</v>
      </c>
      <c r="U655" t="str">
        <f>HYPERLINK("http://dx.doi.org/10.1016/j.patrec.2007.03.004","http://dx.doi.org/10.1016/j.patrec.2007.03.004")</f>
        <v>http://dx.doi.org/10.1016/j.patrec.2007.03.004</v>
      </c>
    </row>
    <row r="656" spans="1:21" x14ac:dyDescent="0.2">
      <c r="A656" t="s">
        <v>21</v>
      </c>
      <c r="B656" t="s">
        <v>4501</v>
      </c>
      <c r="C656" t="s">
        <v>4501</v>
      </c>
      <c r="D656" t="s">
        <v>4502</v>
      </c>
      <c r="E656" t="s">
        <v>225</v>
      </c>
      <c r="F656" t="s">
        <v>27</v>
      </c>
      <c r="G656" t="s">
        <v>28</v>
      </c>
      <c r="H656" t="s">
        <v>23</v>
      </c>
      <c r="I656" s="1" t="s">
        <v>23</v>
      </c>
      <c r="J656" t="s">
        <v>23</v>
      </c>
      <c r="K656" t="s">
        <v>578</v>
      </c>
      <c r="L656" t="s">
        <v>23</v>
      </c>
      <c r="M656" t="s">
        <v>4503</v>
      </c>
      <c r="N656" s="1">
        <v>20</v>
      </c>
      <c r="O656">
        <v>0</v>
      </c>
      <c r="P656">
        <v>1</v>
      </c>
      <c r="Q656" s="1" t="s">
        <v>228</v>
      </c>
      <c r="R656" t="s">
        <v>229</v>
      </c>
      <c r="S656" s="1">
        <v>1999</v>
      </c>
      <c r="T656" t="s">
        <v>4504</v>
      </c>
      <c r="U656" t="str">
        <f>HYPERLINK("http://dx.doi.org/10.1142/S0218001499000550","http://dx.doi.org/10.1142/S0218001499000550")</f>
        <v>http://dx.doi.org/10.1142/S0218001499000550</v>
      </c>
    </row>
    <row r="657" spans="1:21" x14ac:dyDescent="0.2">
      <c r="A657" t="s">
        <v>21</v>
      </c>
      <c r="B657" t="s">
        <v>4505</v>
      </c>
      <c r="C657" t="s">
        <v>4505</v>
      </c>
      <c r="D657" t="s">
        <v>4506</v>
      </c>
      <c r="E657" t="s">
        <v>73</v>
      </c>
      <c r="F657" t="s">
        <v>27</v>
      </c>
      <c r="G657" t="s">
        <v>28</v>
      </c>
      <c r="H657" t="s">
        <v>23</v>
      </c>
      <c r="I657" s="1" t="s">
        <v>23</v>
      </c>
      <c r="J657" t="s">
        <v>23</v>
      </c>
      <c r="K657" t="s">
        <v>4507</v>
      </c>
      <c r="L657" t="s">
        <v>23</v>
      </c>
      <c r="M657" t="s">
        <v>4508</v>
      </c>
      <c r="N657" s="1">
        <v>12</v>
      </c>
      <c r="O657">
        <v>0</v>
      </c>
      <c r="P657">
        <v>1</v>
      </c>
      <c r="Q657" s="1" t="s">
        <v>77</v>
      </c>
      <c r="R657" t="s">
        <v>78</v>
      </c>
      <c r="S657" s="1">
        <v>1998</v>
      </c>
      <c r="T657" t="s">
        <v>4509</v>
      </c>
      <c r="U657" t="str">
        <f>HYPERLINK("http://dx.doi.org/10.1016/S0167-8655(98)00079-8","http://dx.doi.org/10.1016/S0167-8655(98)00079-8")</f>
        <v>http://dx.doi.org/10.1016/S0167-8655(98)00079-8</v>
      </c>
    </row>
    <row r="658" spans="1:21" x14ac:dyDescent="0.2">
      <c r="A658" t="s">
        <v>21</v>
      </c>
      <c r="B658" t="s">
        <v>4510</v>
      </c>
      <c r="C658" t="s">
        <v>4511</v>
      </c>
      <c r="D658" t="s">
        <v>4512</v>
      </c>
      <c r="E658" t="s">
        <v>941</v>
      </c>
      <c r="F658" t="s">
        <v>27</v>
      </c>
      <c r="G658" t="s">
        <v>28</v>
      </c>
      <c r="H658" t="s">
        <v>23</v>
      </c>
      <c r="I658" s="1" t="s">
        <v>23</v>
      </c>
      <c r="J658" t="s">
        <v>23</v>
      </c>
      <c r="K658" t="s">
        <v>4513</v>
      </c>
      <c r="L658" t="s">
        <v>4514</v>
      </c>
      <c r="M658" t="s">
        <v>4515</v>
      </c>
      <c r="N658" s="1">
        <v>47</v>
      </c>
      <c r="O658">
        <v>0</v>
      </c>
      <c r="P658">
        <v>67</v>
      </c>
      <c r="Q658" s="1" t="s">
        <v>944</v>
      </c>
      <c r="R658" t="s">
        <v>941</v>
      </c>
      <c r="S658" s="1">
        <v>2018</v>
      </c>
      <c r="T658" t="s">
        <v>4516</v>
      </c>
      <c r="U658" t="str">
        <f>HYPERLINK("http://dx.doi.org/10.1016/j.neunet.2018.06.018","http://dx.doi.org/10.1016/j.neunet.2018.06.018")</f>
        <v>http://dx.doi.org/10.1016/j.neunet.2018.06.018</v>
      </c>
    </row>
    <row r="659" spans="1:21" x14ac:dyDescent="0.2">
      <c r="A659" t="s">
        <v>21</v>
      </c>
      <c r="B659" t="s">
        <v>4517</v>
      </c>
      <c r="C659" t="s">
        <v>4518</v>
      </c>
      <c r="D659" t="s">
        <v>4519</v>
      </c>
      <c r="E659" t="s">
        <v>2064</v>
      </c>
      <c r="F659" t="s">
        <v>27</v>
      </c>
      <c r="G659" t="s">
        <v>272</v>
      </c>
      <c r="H659" t="s">
        <v>23</v>
      </c>
      <c r="I659" s="1" t="s">
        <v>23</v>
      </c>
      <c r="J659" t="s">
        <v>23</v>
      </c>
      <c r="K659" t="s">
        <v>4520</v>
      </c>
      <c r="L659" t="s">
        <v>4521</v>
      </c>
      <c r="M659" t="s">
        <v>4522</v>
      </c>
      <c r="N659" s="1">
        <v>45</v>
      </c>
      <c r="O659">
        <v>0</v>
      </c>
      <c r="P659">
        <v>0</v>
      </c>
      <c r="Q659" s="1" t="s">
        <v>2068</v>
      </c>
      <c r="R659" t="s">
        <v>2069</v>
      </c>
      <c r="S659" s="1" t="s">
        <v>23</v>
      </c>
      <c r="T659" t="s">
        <v>4523</v>
      </c>
      <c r="U659" t="str">
        <f>HYPERLINK("http://dx.doi.org/10.1007/s10489-022-03890-w","http://dx.doi.org/10.1007/s10489-022-03890-w")</f>
        <v>http://dx.doi.org/10.1007/s10489-022-03890-w</v>
      </c>
    </row>
    <row r="660" spans="1:21" x14ac:dyDescent="0.2">
      <c r="A660" t="s">
        <v>21</v>
      </c>
      <c r="B660" t="s">
        <v>4524</v>
      </c>
      <c r="C660" t="s">
        <v>4525</v>
      </c>
      <c r="D660" t="s">
        <v>4526</v>
      </c>
      <c r="E660" t="s">
        <v>1007</v>
      </c>
      <c r="F660" t="s">
        <v>27</v>
      </c>
      <c r="G660" t="s">
        <v>28</v>
      </c>
      <c r="H660" t="s">
        <v>23</v>
      </c>
      <c r="I660" s="1" t="s">
        <v>23</v>
      </c>
      <c r="J660" t="s">
        <v>23</v>
      </c>
      <c r="K660" t="s">
        <v>4527</v>
      </c>
      <c r="L660" t="s">
        <v>4528</v>
      </c>
      <c r="M660" t="s">
        <v>4529</v>
      </c>
      <c r="N660" s="1">
        <v>53</v>
      </c>
      <c r="O660">
        <v>1</v>
      </c>
      <c r="P660">
        <v>5</v>
      </c>
      <c r="Q660" s="1" t="s">
        <v>1010</v>
      </c>
      <c r="R660" t="s">
        <v>1011</v>
      </c>
      <c r="S660" s="1">
        <v>2020</v>
      </c>
      <c r="T660" t="s">
        <v>4530</v>
      </c>
      <c r="U660" t="str">
        <f>HYPERLINK("http://dx.doi.org/10.1007/s00500-019-04481-7","http://dx.doi.org/10.1007/s00500-019-04481-7")</f>
        <v>http://dx.doi.org/10.1007/s00500-019-04481-7</v>
      </c>
    </row>
    <row r="661" spans="1:21" x14ac:dyDescent="0.2">
      <c r="A661" t="s">
        <v>21</v>
      </c>
      <c r="B661" t="s">
        <v>4531</v>
      </c>
      <c r="C661" t="s">
        <v>4532</v>
      </c>
      <c r="D661" t="s">
        <v>4533</v>
      </c>
      <c r="E661" t="s">
        <v>2789</v>
      </c>
      <c r="F661" t="s">
        <v>27</v>
      </c>
      <c r="G661" t="s">
        <v>28</v>
      </c>
      <c r="H661" t="s">
        <v>23</v>
      </c>
      <c r="I661" s="1" t="s">
        <v>23</v>
      </c>
      <c r="J661" t="s">
        <v>23</v>
      </c>
      <c r="K661" t="s">
        <v>4534</v>
      </c>
      <c r="L661" t="s">
        <v>4535</v>
      </c>
      <c r="M661" t="s">
        <v>4536</v>
      </c>
      <c r="N661" s="1">
        <v>38</v>
      </c>
      <c r="O661">
        <v>0</v>
      </c>
      <c r="P661">
        <v>2</v>
      </c>
      <c r="Q661" s="1" t="s">
        <v>2792</v>
      </c>
      <c r="R661" t="s">
        <v>2793</v>
      </c>
      <c r="S661" s="1">
        <v>2017</v>
      </c>
      <c r="T661" t="s">
        <v>4537</v>
      </c>
      <c r="U661" t="str">
        <f>HYPERLINK("http://dx.doi.org/10.1016/j.engappai.2017.05.018","http://dx.doi.org/10.1016/j.engappai.2017.05.018")</f>
        <v>http://dx.doi.org/10.1016/j.engappai.2017.05.018</v>
      </c>
    </row>
    <row r="662" spans="1:21" x14ac:dyDescent="0.2">
      <c r="A662" t="s">
        <v>21</v>
      </c>
      <c r="B662" t="s">
        <v>4538</v>
      </c>
      <c r="C662" t="s">
        <v>4539</v>
      </c>
      <c r="D662" t="s">
        <v>4540</v>
      </c>
      <c r="E662" t="s">
        <v>2167</v>
      </c>
      <c r="F662" t="s">
        <v>27</v>
      </c>
      <c r="G662" t="s">
        <v>28</v>
      </c>
      <c r="H662" t="s">
        <v>23</v>
      </c>
      <c r="I662" s="1" t="s">
        <v>23</v>
      </c>
      <c r="J662" t="s">
        <v>23</v>
      </c>
      <c r="K662" t="s">
        <v>4541</v>
      </c>
      <c r="L662" t="s">
        <v>4542</v>
      </c>
      <c r="M662" t="s">
        <v>4543</v>
      </c>
      <c r="N662" s="1">
        <v>52</v>
      </c>
      <c r="O662">
        <v>5</v>
      </c>
      <c r="P662">
        <v>22</v>
      </c>
      <c r="Q662" s="1" t="s">
        <v>2171</v>
      </c>
      <c r="R662" t="s">
        <v>2172</v>
      </c>
      <c r="S662" s="1">
        <v>2020</v>
      </c>
      <c r="T662" t="s">
        <v>4544</v>
      </c>
      <c r="U662" t="str">
        <f>HYPERLINK("http://dx.doi.org/10.1016/j.dss.2020.113399","http://dx.doi.org/10.1016/j.dss.2020.113399")</f>
        <v>http://dx.doi.org/10.1016/j.dss.2020.113399</v>
      </c>
    </row>
    <row r="663" spans="1:21" x14ac:dyDescent="0.2">
      <c r="A663" t="s">
        <v>21</v>
      </c>
      <c r="B663" t="s">
        <v>4545</v>
      </c>
      <c r="C663" t="s">
        <v>4546</v>
      </c>
      <c r="D663" t="s">
        <v>4547</v>
      </c>
      <c r="E663" t="s">
        <v>200</v>
      </c>
      <c r="F663" t="s">
        <v>27</v>
      </c>
      <c r="G663" t="s">
        <v>272</v>
      </c>
      <c r="H663" t="s">
        <v>23</v>
      </c>
      <c r="I663" s="1" t="s">
        <v>23</v>
      </c>
      <c r="J663" t="s">
        <v>23</v>
      </c>
      <c r="K663" t="s">
        <v>4548</v>
      </c>
      <c r="L663" t="s">
        <v>4549</v>
      </c>
      <c r="M663" t="s">
        <v>4550</v>
      </c>
      <c r="N663" s="1">
        <v>39</v>
      </c>
      <c r="O663">
        <v>1</v>
      </c>
      <c r="P663">
        <v>2</v>
      </c>
      <c r="Q663" s="1" t="s">
        <v>204</v>
      </c>
      <c r="R663" t="s">
        <v>205</v>
      </c>
      <c r="S663" s="1" t="s">
        <v>23</v>
      </c>
      <c r="T663" t="s">
        <v>4551</v>
      </c>
      <c r="U663" t="str">
        <f>HYPERLINK("http://dx.doi.org/10.1002/int.22627","http://dx.doi.org/10.1002/int.22627")</f>
        <v>http://dx.doi.org/10.1002/int.22627</v>
      </c>
    </row>
    <row r="664" spans="1:21" x14ac:dyDescent="0.2">
      <c r="A664" t="s">
        <v>21</v>
      </c>
      <c r="B664" t="s">
        <v>4552</v>
      </c>
      <c r="C664" t="s">
        <v>4553</v>
      </c>
      <c r="D664" t="s">
        <v>4554</v>
      </c>
      <c r="E664" t="s">
        <v>2789</v>
      </c>
      <c r="F664" t="s">
        <v>27</v>
      </c>
      <c r="G664" t="s">
        <v>28</v>
      </c>
      <c r="H664" t="s">
        <v>23</v>
      </c>
      <c r="I664" s="1" t="s">
        <v>23</v>
      </c>
      <c r="J664" t="s">
        <v>23</v>
      </c>
      <c r="K664" t="s">
        <v>4555</v>
      </c>
      <c r="L664" t="s">
        <v>4556</v>
      </c>
      <c r="M664" t="s">
        <v>4557</v>
      </c>
      <c r="N664" s="1">
        <v>71</v>
      </c>
      <c r="O664">
        <v>5</v>
      </c>
      <c r="P664">
        <v>71</v>
      </c>
      <c r="Q664" s="1" t="s">
        <v>2792</v>
      </c>
      <c r="R664" t="s">
        <v>2793</v>
      </c>
      <c r="S664" s="1">
        <v>2019</v>
      </c>
      <c r="T664" t="s">
        <v>4558</v>
      </c>
      <c r="U664" t="str">
        <f>HYPERLINK("http://dx.doi.org/10.1016/j.engappai.2019.06.010","http://dx.doi.org/10.1016/j.engappai.2019.06.010")</f>
        <v>http://dx.doi.org/10.1016/j.engappai.2019.06.010</v>
      </c>
    </row>
    <row r="665" spans="1:21" x14ac:dyDescent="0.2">
      <c r="A665" t="s">
        <v>21</v>
      </c>
      <c r="B665" t="s">
        <v>4559</v>
      </c>
      <c r="C665" t="s">
        <v>4560</v>
      </c>
      <c r="D665" t="s">
        <v>4561</v>
      </c>
      <c r="E665" t="s">
        <v>3235</v>
      </c>
      <c r="F665" t="s">
        <v>27</v>
      </c>
      <c r="G665" t="s">
        <v>28</v>
      </c>
      <c r="H665" t="s">
        <v>23</v>
      </c>
      <c r="I665" s="1" t="s">
        <v>23</v>
      </c>
      <c r="J665" t="s">
        <v>23</v>
      </c>
      <c r="K665" t="s">
        <v>4562</v>
      </c>
      <c r="L665" t="s">
        <v>4563</v>
      </c>
      <c r="M665" t="s">
        <v>4564</v>
      </c>
      <c r="N665" s="1">
        <v>29</v>
      </c>
      <c r="O665">
        <v>0</v>
      </c>
      <c r="P665">
        <v>1</v>
      </c>
      <c r="Q665" s="1" t="s">
        <v>3239</v>
      </c>
      <c r="R665" t="s">
        <v>3240</v>
      </c>
      <c r="S665" s="1">
        <v>2021</v>
      </c>
      <c r="T665" t="s">
        <v>4565</v>
      </c>
      <c r="U665" t="str">
        <f>HYPERLINK("http://dx.doi.org/10.32604/iasc.2021.015982","http://dx.doi.org/10.32604/iasc.2021.015982")</f>
        <v>http://dx.doi.org/10.32604/iasc.2021.015982</v>
      </c>
    </row>
    <row r="666" spans="1:21" x14ac:dyDescent="0.2">
      <c r="A666" t="s">
        <v>21</v>
      </c>
      <c r="B666" t="s">
        <v>4566</v>
      </c>
      <c r="C666" t="s">
        <v>4567</v>
      </c>
      <c r="D666" t="s">
        <v>4568</v>
      </c>
      <c r="E666" t="s">
        <v>1035</v>
      </c>
      <c r="F666" t="s">
        <v>27</v>
      </c>
      <c r="G666" t="s">
        <v>28</v>
      </c>
      <c r="H666" t="s">
        <v>23</v>
      </c>
      <c r="I666" s="1" t="s">
        <v>23</v>
      </c>
      <c r="J666" t="s">
        <v>23</v>
      </c>
      <c r="K666" t="s">
        <v>4569</v>
      </c>
      <c r="L666" t="s">
        <v>4570</v>
      </c>
      <c r="M666" t="s">
        <v>4571</v>
      </c>
      <c r="N666" s="1">
        <v>44</v>
      </c>
      <c r="O666">
        <v>1</v>
      </c>
      <c r="P666">
        <v>13</v>
      </c>
      <c r="Q666" s="1" t="s">
        <v>1039</v>
      </c>
      <c r="R666" t="s">
        <v>1040</v>
      </c>
      <c r="S666" s="1">
        <v>2021</v>
      </c>
      <c r="T666" t="s">
        <v>4572</v>
      </c>
      <c r="U666" t="str">
        <f>HYPERLINK("http://dx.doi.org/10.1016/j.asoc.2021.107171","http://dx.doi.org/10.1016/j.asoc.2021.107171")</f>
        <v>http://dx.doi.org/10.1016/j.asoc.2021.107171</v>
      </c>
    </row>
    <row r="667" spans="1:21" x14ac:dyDescent="0.2">
      <c r="A667" t="s">
        <v>21</v>
      </c>
      <c r="B667" t="s">
        <v>4573</v>
      </c>
      <c r="C667" t="s">
        <v>4574</v>
      </c>
      <c r="D667" t="s">
        <v>4575</v>
      </c>
      <c r="E667" t="s">
        <v>2682</v>
      </c>
      <c r="F667" t="s">
        <v>27</v>
      </c>
      <c r="G667" t="s">
        <v>272</v>
      </c>
      <c r="H667" t="s">
        <v>23</v>
      </c>
      <c r="I667" s="1" t="s">
        <v>23</v>
      </c>
      <c r="J667" t="s">
        <v>23</v>
      </c>
      <c r="K667" t="s">
        <v>4576</v>
      </c>
      <c r="L667" t="s">
        <v>4577</v>
      </c>
      <c r="M667" t="s">
        <v>4578</v>
      </c>
      <c r="N667" s="1">
        <v>24</v>
      </c>
      <c r="O667">
        <v>10</v>
      </c>
      <c r="P667">
        <v>10</v>
      </c>
      <c r="Q667" s="1" t="s">
        <v>2686</v>
      </c>
      <c r="R667" t="s">
        <v>2687</v>
      </c>
      <c r="S667" s="1" t="s">
        <v>23</v>
      </c>
      <c r="T667" t="s">
        <v>4579</v>
      </c>
      <c r="U667" t="str">
        <f>HYPERLINK("http://dx.doi.org/10.1109/TNNLS.2022.3185211","http://dx.doi.org/10.1109/TNNLS.2022.3185211")</f>
        <v>http://dx.doi.org/10.1109/TNNLS.2022.3185211</v>
      </c>
    </row>
    <row r="668" spans="1:21" x14ac:dyDescent="0.2">
      <c r="A668" t="s">
        <v>21</v>
      </c>
      <c r="B668" t="s">
        <v>4404</v>
      </c>
      <c r="C668" t="s">
        <v>4405</v>
      </c>
      <c r="D668" t="s">
        <v>4580</v>
      </c>
      <c r="E668" t="s">
        <v>2682</v>
      </c>
      <c r="F668" t="s">
        <v>27</v>
      </c>
      <c r="G668" t="s">
        <v>28</v>
      </c>
      <c r="H668" t="s">
        <v>23</v>
      </c>
      <c r="I668" s="1" t="s">
        <v>23</v>
      </c>
      <c r="J668" t="s">
        <v>23</v>
      </c>
      <c r="K668" t="s">
        <v>4581</v>
      </c>
      <c r="L668" t="s">
        <v>23</v>
      </c>
      <c r="M668" t="s">
        <v>4582</v>
      </c>
      <c r="N668" s="1">
        <v>42</v>
      </c>
      <c r="O668">
        <v>14</v>
      </c>
      <c r="P668">
        <v>47</v>
      </c>
      <c r="Q668" s="1" t="s">
        <v>2686</v>
      </c>
      <c r="R668" t="s">
        <v>2687</v>
      </c>
      <c r="S668" s="1">
        <v>2021</v>
      </c>
      <c r="T668" t="s">
        <v>4583</v>
      </c>
      <c r="U668" t="str">
        <f>HYPERLINK("http://dx.doi.org/10.1109/TNNLS.2020.2984773","http://dx.doi.org/10.1109/TNNLS.2020.2984773")</f>
        <v>http://dx.doi.org/10.1109/TNNLS.2020.2984773</v>
      </c>
    </row>
    <row r="669" spans="1:21" x14ac:dyDescent="0.2">
      <c r="A669" t="s">
        <v>21</v>
      </c>
      <c r="B669" t="s">
        <v>4584</v>
      </c>
      <c r="C669" t="s">
        <v>4585</v>
      </c>
      <c r="D669" t="s">
        <v>4586</v>
      </c>
      <c r="E669" t="s">
        <v>1458</v>
      </c>
      <c r="F669" t="s">
        <v>27</v>
      </c>
      <c r="G669" t="s">
        <v>279</v>
      </c>
      <c r="H669" t="s">
        <v>23</v>
      </c>
      <c r="I669" s="1" t="s">
        <v>23</v>
      </c>
      <c r="J669" t="s">
        <v>23</v>
      </c>
      <c r="K669" t="s">
        <v>23</v>
      </c>
      <c r="L669" t="s">
        <v>23</v>
      </c>
      <c r="M669" t="s">
        <v>23</v>
      </c>
      <c r="N669" s="1">
        <v>0</v>
      </c>
      <c r="O669">
        <v>0</v>
      </c>
      <c r="P669">
        <v>11</v>
      </c>
      <c r="Q669" s="1" t="s">
        <v>1461</v>
      </c>
      <c r="R669" t="s">
        <v>1462</v>
      </c>
      <c r="S669" s="1">
        <v>2013</v>
      </c>
      <c r="T669" t="s">
        <v>4587</v>
      </c>
      <c r="U669" t="str">
        <f>HYPERLINK("http://dx.doi.org/10.1007/s11721-013-0086-7","http://dx.doi.org/10.1007/s11721-013-0086-7")</f>
        <v>http://dx.doi.org/10.1007/s11721-013-0086-7</v>
      </c>
    </row>
    <row r="670" spans="1:21" x14ac:dyDescent="0.2">
      <c r="A670" t="s">
        <v>21</v>
      </c>
      <c r="B670" t="s">
        <v>4588</v>
      </c>
      <c r="C670" t="s">
        <v>4589</v>
      </c>
      <c r="D670" t="s">
        <v>4590</v>
      </c>
      <c r="E670" t="s">
        <v>2682</v>
      </c>
      <c r="F670" t="s">
        <v>27</v>
      </c>
      <c r="G670" t="s">
        <v>28</v>
      </c>
      <c r="H670" t="s">
        <v>23</v>
      </c>
      <c r="I670" s="1" t="s">
        <v>23</v>
      </c>
      <c r="J670" t="s">
        <v>23</v>
      </c>
      <c r="K670" t="s">
        <v>4591</v>
      </c>
      <c r="L670" t="s">
        <v>4592</v>
      </c>
      <c r="M670" t="s">
        <v>4593</v>
      </c>
      <c r="N670" s="1">
        <v>41</v>
      </c>
      <c r="O670">
        <v>41</v>
      </c>
      <c r="P670">
        <v>90</v>
      </c>
      <c r="Q670" s="1" t="s">
        <v>2686</v>
      </c>
      <c r="R670" t="s">
        <v>2687</v>
      </c>
      <c r="S670" s="1">
        <v>2021</v>
      </c>
      <c r="T670" t="s">
        <v>4594</v>
      </c>
      <c r="U670" t="str">
        <f>HYPERLINK("http://dx.doi.org/10.1109/TNNLS.2020.3009871","http://dx.doi.org/10.1109/TNNLS.2020.3009871")</f>
        <v>http://dx.doi.org/10.1109/TNNLS.2020.3009871</v>
      </c>
    </row>
    <row r="671" spans="1:21" x14ac:dyDescent="0.2">
      <c r="A671" t="s">
        <v>21</v>
      </c>
      <c r="B671" t="s">
        <v>4595</v>
      </c>
      <c r="C671" t="s">
        <v>4596</v>
      </c>
      <c r="D671" t="s">
        <v>4597</v>
      </c>
      <c r="E671" t="s">
        <v>1688</v>
      </c>
      <c r="F671" t="s">
        <v>27</v>
      </c>
      <c r="G671" t="s">
        <v>28</v>
      </c>
      <c r="H671" t="s">
        <v>23</v>
      </c>
      <c r="I671" s="1" t="s">
        <v>23</v>
      </c>
      <c r="J671" t="s">
        <v>23</v>
      </c>
      <c r="K671" t="s">
        <v>4598</v>
      </c>
      <c r="L671" t="s">
        <v>4599</v>
      </c>
      <c r="M671" t="s">
        <v>4600</v>
      </c>
      <c r="N671" s="1">
        <v>31</v>
      </c>
      <c r="O671">
        <v>0</v>
      </c>
      <c r="P671">
        <v>1</v>
      </c>
      <c r="Q671" s="1" t="s">
        <v>1692</v>
      </c>
      <c r="R671" t="s">
        <v>1693</v>
      </c>
      <c r="S671" s="1">
        <v>2022</v>
      </c>
      <c r="T671" t="s">
        <v>4601</v>
      </c>
      <c r="U671" t="str">
        <f>HYPERLINK("http://dx.doi.org/10.1007/s11047-020-09837-9","http://dx.doi.org/10.1007/s11047-020-09837-9")</f>
        <v>http://dx.doi.org/10.1007/s11047-020-09837-9</v>
      </c>
    </row>
    <row r="672" spans="1:21" x14ac:dyDescent="0.2">
      <c r="A672" t="s">
        <v>21</v>
      </c>
      <c r="B672" t="s">
        <v>4602</v>
      </c>
      <c r="C672" t="s">
        <v>4603</v>
      </c>
      <c r="D672" t="s">
        <v>4604</v>
      </c>
      <c r="E672" t="s">
        <v>3198</v>
      </c>
      <c r="F672" t="s">
        <v>27</v>
      </c>
      <c r="G672" t="s">
        <v>28</v>
      </c>
      <c r="H672" t="s">
        <v>23</v>
      </c>
      <c r="I672" s="1" t="s">
        <v>23</v>
      </c>
      <c r="J672" t="s">
        <v>23</v>
      </c>
      <c r="K672" t="s">
        <v>4605</v>
      </c>
      <c r="L672" t="s">
        <v>4606</v>
      </c>
      <c r="M672" t="s">
        <v>4607</v>
      </c>
      <c r="N672" s="1">
        <v>62</v>
      </c>
      <c r="O672">
        <v>10</v>
      </c>
      <c r="P672">
        <v>10</v>
      </c>
      <c r="Q672" s="1" t="s">
        <v>3202</v>
      </c>
      <c r="R672" t="s">
        <v>3203</v>
      </c>
      <c r="S672" s="1">
        <v>2022</v>
      </c>
      <c r="T672" t="s">
        <v>4608</v>
      </c>
      <c r="U672" t="str">
        <f>HYPERLINK("http://dx.doi.org/10.1109/TCYB.2020.2998089","http://dx.doi.org/10.1109/TCYB.2020.2998089")</f>
        <v>http://dx.doi.org/10.1109/TCYB.2020.2998089</v>
      </c>
    </row>
    <row r="673" spans="1:21" x14ac:dyDescent="0.2">
      <c r="A673" t="s">
        <v>21</v>
      </c>
      <c r="B673" t="s">
        <v>4609</v>
      </c>
      <c r="C673" t="s">
        <v>4610</v>
      </c>
      <c r="D673" t="s">
        <v>4611</v>
      </c>
      <c r="E673" t="s">
        <v>4612</v>
      </c>
      <c r="F673" t="s">
        <v>27</v>
      </c>
      <c r="G673" t="s">
        <v>720</v>
      </c>
      <c r="H673" t="s">
        <v>23</v>
      </c>
      <c r="I673" s="1" t="s">
        <v>23</v>
      </c>
      <c r="J673" t="s">
        <v>23</v>
      </c>
      <c r="K673" t="s">
        <v>4613</v>
      </c>
      <c r="L673" t="s">
        <v>285</v>
      </c>
      <c r="M673" t="s">
        <v>4614</v>
      </c>
      <c r="N673" s="1">
        <v>108</v>
      </c>
      <c r="O673">
        <v>39</v>
      </c>
      <c r="P673">
        <v>97</v>
      </c>
      <c r="Q673" s="1" t="s">
        <v>23</v>
      </c>
      <c r="R673" t="s">
        <v>4615</v>
      </c>
      <c r="S673" s="1">
        <v>2021</v>
      </c>
      <c r="T673" t="s">
        <v>4616</v>
      </c>
      <c r="U673" t="str">
        <f>HYPERLINK("http://dx.doi.org/10.1088/2632-2153/abc17d","http://dx.doi.org/10.1088/2632-2153/abc17d")</f>
        <v>http://dx.doi.org/10.1088/2632-2153/abc17d</v>
      </c>
    </row>
    <row r="674" spans="1:21" x14ac:dyDescent="0.2">
      <c r="A674" t="s">
        <v>21</v>
      </c>
      <c r="B674" t="s">
        <v>4617</v>
      </c>
      <c r="C674" t="s">
        <v>4618</v>
      </c>
      <c r="D674" t="s">
        <v>4619</v>
      </c>
      <c r="E674" t="s">
        <v>3198</v>
      </c>
      <c r="F674" t="s">
        <v>27</v>
      </c>
      <c r="G674" t="s">
        <v>28</v>
      </c>
      <c r="H674" t="s">
        <v>23</v>
      </c>
      <c r="I674" s="1" t="s">
        <v>23</v>
      </c>
      <c r="J674" t="s">
        <v>23</v>
      </c>
      <c r="K674" t="s">
        <v>4620</v>
      </c>
      <c r="L674" t="s">
        <v>4621</v>
      </c>
      <c r="M674" t="s">
        <v>4622</v>
      </c>
      <c r="N674" s="1">
        <v>55</v>
      </c>
      <c r="O674">
        <v>13</v>
      </c>
      <c r="P674">
        <v>76</v>
      </c>
      <c r="Q674" s="1" t="s">
        <v>3202</v>
      </c>
      <c r="R674" t="s">
        <v>3203</v>
      </c>
      <c r="S674" s="1">
        <v>2017</v>
      </c>
      <c r="T674" t="s">
        <v>4623</v>
      </c>
      <c r="U674" t="str">
        <f>HYPERLINK("http://dx.doi.org/10.1109/TCYB.2017.2665683","http://dx.doi.org/10.1109/TCYB.2017.2665683")</f>
        <v>http://dx.doi.org/10.1109/TCYB.2017.2665683</v>
      </c>
    </row>
    <row r="675" spans="1:21" x14ac:dyDescent="0.2">
      <c r="A675" t="s">
        <v>21</v>
      </c>
      <c r="B675" t="s">
        <v>4624</v>
      </c>
      <c r="C675" t="s">
        <v>4625</v>
      </c>
      <c r="D675" t="s">
        <v>4626</v>
      </c>
      <c r="E675" t="s">
        <v>1679</v>
      </c>
      <c r="F675" t="s">
        <v>27</v>
      </c>
      <c r="G675" t="s">
        <v>28</v>
      </c>
      <c r="H675" t="s">
        <v>23</v>
      </c>
      <c r="I675" s="1" t="s">
        <v>23</v>
      </c>
      <c r="J675" t="s">
        <v>23</v>
      </c>
      <c r="K675" t="s">
        <v>4627</v>
      </c>
      <c r="L675" t="s">
        <v>4628</v>
      </c>
      <c r="M675" t="s">
        <v>4629</v>
      </c>
      <c r="N675" s="1">
        <v>104</v>
      </c>
      <c r="O675">
        <v>1</v>
      </c>
      <c r="P675">
        <v>22</v>
      </c>
      <c r="Q675" s="1" t="s">
        <v>23</v>
      </c>
      <c r="R675" t="s">
        <v>1683</v>
      </c>
      <c r="S675" s="1">
        <v>2020</v>
      </c>
      <c r="T675" t="s">
        <v>4630</v>
      </c>
      <c r="U675" t="str">
        <f>HYPERLINK("http://dx.doi.org/10.7717/peerj-cs.313","http://dx.doi.org/10.7717/peerj-cs.313")</f>
        <v>http://dx.doi.org/10.7717/peerj-cs.313</v>
      </c>
    </row>
    <row r="676" spans="1:21" x14ac:dyDescent="0.2">
      <c r="A676" t="s">
        <v>21</v>
      </c>
      <c r="B676" t="s">
        <v>4631</v>
      </c>
      <c r="C676" t="s">
        <v>4632</v>
      </c>
      <c r="D676" t="s">
        <v>4633</v>
      </c>
      <c r="E676" t="s">
        <v>2642</v>
      </c>
      <c r="F676" t="s">
        <v>27</v>
      </c>
      <c r="G676" t="s">
        <v>28</v>
      </c>
      <c r="H676" t="s">
        <v>23</v>
      </c>
      <c r="I676" s="1" t="s">
        <v>23</v>
      </c>
      <c r="J676" t="s">
        <v>23</v>
      </c>
      <c r="K676" t="s">
        <v>4634</v>
      </c>
      <c r="L676" t="s">
        <v>4635</v>
      </c>
      <c r="M676" t="s">
        <v>4636</v>
      </c>
      <c r="N676" s="1">
        <v>22</v>
      </c>
      <c r="O676">
        <v>3</v>
      </c>
      <c r="P676">
        <v>12</v>
      </c>
      <c r="Q676" s="1" t="s">
        <v>2645</v>
      </c>
      <c r="R676" t="s">
        <v>2646</v>
      </c>
      <c r="S676" s="1">
        <v>2015</v>
      </c>
      <c r="T676" t="s">
        <v>4637</v>
      </c>
      <c r="U676" t="str">
        <f>HYPERLINK("http://dx.doi.org/10.1049/iet-ipr.2014.0935","http://dx.doi.org/10.1049/iet-ipr.2014.0935")</f>
        <v>http://dx.doi.org/10.1049/iet-ipr.2014.0935</v>
      </c>
    </row>
    <row r="677" spans="1:21" x14ac:dyDescent="0.2">
      <c r="A677" t="s">
        <v>21</v>
      </c>
      <c r="B677" t="s">
        <v>827</v>
      </c>
      <c r="C677" t="s">
        <v>828</v>
      </c>
      <c r="D677" t="s">
        <v>4638</v>
      </c>
      <c r="E677" t="s">
        <v>830</v>
      </c>
      <c r="F677" t="s">
        <v>27</v>
      </c>
      <c r="G677" t="s">
        <v>28</v>
      </c>
      <c r="H677" t="s">
        <v>23</v>
      </c>
      <c r="I677" s="1" t="s">
        <v>23</v>
      </c>
      <c r="J677" t="s">
        <v>23</v>
      </c>
      <c r="K677" t="s">
        <v>4639</v>
      </c>
      <c r="L677" t="s">
        <v>4640</v>
      </c>
      <c r="M677" t="s">
        <v>4641</v>
      </c>
      <c r="N677" s="1">
        <v>52</v>
      </c>
      <c r="O677">
        <v>1</v>
      </c>
      <c r="P677">
        <v>10</v>
      </c>
      <c r="Q677" s="1" t="s">
        <v>834</v>
      </c>
      <c r="R677" t="s">
        <v>835</v>
      </c>
      <c r="S677" s="1">
        <v>2017</v>
      </c>
      <c r="T677" t="s">
        <v>4642</v>
      </c>
      <c r="U677" t="str">
        <f>HYPERLINK("http://dx.doi.org/10.1007/s10846-017-0465-1","http://dx.doi.org/10.1007/s10846-017-0465-1")</f>
        <v>http://dx.doi.org/10.1007/s10846-017-0465-1</v>
      </c>
    </row>
    <row r="678" spans="1:21" x14ac:dyDescent="0.2">
      <c r="A678" t="s">
        <v>21</v>
      </c>
      <c r="B678" t="s">
        <v>2679</v>
      </c>
      <c r="C678" t="s">
        <v>2680</v>
      </c>
      <c r="D678" t="s">
        <v>4643</v>
      </c>
      <c r="E678" t="s">
        <v>922</v>
      </c>
      <c r="F678" t="s">
        <v>27</v>
      </c>
      <c r="G678" t="s">
        <v>28</v>
      </c>
      <c r="H678" t="s">
        <v>23</v>
      </c>
      <c r="I678" s="1" t="s">
        <v>23</v>
      </c>
      <c r="J678" t="s">
        <v>23</v>
      </c>
      <c r="K678" t="s">
        <v>23</v>
      </c>
      <c r="L678" t="s">
        <v>4644</v>
      </c>
      <c r="M678" t="s">
        <v>4645</v>
      </c>
      <c r="N678" s="1">
        <v>38</v>
      </c>
      <c r="O678">
        <v>0</v>
      </c>
      <c r="P678">
        <v>12</v>
      </c>
      <c r="Q678" s="1" t="s">
        <v>925</v>
      </c>
      <c r="R678" t="s">
        <v>926</v>
      </c>
      <c r="S678" s="1">
        <v>2017</v>
      </c>
      <c r="T678" t="s">
        <v>4646</v>
      </c>
      <c r="U678" t="str">
        <f>HYPERLINK("http://dx.doi.org/10.1162/NECO_a_00941","http://dx.doi.org/10.1162/NECO_a_00941")</f>
        <v>http://dx.doi.org/10.1162/NECO_a_00941</v>
      </c>
    </row>
    <row r="679" spans="1:21" x14ac:dyDescent="0.2">
      <c r="A679" t="s">
        <v>21</v>
      </c>
      <c r="B679" t="s">
        <v>4647</v>
      </c>
      <c r="C679" t="s">
        <v>4648</v>
      </c>
      <c r="D679" t="s">
        <v>4649</v>
      </c>
      <c r="E679" t="s">
        <v>3258</v>
      </c>
      <c r="F679" t="s">
        <v>27</v>
      </c>
      <c r="G679" t="s">
        <v>28</v>
      </c>
      <c r="H679" t="s">
        <v>23</v>
      </c>
      <c r="I679" s="1" t="s">
        <v>23</v>
      </c>
      <c r="J679" t="s">
        <v>23</v>
      </c>
      <c r="K679" t="s">
        <v>4650</v>
      </c>
      <c r="L679" t="s">
        <v>3525</v>
      </c>
      <c r="M679" t="s">
        <v>4651</v>
      </c>
      <c r="N679" s="1">
        <v>39</v>
      </c>
      <c r="O679">
        <v>2</v>
      </c>
      <c r="P679">
        <v>45</v>
      </c>
      <c r="Q679" s="1" t="s">
        <v>3261</v>
      </c>
      <c r="R679" t="s">
        <v>3262</v>
      </c>
      <c r="S679" s="1">
        <v>2015</v>
      </c>
      <c r="T679" t="s">
        <v>4652</v>
      </c>
      <c r="U679" t="str">
        <f>HYPERLINK("http://dx.doi.org/10.1016/j.websem.2015.01.001","http://dx.doi.org/10.1016/j.websem.2015.01.001")</f>
        <v>http://dx.doi.org/10.1016/j.websem.2015.01.001</v>
      </c>
    </row>
    <row r="680" spans="1:21" x14ac:dyDescent="0.2">
      <c r="A680" t="s">
        <v>21</v>
      </c>
      <c r="B680" t="s">
        <v>4653</v>
      </c>
      <c r="C680" t="s">
        <v>4654</v>
      </c>
      <c r="D680" t="s">
        <v>4655</v>
      </c>
      <c r="E680" t="s">
        <v>374</v>
      </c>
      <c r="F680" t="s">
        <v>27</v>
      </c>
      <c r="G680" t="s">
        <v>28</v>
      </c>
      <c r="H680" t="s">
        <v>23</v>
      </c>
      <c r="I680" s="1" t="s">
        <v>23</v>
      </c>
      <c r="J680" t="s">
        <v>23</v>
      </c>
      <c r="K680" t="s">
        <v>4656</v>
      </c>
      <c r="L680" t="s">
        <v>4657</v>
      </c>
      <c r="M680" t="s">
        <v>4658</v>
      </c>
      <c r="N680" s="1">
        <v>63</v>
      </c>
      <c r="O680">
        <v>5</v>
      </c>
      <c r="P680">
        <v>5</v>
      </c>
      <c r="Q680" s="1" t="s">
        <v>376</v>
      </c>
      <c r="R680" t="s">
        <v>377</v>
      </c>
      <c r="S680" s="1">
        <v>2022</v>
      </c>
      <c r="T680" t="s">
        <v>4659</v>
      </c>
      <c r="U680" t="str">
        <f>HYPERLINK("http://dx.doi.org/10.1016/j.artint.2022.103728","http://dx.doi.org/10.1016/j.artint.2022.103728")</f>
        <v>http://dx.doi.org/10.1016/j.artint.2022.103728</v>
      </c>
    </row>
    <row r="681" spans="1:21" x14ac:dyDescent="0.2">
      <c r="A681" t="s">
        <v>21</v>
      </c>
      <c r="B681" t="s">
        <v>3300</v>
      </c>
      <c r="C681" t="s">
        <v>3301</v>
      </c>
      <c r="D681" t="s">
        <v>4660</v>
      </c>
      <c r="E681" t="s">
        <v>73</v>
      </c>
      <c r="F681" t="s">
        <v>27</v>
      </c>
      <c r="G681" t="s">
        <v>49</v>
      </c>
      <c r="H681" t="s">
        <v>4661</v>
      </c>
      <c r="I681" s="1" t="s">
        <v>4662</v>
      </c>
      <c r="J681" t="s">
        <v>4663</v>
      </c>
      <c r="K681" t="s">
        <v>4664</v>
      </c>
      <c r="L681" t="s">
        <v>4665</v>
      </c>
      <c r="M681" t="s">
        <v>4666</v>
      </c>
      <c r="N681" s="1">
        <v>48</v>
      </c>
      <c r="O681">
        <v>0</v>
      </c>
      <c r="P681">
        <v>2</v>
      </c>
      <c r="Q681" s="1" t="s">
        <v>77</v>
      </c>
      <c r="R681" t="s">
        <v>78</v>
      </c>
      <c r="S681" s="1">
        <v>2020</v>
      </c>
      <c r="T681" t="s">
        <v>4667</v>
      </c>
      <c r="U681" t="str">
        <f>HYPERLINK("http://dx.doi.org/10.1016/j.patrec.2018.03.030","http://dx.doi.org/10.1016/j.patrec.2018.03.030")</f>
        <v>http://dx.doi.org/10.1016/j.patrec.2018.03.030</v>
      </c>
    </row>
    <row r="682" spans="1:21" x14ac:dyDescent="0.2">
      <c r="A682" t="s">
        <v>21</v>
      </c>
      <c r="B682" t="s">
        <v>4668</v>
      </c>
      <c r="C682" t="s">
        <v>4669</v>
      </c>
      <c r="D682" t="s">
        <v>4670</v>
      </c>
      <c r="E682" t="s">
        <v>26</v>
      </c>
      <c r="F682" t="s">
        <v>27</v>
      </c>
      <c r="G682" t="s">
        <v>28</v>
      </c>
      <c r="H682" t="s">
        <v>23</v>
      </c>
      <c r="I682" s="1" t="s">
        <v>23</v>
      </c>
      <c r="J682" t="s">
        <v>23</v>
      </c>
      <c r="K682" t="s">
        <v>4671</v>
      </c>
      <c r="L682" t="s">
        <v>4672</v>
      </c>
      <c r="M682" t="s">
        <v>4673</v>
      </c>
      <c r="N682" s="1">
        <v>52</v>
      </c>
      <c r="O682">
        <v>1</v>
      </c>
      <c r="P682">
        <v>8</v>
      </c>
      <c r="Q682" s="1" t="s">
        <v>32</v>
      </c>
      <c r="R682" t="s">
        <v>33</v>
      </c>
      <c r="S682" s="1">
        <v>2020</v>
      </c>
      <c r="T682" t="s">
        <v>4674</v>
      </c>
      <c r="U682" t="str">
        <f>HYPERLINK("http://dx.doi.org/10.1007/s00521-020-04714-z","http://dx.doi.org/10.1007/s00521-020-04714-z")</f>
        <v>http://dx.doi.org/10.1007/s00521-020-04714-z</v>
      </c>
    </row>
    <row r="683" spans="1:21" x14ac:dyDescent="0.2">
      <c r="A683" t="s">
        <v>21</v>
      </c>
      <c r="B683" t="s">
        <v>4675</v>
      </c>
      <c r="C683" t="s">
        <v>4675</v>
      </c>
      <c r="D683" t="s">
        <v>4676</v>
      </c>
      <c r="E683" t="s">
        <v>765</v>
      </c>
      <c r="F683" t="s">
        <v>27</v>
      </c>
      <c r="G683" t="s">
        <v>49</v>
      </c>
      <c r="H683" t="s">
        <v>822</v>
      </c>
      <c r="I683" s="1" t="s">
        <v>823</v>
      </c>
      <c r="J683" t="s">
        <v>824</v>
      </c>
      <c r="K683" t="s">
        <v>4677</v>
      </c>
      <c r="L683" t="s">
        <v>23</v>
      </c>
      <c r="M683" t="s">
        <v>4678</v>
      </c>
      <c r="N683" s="1">
        <v>12</v>
      </c>
      <c r="O683">
        <v>0</v>
      </c>
      <c r="P683">
        <v>0</v>
      </c>
      <c r="Q683" s="1" t="s">
        <v>768</v>
      </c>
      <c r="R683" t="s">
        <v>769</v>
      </c>
      <c r="S683" s="1">
        <v>2005</v>
      </c>
      <c r="T683" t="s">
        <v>23</v>
      </c>
      <c r="U683" t="s">
        <v>23</v>
      </c>
    </row>
    <row r="684" spans="1:21" x14ac:dyDescent="0.2">
      <c r="A684" t="s">
        <v>21</v>
      </c>
      <c r="B684" t="s">
        <v>4679</v>
      </c>
      <c r="C684" t="s">
        <v>4680</v>
      </c>
      <c r="D684" t="s">
        <v>4681</v>
      </c>
      <c r="E684" t="s">
        <v>1458</v>
      </c>
      <c r="F684" t="s">
        <v>27</v>
      </c>
      <c r="G684" t="s">
        <v>279</v>
      </c>
      <c r="H684" t="s">
        <v>23</v>
      </c>
      <c r="I684" s="1" t="s">
        <v>23</v>
      </c>
      <c r="J684" t="s">
        <v>23</v>
      </c>
      <c r="K684" t="s">
        <v>23</v>
      </c>
      <c r="L684" t="s">
        <v>23</v>
      </c>
      <c r="M684" t="s">
        <v>23</v>
      </c>
      <c r="N684" s="1">
        <v>0</v>
      </c>
      <c r="O684">
        <v>0</v>
      </c>
      <c r="P684">
        <v>12</v>
      </c>
      <c r="Q684" s="1" t="s">
        <v>1461</v>
      </c>
      <c r="R684" t="s">
        <v>1462</v>
      </c>
      <c r="S684" s="1">
        <v>2011</v>
      </c>
      <c r="T684" t="s">
        <v>4682</v>
      </c>
      <c r="U684" t="str">
        <f>HYPERLINK("http://dx.doi.org/10.1007/s11721-011-0064-x","http://dx.doi.org/10.1007/s11721-011-0064-x")</f>
        <v>http://dx.doi.org/10.1007/s11721-011-0064-x</v>
      </c>
    </row>
    <row r="685" spans="1:21" x14ac:dyDescent="0.2">
      <c r="A685" t="s">
        <v>21</v>
      </c>
      <c r="B685" t="s">
        <v>4683</v>
      </c>
      <c r="C685" t="s">
        <v>4684</v>
      </c>
      <c r="D685" t="s">
        <v>4685</v>
      </c>
      <c r="E685" t="s">
        <v>3177</v>
      </c>
      <c r="F685" t="s">
        <v>27</v>
      </c>
      <c r="G685" t="s">
        <v>28</v>
      </c>
      <c r="H685" t="s">
        <v>23</v>
      </c>
      <c r="I685" s="1" t="s">
        <v>23</v>
      </c>
      <c r="J685" t="s">
        <v>23</v>
      </c>
      <c r="K685" t="s">
        <v>4686</v>
      </c>
      <c r="L685" t="s">
        <v>4687</v>
      </c>
      <c r="M685" t="s">
        <v>4688</v>
      </c>
      <c r="N685" s="1">
        <v>27</v>
      </c>
      <c r="O685">
        <v>2</v>
      </c>
      <c r="P685">
        <v>6</v>
      </c>
      <c r="Q685" s="1" t="s">
        <v>3178</v>
      </c>
      <c r="R685" t="s">
        <v>3179</v>
      </c>
      <c r="S685" s="1">
        <v>2021</v>
      </c>
      <c r="T685" t="s">
        <v>4689</v>
      </c>
      <c r="U685" t="str">
        <f>HYPERLINK("http://dx.doi.org/10.1016/j.chemolab.2021.104248","http://dx.doi.org/10.1016/j.chemolab.2021.104248")</f>
        <v>http://dx.doi.org/10.1016/j.chemolab.2021.104248</v>
      </c>
    </row>
    <row r="686" spans="1:21" x14ac:dyDescent="0.2">
      <c r="A686" t="s">
        <v>21</v>
      </c>
      <c r="B686" t="s">
        <v>4690</v>
      </c>
      <c r="C686" t="s">
        <v>4691</v>
      </c>
      <c r="D686" t="s">
        <v>4692</v>
      </c>
      <c r="E686" t="s">
        <v>3177</v>
      </c>
      <c r="F686" t="s">
        <v>27</v>
      </c>
      <c r="G686" t="s">
        <v>28</v>
      </c>
      <c r="H686" t="s">
        <v>23</v>
      </c>
      <c r="I686" s="1" t="s">
        <v>23</v>
      </c>
      <c r="J686" t="s">
        <v>23</v>
      </c>
      <c r="K686" t="s">
        <v>4693</v>
      </c>
      <c r="L686" t="s">
        <v>4694</v>
      </c>
      <c r="M686" t="s">
        <v>4695</v>
      </c>
      <c r="N686" s="1">
        <v>64</v>
      </c>
      <c r="O686">
        <v>0</v>
      </c>
      <c r="P686">
        <v>23</v>
      </c>
      <c r="Q686" s="1" t="s">
        <v>3178</v>
      </c>
      <c r="R686" t="s">
        <v>3179</v>
      </c>
      <c r="S686" s="1">
        <v>2015</v>
      </c>
      <c r="T686" t="s">
        <v>4696</v>
      </c>
      <c r="U686" t="str">
        <f>HYPERLINK("http://dx.doi.org/10.1016/j.chemolab.2015.09.011","http://dx.doi.org/10.1016/j.chemolab.2015.09.011")</f>
        <v>http://dx.doi.org/10.1016/j.chemolab.2015.09.011</v>
      </c>
    </row>
    <row r="687" spans="1:21" x14ac:dyDescent="0.2">
      <c r="A687" t="s">
        <v>21</v>
      </c>
      <c r="B687" t="s">
        <v>4697</v>
      </c>
      <c r="C687" t="s">
        <v>4698</v>
      </c>
      <c r="D687" t="s">
        <v>4699</v>
      </c>
      <c r="E687" t="s">
        <v>3309</v>
      </c>
      <c r="F687" t="s">
        <v>27</v>
      </c>
      <c r="G687" t="s">
        <v>28</v>
      </c>
      <c r="H687" t="s">
        <v>23</v>
      </c>
      <c r="I687" s="1" t="s">
        <v>23</v>
      </c>
      <c r="J687" t="s">
        <v>23</v>
      </c>
      <c r="K687" t="s">
        <v>4700</v>
      </c>
      <c r="L687" t="s">
        <v>4701</v>
      </c>
      <c r="M687" t="s">
        <v>4702</v>
      </c>
      <c r="N687" s="1">
        <v>37</v>
      </c>
      <c r="O687">
        <v>2</v>
      </c>
      <c r="P687">
        <v>60</v>
      </c>
      <c r="Q687" s="1" t="s">
        <v>3313</v>
      </c>
      <c r="R687" t="s">
        <v>3314</v>
      </c>
      <c r="S687" s="1">
        <v>2018</v>
      </c>
      <c r="T687" t="s">
        <v>4703</v>
      </c>
      <c r="U687" t="str">
        <f>HYPERLINK("http://dx.doi.org/10.1109/TFUZZ.2017.2762633","http://dx.doi.org/10.1109/TFUZZ.2017.2762633")</f>
        <v>http://dx.doi.org/10.1109/TFUZZ.2017.2762633</v>
      </c>
    </row>
    <row r="688" spans="1:21" x14ac:dyDescent="0.2">
      <c r="A688" t="s">
        <v>21</v>
      </c>
      <c r="B688" t="s">
        <v>4704</v>
      </c>
      <c r="C688" t="s">
        <v>4705</v>
      </c>
      <c r="D688" t="s">
        <v>4706</v>
      </c>
      <c r="E688" t="s">
        <v>3177</v>
      </c>
      <c r="F688" t="s">
        <v>27</v>
      </c>
      <c r="G688" t="s">
        <v>28</v>
      </c>
      <c r="H688" t="s">
        <v>23</v>
      </c>
      <c r="I688" s="1" t="s">
        <v>23</v>
      </c>
      <c r="J688" t="s">
        <v>23</v>
      </c>
      <c r="K688" t="s">
        <v>4707</v>
      </c>
      <c r="L688" t="s">
        <v>4708</v>
      </c>
      <c r="M688" t="s">
        <v>4709</v>
      </c>
      <c r="N688" s="1">
        <v>12</v>
      </c>
      <c r="O688">
        <v>0</v>
      </c>
      <c r="P688">
        <v>6</v>
      </c>
      <c r="Q688" s="1" t="s">
        <v>3178</v>
      </c>
      <c r="R688" t="s">
        <v>3179</v>
      </c>
      <c r="S688" s="1">
        <v>2014</v>
      </c>
      <c r="T688" t="s">
        <v>4710</v>
      </c>
      <c r="U688" t="str">
        <f>HYPERLINK("http://dx.doi.org/10.1016/j.chemolab.2014.05.006","http://dx.doi.org/10.1016/j.chemolab.2014.05.006")</f>
        <v>http://dx.doi.org/10.1016/j.chemolab.2014.05.006</v>
      </c>
    </row>
    <row r="689" spans="1:21" x14ac:dyDescent="0.2">
      <c r="A689" t="s">
        <v>21</v>
      </c>
      <c r="B689" t="s">
        <v>4711</v>
      </c>
      <c r="C689" t="s">
        <v>4712</v>
      </c>
      <c r="D689" t="s">
        <v>4713</v>
      </c>
      <c r="E689" t="s">
        <v>4714</v>
      </c>
      <c r="F689" t="s">
        <v>27</v>
      </c>
      <c r="G689" t="s">
        <v>28</v>
      </c>
      <c r="H689" t="s">
        <v>23</v>
      </c>
      <c r="I689" s="1" t="s">
        <v>23</v>
      </c>
      <c r="J689" t="s">
        <v>23</v>
      </c>
      <c r="K689" t="s">
        <v>4715</v>
      </c>
      <c r="L689" t="s">
        <v>4716</v>
      </c>
      <c r="M689" t="s">
        <v>4717</v>
      </c>
      <c r="N689" s="1">
        <v>58</v>
      </c>
      <c r="O689">
        <v>2</v>
      </c>
      <c r="P689">
        <v>7</v>
      </c>
      <c r="Q689" s="1" t="s">
        <v>4718</v>
      </c>
      <c r="R689" t="s">
        <v>4719</v>
      </c>
      <c r="S689" s="1">
        <v>2019</v>
      </c>
      <c r="T689" t="s">
        <v>4720</v>
      </c>
      <c r="U689" t="str">
        <f>HYPERLINK("http://dx.doi.org/10.5755/j01.itc.48.1.19641","http://dx.doi.org/10.5755/j01.itc.48.1.19641")</f>
        <v>http://dx.doi.org/10.5755/j01.itc.48.1.19641</v>
      </c>
    </row>
    <row r="690" spans="1:21" x14ac:dyDescent="0.2">
      <c r="A690" t="s">
        <v>21</v>
      </c>
      <c r="B690" t="s">
        <v>4721</v>
      </c>
      <c r="C690" t="s">
        <v>4722</v>
      </c>
      <c r="D690" t="s">
        <v>4723</v>
      </c>
      <c r="E690" t="s">
        <v>2167</v>
      </c>
      <c r="F690" t="s">
        <v>27</v>
      </c>
      <c r="G690" t="s">
        <v>28</v>
      </c>
      <c r="H690" t="s">
        <v>23</v>
      </c>
      <c r="I690" s="1" t="s">
        <v>23</v>
      </c>
      <c r="J690" t="s">
        <v>23</v>
      </c>
      <c r="K690" t="s">
        <v>4724</v>
      </c>
      <c r="L690" t="s">
        <v>4725</v>
      </c>
      <c r="M690" t="s">
        <v>4726</v>
      </c>
      <c r="N690" s="1">
        <v>34</v>
      </c>
      <c r="O690">
        <v>11</v>
      </c>
      <c r="P690">
        <v>41</v>
      </c>
      <c r="Q690" s="1" t="s">
        <v>2171</v>
      </c>
      <c r="R690" t="s">
        <v>2172</v>
      </c>
      <c r="S690" s="1">
        <v>2019</v>
      </c>
      <c r="T690" t="s">
        <v>4727</v>
      </c>
      <c r="U690" t="str">
        <f>HYPERLINK("http://dx.doi.org/10.1016/j.dss.2019.05.002","http://dx.doi.org/10.1016/j.dss.2019.05.002")</f>
        <v>http://dx.doi.org/10.1016/j.dss.2019.05.002</v>
      </c>
    </row>
    <row r="691" spans="1:21" x14ac:dyDescent="0.2">
      <c r="A691" t="s">
        <v>21</v>
      </c>
      <c r="B691" t="s">
        <v>4728</v>
      </c>
      <c r="C691" t="s">
        <v>4729</v>
      </c>
      <c r="D691" t="s">
        <v>4730</v>
      </c>
      <c r="E691" t="s">
        <v>1238</v>
      </c>
      <c r="F691" t="s">
        <v>27</v>
      </c>
      <c r="G691" t="s">
        <v>28</v>
      </c>
      <c r="H691" t="s">
        <v>23</v>
      </c>
      <c r="I691" s="1" t="s">
        <v>23</v>
      </c>
      <c r="J691" t="s">
        <v>23</v>
      </c>
      <c r="K691" t="s">
        <v>4731</v>
      </c>
      <c r="L691" t="s">
        <v>4732</v>
      </c>
      <c r="M691" t="s">
        <v>4733</v>
      </c>
      <c r="N691" s="1">
        <v>67</v>
      </c>
      <c r="O691">
        <v>0</v>
      </c>
      <c r="P691">
        <v>12</v>
      </c>
      <c r="Q691" s="1" t="s">
        <v>1242</v>
      </c>
      <c r="R691" t="s">
        <v>1243</v>
      </c>
      <c r="S691" s="1">
        <v>2017</v>
      </c>
      <c r="T691" t="s">
        <v>4734</v>
      </c>
      <c r="U691" t="str">
        <f>HYPERLINK("http://dx.doi.org/10.1016/j.datak.2017.09.005","http://dx.doi.org/10.1016/j.datak.2017.09.005")</f>
        <v>http://dx.doi.org/10.1016/j.datak.2017.09.005</v>
      </c>
    </row>
    <row r="692" spans="1:21" x14ac:dyDescent="0.2">
      <c r="A692" t="s">
        <v>21</v>
      </c>
      <c r="B692" t="s">
        <v>4735</v>
      </c>
      <c r="C692" t="s">
        <v>4736</v>
      </c>
      <c r="D692" t="s">
        <v>4737</v>
      </c>
      <c r="E692" t="s">
        <v>3309</v>
      </c>
      <c r="F692" t="s">
        <v>27</v>
      </c>
      <c r="G692" t="s">
        <v>28</v>
      </c>
      <c r="H692" t="s">
        <v>23</v>
      </c>
      <c r="I692" s="1" t="s">
        <v>23</v>
      </c>
      <c r="J692" t="s">
        <v>23</v>
      </c>
      <c r="K692" t="s">
        <v>4738</v>
      </c>
      <c r="L692" t="s">
        <v>4739</v>
      </c>
      <c r="M692" t="s">
        <v>4740</v>
      </c>
      <c r="N692" s="1">
        <v>27</v>
      </c>
      <c r="O692">
        <v>6</v>
      </c>
      <c r="P692">
        <v>64</v>
      </c>
      <c r="Q692" s="1" t="s">
        <v>3313</v>
      </c>
      <c r="R692" t="s">
        <v>3314</v>
      </c>
      <c r="S692" s="1">
        <v>2018</v>
      </c>
      <c r="T692" t="s">
        <v>4741</v>
      </c>
      <c r="U692" t="str">
        <f>HYPERLINK("http://dx.doi.org/10.1109/TFUZZ.2017.2686364","http://dx.doi.org/10.1109/TFUZZ.2017.2686364")</f>
        <v>http://dx.doi.org/10.1109/TFUZZ.2017.2686364</v>
      </c>
    </row>
    <row r="693" spans="1:21" x14ac:dyDescent="0.2">
      <c r="A693" t="s">
        <v>21</v>
      </c>
      <c r="B693" t="s">
        <v>4742</v>
      </c>
      <c r="C693" t="s">
        <v>4743</v>
      </c>
      <c r="D693" t="s">
        <v>4744</v>
      </c>
      <c r="E693" t="s">
        <v>898</v>
      </c>
      <c r="F693" t="s">
        <v>27</v>
      </c>
      <c r="G693" t="s">
        <v>28</v>
      </c>
      <c r="H693" t="s">
        <v>23</v>
      </c>
      <c r="I693" s="1" t="s">
        <v>23</v>
      </c>
      <c r="J693" t="s">
        <v>23</v>
      </c>
      <c r="K693" t="s">
        <v>4745</v>
      </c>
      <c r="L693" t="s">
        <v>4746</v>
      </c>
      <c r="M693" t="s">
        <v>4747</v>
      </c>
      <c r="N693" s="1">
        <v>49</v>
      </c>
      <c r="O693">
        <v>3</v>
      </c>
      <c r="P693">
        <v>6</v>
      </c>
      <c r="Q693" s="1" t="s">
        <v>23</v>
      </c>
      <c r="R693" t="s">
        <v>898</v>
      </c>
      <c r="S693" s="1">
        <v>2020</v>
      </c>
      <c r="T693" t="s">
        <v>4748</v>
      </c>
      <c r="U693" t="str">
        <f>HYPERLINK("http://dx.doi.org/10.3390/a13060132","http://dx.doi.org/10.3390/a13060132")</f>
        <v>http://dx.doi.org/10.3390/a13060132</v>
      </c>
    </row>
    <row r="694" spans="1:21" x14ac:dyDescent="0.2">
      <c r="A694" t="s">
        <v>21</v>
      </c>
      <c r="B694" t="s">
        <v>4749</v>
      </c>
      <c r="C694" t="s">
        <v>4750</v>
      </c>
      <c r="D694" t="s">
        <v>4751</v>
      </c>
      <c r="E694" t="s">
        <v>1121</v>
      </c>
      <c r="F694" t="s">
        <v>27</v>
      </c>
      <c r="G694" t="s">
        <v>28</v>
      </c>
      <c r="H694" t="s">
        <v>23</v>
      </c>
      <c r="I694" s="1" t="s">
        <v>23</v>
      </c>
      <c r="J694" t="s">
        <v>23</v>
      </c>
      <c r="K694" t="s">
        <v>4752</v>
      </c>
      <c r="L694" t="s">
        <v>4753</v>
      </c>
      <c r="M694" t="s">
        <v>4754</v>
      </c>
      <c r="N694" s="1">
        <v>36</v>
      </c>
      <c r="O694">
        <v>0</v>
      </c>
      <c r="P694">
        <v>7</v>
      </c>
      <c r="Q694" s="1" t="s">
        <v>1124</v>
      </c>
      <c r="R694" t="s">
        <v>1125</v>
      </c>
      <c r="S694" s="1">
        <v>2016</v>
      </c>
      <c r="T694" t="s">
        <v>4755</v>
      </c>
      <c r="U694" t="str">
        <f>HYPERLINK("http://dx.doi.org/10.1504/IJBIC.2016.078663","http://dx.doi.org/10.1504/IJBIC.2016.078663")</f>
        <v>http://dx.doi.org/10.1504/IJBIC.2016.078663</v>
      </c>
    </row>
    <row r="695" spans="1:21" x14ac:dyDescent="0.2">
      <c r="A695" t="s">
        <v>21</v>
      </c>
      <c r="B695" t="s">
        <v>4756</v>
      </c>
      <c r="C695" t="s">
        <v>4757</v>
      </c>
      <c r="D695" t="s">
        <v>4758</v>
      </c>
      <c r="E695" t="s">
        <v>1035</v>
      </c>
      <c r="F695" t="s">
        <v>27</v>
      </c>
      <c r="G695" t="s">
        <v>28</v>
      </c>
      <c r="H695" t="s">
        <v>23</v>
      </c>
      <c r="I695" s="1" t="s">
        <v>23</v>
      </c>
      <c r="J695" t="s">
        <v>23</v>
      </c>
      <c r="K695" t="s">
        <v>4759</v>
      </c>
      <c r="L695" t="s">
        <v>4760</v>
      </c>
      <c r="M695" t="s">
        <v>4761</v>
      </c>
      <c r="N695" s="1">
        <v>15</v>
      </c>
      <c r="O695">
        <v>0</v>
      </c>
      <c r="P695">
        <v>13</v>
      </c>
      <c r="Q695" s="1" t="s">
        <v>1039</v>
      </c>
      <c r="R695" t="s">
        <v>1040</v>
      </c>
      <c r="S695" s="1">
        <v>2011</v>
      </c>
      <c r="T695" t="s">
        <v>4762</v>
      </c>
      <c r="U695" t="str">
        <f>HYPERLINK("http://dx.doi.org/10.1016/j.asoc.2011.05.056","http://dx.doi.org/10.1016/j.asoc.2011.05.056")</f>
        <v>http://dx.doi.org/10.1016/j.asoc.2011.05.056</v>
      </c>
    </row>
    <row r="696" spans="1:21" x14ac:dyDescent="0.2">
      <c r="A696" t="s">
        <v>21</v>
      </c>
      <c r="B696" t="s">
        <v>299</v>
      </c>
      <c r="C696" t="s">
        <v>300</v>
      </c>
      <c r="D696" t="s">
        <v>4763</v>
      </c>
      <c r="E696" t="s">
        <v>1035</v>
      </c>
      <c r="F696" t="s">
        <v>27</v>
      </c>
      <c r="G696" t="s">
        <v>28</v>
      </c>
      <c r="H696" t="s">
        <v>23</v>
      </c>
      <c r="I696" s="1" t="s">
        <v>23</v>
      </c>
      <c r="J696" t="s">
        <v>23</v>
      </c>
      <c r="K696" t="s">
        <v>4764</v>
      </c>
      <c r="L696" t="s">
        <v>23</v>
      </c>
      <c r="M696" t="s">
        <v>4765</v>
      </c>
      <c r="N696" s="1">
        <v>33</v>
      </c>
      <c r="O696">
        <v>0</v>
      </c>
      <c r="P696">
        <v>4</v>
      </c>
      <c r="Q696" s="1" t="s">
        <v>1039</v>
      </c>
      <c r="R696" t="s">
        <v>1040</v>
      </c>
      <c r="S696" s="1">
        <v>2011</v>
      </c>
      <c r="T696" t="s">
        <v>4766</v>
      </c>
      <c r="U696" t="str">
        <f>HYPERLINK("http://dx.doi.org/10.1016/j.asoc.2010.10.017","http://dx.doi.org/10.1016/j.asoc.2010.10.017")</f>
        <v>http://dx.doi.org/10.1016/j.asoc.2010.10.017</v>
      </c>
    </row>
    <row r="697" spans="1:21" x14ac:dyDescent="0.2">
      <c r="A697" t="s">
        <v>21</v>
      </c>
      <c r="B697" t="s">
        <v>4767</v>
      </c>
      <c r="C697" t="s">
        <v>4768</v>
      </c>
      <c r="D697" t="s">
        <v>4769</v>
      </c>
      <c r="E697" t="s">
        <v>2682</v>
      </c>
      <c r="F697" t="s">
        <v>27</v>
      </c>
      <c r="G697" t="s">
        <v>28</v>
      </c>
      <c r="H697" t="s">
        <v>23</v>
      </c>
      <c r="I697" s="1" t="s">
        <v>23</v>
      </c>
      <c r="J697" t="s">
        <v>23</v>
      </c>
      <c r="K697" t="s">
        <v>4770</v>
      </c>
      <c r="L697" t="s">
        <v>4771</v>
      </c>
      <c r="M697" t="s">
        <v>4772</v>
      </c>
      <c r="N697" s="1">
        <v>51</v>
      </c>
      <c r="O697">
        <v>15</v>
      </c>
      <c r="P697">
        <v>106</v>
      </c>
      <c r="Q697" s="1" t="s">
        <v>2686</v>
      </c>
      <c r="R697" t="s">
        <v>2687</v>
      </c>
      <c r="S697" s="1">
        <v>2018</v>
      </c>
      <c r="T697" t="s">
        <v>4773</v>
      </c>
      <c r="U697" t="str">
        <f>HYPERLINK("http://dx.doi.org/10.1109/TNNLS.2017.2678681","http://dx.doi.org/10.1109/TNNLS.2017.2678681")</f>
        <v>http://dx.doi.org/10.1109/TNNLS.2017.2678681</v>
      </c>
    </row>
    <row r="698" spans="1:21" x14ac:dyDescent="0.2">
      <c r="A698" t="s">
        <v>21</v>
      </c>
      <c r="B698" t="s">
        <v>4774</v>
      </c>
      <c r="C698" t="s">
        <v>4775</v>
      </c>
      <c r="D698" t="s">
        <v>4776</v>
      </c>
      <c r="E698" t="s">
        <v>2682</v>
      </c>
      <c r="F698" t="s">
        <v>27</v>
      </c>
      <c r="G698" t="s">
        <v>272</v>
      </c>
      <c r="H698" t="s">
        <v>23</v>
      </c>
      <c r="I698" s="1" t="s">
        <v>23</v>
      </c>
      <c r="J698" t="s">
        <v>23</v>
      </c>
      <c r="K698" t="s">
        <v>4777</v>
      </c>
      <c r="L698" t="s">
        <v>4778</v>
      </c>
      <c r="M698" t="s">
        <v>4779</v>
      </c>
      <c r="N698" s="1">
        <v>34</v>
      </c>
      <c r="O698">
        <v>3</v>
      </c>
      <c r="P698">
        <v>6</v>
      </c>
      <c r="Q698" s="1" t="s">
        <v>2686</v>
      </c>
      <c r="R698" t="s">
        <v>2687</v>
      </c>
      <c r="S698" s="1" t="s">
        <v>23</v>
      </c>
      <c r="T698" t="s">
        <v>4780</v>
      </c>
      <c r="U698" t="str">
        <f>HYPERLINK("http://dx.doi.org/10.1109/TNNLS.2021.3105668","http://dx.doi.org/10.1109/TNNLS.2021.3105668")</f>
        <v>http://dx.doi.org/10.1109/TNNLS.2021.3105668</v>
      </c>
    </row>
    <row r="699" spans="1:21" x14ac:dyDescent="0.2">
      <c r="A699" t="s">
        <v>21</v>
      </c>
      <c r="B699" t="s">
        <v>4781</v>
      </c>
      <c r="C699" t="s">
        <v>4782</v>
      </c>
      <c r="D699" t="s">
        <v>4783</v>
      </c>
      <c r="E699" t="s">
        <v>2682</v>
      </c>
      <c r="F699" t="s">
        <v>27</v>
      </c>
      <c r="G699" t="s">
        <v>28</v>
      </c>
      <c r="H699" t="s">
        <v>23</v>
      </c>
      <c r="I699" s="1" t="s">
        <v>23</v>
      </c>
      <c r="J699" t="s">
        <v>23</v>
      </c>
      <c r="K699" t="s">
        <v>4784</v>
      </c>
      <c r="L699" t="s">
        <v>4785</v>
      </c>
      <c r="M699" t="s">
        <v>4786</v>
      </c>
      <c r="N699" s="1">
        <v>43</v>
      </c>
      <c r="O699">
        <v>2</v>
      </c>
      <c r="P699">
        <v>42</v>
      </c>
      <c r="Q699" s="1" t="s">
        <v>2686</v>
      </c>
      <c r="R699" t="s">
        <v>2687</v>
      </c>
      <c r="S699" s="1">
        <v>2020</v>
      </c>
      <c r="T699" t="s">
        <v>4787</v>
      </c>
      <c r="U699" t="str">
        <f>HYPERLINK("http://dx.doi.org/10.1109/TNNLS.2019.2921020","http://dx.doi.org/10.1109/TNNLS.2019.2921020")</f>
        <v>http://dx.doi.org/10.1109/TNNLS.2019.2921020</v>
      </c>
    </row>
    <row r="700" spans="1:21" x14ac:dyDescent="0.2">
      <c r="A700" t="s">
        <v>21</v>
      </c>
      <c r="B700" t="s">
        <v>4788</v>
      </c>
      <c r="C700" t="s">
        <v>4789</v>
      </c>
      <c r="D700" t="s">
        <v>4790</v>
      </c>
      <c r="E700" t="s">
        <v>2682</v>
      </c>
      <c r="F700" t="s">
        <v>27</v>
      </c>
      <c r="G700" t="s">
        <v>28</v>
      </c>
      <c r="H700" t="s">
        <v>23</v>
      </c>
      <c r="I700" s="1" t="s">
        <v>23</v>
      </c>
      <c r="J700" t="s">
        <v>23</v>
      </c>
      <c r="K700" t="s">
        <v>4791</v>
      </c>
      <c r="L700" t="s">
        <v>4792</v>
      </c>
      <c r="M700" t="s">
        <v>4793</v>
      </c>
      <c r="N700" s="1">
        <v>63</v>
      </c>
      <c r="O700">
        <v>2</v>
      </c>
      <c r="P700">
        <v>25</v>
      </c>
      <c r="Q700" s="1" t="s">
        <v>2686</v>
      </c>
      <c r="R700" t="s">
        <v>2687</v>
      </c>
      <c r="S700" s="1">
        <v>2016</v>
      </c>
      <c r="T700" t="s">
        <v>4794</v>
      </c>
      <c r="U700" t="str">
        <f>HYPERLINK("http://dx.doi.org/10.1109/TNNLS.2015.2431734","http://dx.doi.org/10.1109/TNNLS.2015.2431734")</f>
        <v>http://dx.doi.org/10.1109/TNNLS.2015.2431734</v>
      </c>
    </row>
    <row r="701" spans="1:21" x14ac:dyDescent="0.2">
      <c r="A701" t="s">
        <v>21</v>
      </c>
      <c r="B701" t="s">
        <v>4795</v>
      </c>
      <c r="C701" t="s">
        <v>4796</v>
      </c>
      <c r="D701" t="s">
        <v>4797</v>
      </c>
      <c r="E701" t="s">
        <v>2789</v>
      </c>
      <c r="F701" t="s">
        <v>27</v>
      </c>
      <c r="G701" t="s">
        <v>28</v>
      </c>
      <c r="H701" t="s">
        <v>23</v>
      </c>
      <c r="I701" s="1" t="s">
        <v>23</v>
      </c>
      <c r="J701" t="s">
        <v>23</v>
      </c>
      <c r="K701" t="s">
        <v>4798</v>
      </c>
      <c r="L701" t="s">
        <v>4799</v>
      </c>
      <c r="M701" t="s">
        <v>4800</v>
      </c>
      <c r="N701" s="1">
        <v>453</v>
      </c>
      <c r="O701">
        <v>12</v>
      </c>
      <c r="P701">
        <v>12</v>
      </c>
      <c r="Q701" s="1" t="s">
        <v>2792</v>
      </c>
      <c r="R701" t="s">
        <v>2793</v>
      </c>
      <c r="S701" s="1">
        <v>2022</v>
      </c>
      <c r="T701" t="s">
        <v>4801</v>
      </c>
      <c r="U701" t="str">
        <f>HYPERLINK("http://dx.doi.org/10.1016/j.engappai.2022.104743","http://dx.doi.org/10.1016/j.engappai.2022.104743")</f>
        <v>http://dx.doi.org/10.1016/j.engappai.2022.104743</v>
      </c>
    </row>
    <row r="702" spans="1:21" x14ac:dyDescent="0.2">
      <c r="A702" t="s">
        <v>21</v>
      </c>
      <c r="B702" t="s">
        <v>4802</v>
      </c>
      <c r="C702" t="s">
        <v>4803</v>
      </c>
      <c r="D702" t="s">
        <v>4804</v>
      </c>
      <c r="E702" t="s">
        <v>4005</v>
      </c>
      <c r="F702" t="s">
        <v>27</v>
      </c>
      <c r="G702" t="s">
        <v>28</v>
      </c>
      <c r="H702" t="s">
        <v>23</v>
      </c>
      <c r="I702" s="1" t="s">
        <v>23</v>
      </c>
      <c r="J702" t="s">
        <v>23</v>
      </c>
      <c r="K702" t="s">
        <v>23</v>
      </c>
      <c r="L702" t="s">
        <v>4805</v>
      </c>
      <c r="M702" t="s">
        <v>4806</v>
      </c>
      <c r="N702" s="1">
        <v>66</v>
      </c>
      <c r="O702">
        <v>3</v>
      </c>
      <c r="P702">
        <v>7</v>
      </c>
      <c r="Q702" s="1" t="s">
        <v>4006</v>
      </c>
      <c r="R702" t="s">
        <v>4007</v>
      </c>
      <c r="S702" s="1">
        <v>2020</v>
      </c>
      <c r="T702" t="s">
        <v>4807</v>
      </c>
      <c r="U702" t="str">
        <f>HYPERLINK("http://dx.doi.org/10.1109/MCI.2020.2976182","http://dx.doi.org/10.1109/MCI.2020.2976182")</f>
        <v>http://dx.doi.org/10.1109/MCI.2020.2976182</v>
      </c>
    </row>
    <row r="703" spans="1:21" x14ac:dyDescent="0.2">
      <c r="A703" t="s">
        <v>21</v>
      </c>
      <c r="B703" t="s">
        <v>4808</v>
      </c>
      <c r="C703" t="s">
        <v>4809</v>
      </c>
      <c r="D703" t="s">
        <v>4810</v>
      </c>
      <c r="E703" t="s">
        <v>1175</v>
      </c>
      <c r="F703" t="s">
        <v>27</v>
      </c>
      <c r="G703" t="s">
        <v>4811</v>
      </c>
      <c r="H703" t="s">
        <v>23</v>
      </c>
      <c r="I703" s="1" t="s">
        <v>23</v>
      </c>
      <c r="J703" t="s">
        <v>23</v>
      </c>
      <c r="K703" t="s">
        <v>23</v>
      </c>
      <c r="L703" t="s">
        <v>23</v>
      </c>
      <c r="M703" t="s">
        <v>23</v>
      </c>
      <c r="N703" s="1">
        <v>1</v>
      </c>
      <c r="O703">
        <v>0</v>
      </c>
      <c r="P703">
        <v>0</v>
      </c>
      <c r="Q703" s="1" t="s">
        <v>1179</v>
      </c>
      <c r="R703" t="s">
        <v>1180</v>
      </c>
      <c r="S703" s="1" t="s">
        <v>23</v>
      </c>
      <c r="T703" t="s">
        <v>4812</v>
      </c>
      <c r="U703" t="str">
        <f>HYPERLINK("http://dx.doi.org/10.1007/s12652-022-03831-y","http://dx.doi.org/10.1007/s12652-022-03831-y")</f>
        <v>http://dx.doi.org/10.1007/s12652-022-03831-y</v>
      </c>
    </row>
    <row r="704" spans="1:21" x14ac:dyDescent="0.2">
      <c r="A704" t="s">
        <v>21</v>
      </c>
      <c r="B704" t="s">
        <v>4813</v>
      </c>
      <c r="C704" t="s">
        <v>4814</v>
      </c>
      <c r="D704" t="s">
        <v>4815</v>
      </c>
      <c r="E704" t="s">
        <v>4816</v>
      </c>
      <c r="F704" t="s">
        <v>27</v>
      </c>
      <c r="G704" t="s">
        <v>28</v>
      </c>
      <c r="H704" t="s">
        <v>23</v>
      </c>
      <c r="I704" s="1" t="s">
        <v>23</v>
      </c>
      <c r="J704" t="s">
        <v>23</v>
      </c>
      <c r="K704" t="s">
        <v>4817</v>
      </c>
      <c r="L704" t="s">
        <v>4818</v>
      </c>
      <c r="M704" t="s">
        <v>4819</v>
      </c>
      <c r="N704" s="1">
        <v>162</v>
      </c>
      <c r="O704">
        <v>4</v>
      </c>
      <c r="P704">
        <v>16</v>
      </c>
      <c r="Q704" s="1" t="s">
        <v>4820</v>
      </c>
      <c r="R704" t="s">
        <v>4821</v>
      </c>
      <c r="S704" s="1">
        <v>2019</v>
      </c>
      <c r="T704" t="s">
        <v>4822</v>
      </c>
      <c r="U704" t="str">
        <f>HYPERLINK("http://dx.doi.org/10.1109/TCDS.2018.2867772","http://dx.doi.org/10.1109/TCDS.2018.2867772")</f>
        <v>http://dx.doi.org/10.1109/TCDS.2018.2867772</v>
      </c>
    </row>
    <row r="705" spans="1:21" x14ac:dyDescent="0.2">
      <c r="A705" t="s">
        <v>21</v>
      </c>
      <c r="B705" t="s">
        <v>4808</v>
      </c>
      <c r="C705" t="s">
        <v>4823</v>
      </c>
      <c r="D705" t="s">
        <v>4824</v>
      </c>
      <c r="E705" t="s">
        <v>1175</v>
      </c>
      <c r="F705" t="s">
        <v>27</v>
      </c>
      <c r="G705" t="s">
        <v>272</v>
      </c>
      <c r="H705" t="s">
        <v>23</v>
      </c>
      <c r="I705" s="1" t="s">
        <v>23</v>
      </c>
      <c r="J705" t="s">
        <v>23</v>
      </c>
      <c r="K705" t="s">
        <v>4825</v>
      </c>
      <c r="L705" t="s">
        <v>4826</v>
      </c>
      <c r="M705" t="s">
        <v>4827</v>
      </c>
      <c r="N705" s="1">
        <v>23</v>
      </c>
      <c r="O705">
        <v>2</v>
      </c>
      <c r="P705">
        <v>3</v>
      </c>
      <c r="Q705" s="1" t="s">
        <v>1179</v>
      </c>
      <c r="R705" t="s">
        <v>1180</v>
      </c>
      <c r="S705" s="1" t="s">
        <v>23</v>
      </c>
      <c r="T705" t="s">
        <v>4828</v>
      </c>
      <c r="U705" t="str">
        <f>HYPERLINK("http://dx.doi.org/10.1007/s12652-022-03700-8","http://dx.doi.org/10.1007/s12652-022-03700-8")</f>
        <v>http://dx.doi.org/10.1007/s12652-022-03700-8</v>
      </c>
    </row>
    <row r="706" spans="1:21" x14ac:dyDescent="0.2">
      <c r="A706" t="s">
        <v>21</v>
      </c>
      <c r="B706" t="s">
        <v>4829</v>
      </c>
      <c r="C706" t="s">
        <v>4830</v>
      </c>
      <c r="D706" t="s">
        <v>4831</v>
      </c>
      <c r="E706" t="s">
        <v>1398</v>
      </c>
      <c r="F706" t="s">
        <v>27</v>
      </c>
      <c r="G706" t="s">
        <v>279</v>
      </c>
      <c r="H706" t="s">
        <v>23</v>
      </c>
      <c r="I706" s="1" t="s">
        <v>23</v>
      </c>
      <c r="J706" t="s">
        <v>23</v>
      </c>
      <c r="K706" t="s">
        <v>23</v>
      </c>
      <c r="L706" t="s">
        <v>23</v>
      </c>
      <c r="M706" t="s">
        <v>23</v>
      </c>
      <c r="N706" s="1">
        <v>26</v>
      </c>
      <c r="O706">
        <v>4</v>
      </c>
      <c r="P706">
        <v>9</v>
      </c>
      <c r="Q706" s="1" t="s">
        <v>1402</v>
      </c>
      <c r="R706" t="s">
        <v>1403</v>
      </c>
      <c r="S706" s="1">
        <v>2021</v>
      </c>
      <c r="T706" t="s">
        <v>4832</v>
      </c>
      <c r="U706" t="str">
        <f>HYPERLINK("http://dx.doi.org/10.1109/TPAMI.2021.3077106","http://dx.doi.org/10.1109/TPAMI.2021.3077106")</f>
        <v>http://dx.doi.org/10.1109/TPAMI.2021.3077106</v>
      </c>
    </row>
    <row r="707" spans="1:21" x14ac:dyDescent="0.2">
      <c r="A707" t="s">
        <v>21</v>
      </c>
      <c r="B707" t="s">
        <v>4833</v>
      </c>
      <c r="C707" t="s">
        <v>4834</v>
      </c>
      <c r="D707" t="s">
        <v>4835</v>
      </c>
      <c r="E707" t="s">
        <v>1175</v>
      </c>
      <c r="F707" t="s">
        <v>27</v>
      </c>
      <c r="G707" t="s">
        <v>28</v>
      </c>
      <c r="H707" t="s">
        <v>23</v>
      </c>
      <c r="I707" s="1" t="s">
        <v>23</v>
      </c>
      <c r="J707" t="s">
        <v>23</v>
      </c>
      <c r="K707" t="s">
        <v>4836</v>
      </c>
      <c r="L707" t="s">
        <v>23</v>
      </c>
      <c r="M707" t="s">
        <v>4837</v>
      </c>
      <c r="N707" s="1">
        <v>24</v>
      </c>
      <c r="O707">
        <v>0</v>
      </c>
      <c r="P707">
        <v>3</v>
      </c>
      <c r="Q707" s="1" t="s">
        <v>1179</v>
      </c>
      <c r="R707" t="s">
        <v>1180</v>
      </c>
      <c r="S707" s="1">
        <v>2020</v>
      </c>
      <c r="T707" t="s">
        <v>4838</v>
      </c>
      <c r="U707" t="str">
        <f>HYPERLINK("http://dx.doi.org/10.1007/s12652-019-01263-9","http://dx.doi.org/10.1007/s12652-019-01263-9")</f>
        <v>http://dx.doi.org/10.1007/s12652-019-01263-9</v>
      </c>
    </row>
    <row r="708" spans="1:21" x14ac:dyDescent="0.2">
      <c r="A708" t="s">
        <v>21</v>
      </c>
      <c r="B708" t="s">
        <v>4839</v>
      </c>
      <c r="C708" t="s">
        <v>4840</v>
      </c>
      <c r="D708" t="s">
        <v>4841</v>
      </c>
      <c r="E708" t="s">
        <v>1567</v>
      </c>
      <c r="F708" t="s">
        <v>27</v>
      </c>
      <c r="G708" t="s">
        <v>28</v>
      </c>
      <c r="H708" t="s">
        <v>23</v>
      </c>
      <c r="I708" s="1" t="s">
        <v>23</v>
      </c>
      <c r="J708" t="s">
        <v>23</v>
      </c>
      <c r="K708" t="s">
        <v>4842</v>
      </c>
      <c r="L708" t="s">
        <v>23</v>
      </c>
      <c r="M708" t="s">
        <v>4843</v>
      </c>
      <c r="N708" s="1">
        <v>22</v>
      </c>
      <c r="O708">
        <v>0</v>
      </c>
      <c r="P708">
        <v>0</v>
      </c>
      <c r="Q708" s="1" t="s">
        <v>1571</v>
      </c>
      <c r="R708" t="s">
        <v>1572</v>
      </c>
      <c r="S708" s="1">
        <v>2019</v>
      </c>
      <c r="T708" t="s">
        <v>4844</v>
      </c>
      <c r="U708" t="str">
        <f>HYPERLINK("http://dx.doi.org/10.3906/elk-1810-112","http://dx.doi.org/10.3906/elk-1810-112")</f>
        <v>http://dx.doi.org/10.3906/elk-1810-112</v>
      </c>
    </row>
    <row r="709" spans="1:21" x14ac:dyDescent="0.2">
      <c r="A709" t="s">
        <v>21</v>
      </c>
      <c r="B709" t="s">
        <v>4845</v>
      </c>
      <c r="C709" t="s">
        <v>4846</v>
      </c>
      <c r="D709" t="s">
        <v>4847</v>
      </c>
      <c r="E709" t="s">
        <v>1458</v>
      </c>
      <c r="F709" t="s">
        <v>27</v>
      </c>
      <c r="G709" t="s">
        <v>28</v>
      </c>
      <c r="H709" t="s">
        <v>23</v>
      </c>
      <c r="I709" s="1" t="s">
        <v>23</v>
      </c>
      <c r="J709" t="s">
        <v>23</v>
      </c>
      <c r="K709" t="s">
        <v>4848</v>
      </c>
      <c r="L709" t="s">
        <v>54</v>
      </c>
      <c r="M709" t="s">
        <v>4849</v>
      </c>
      <c r="N709" s="1">
        <v>10</v>
      </c>
      <c r="O709">
        <v>0</v>
      </c>
      <c r="P709">
        <v>6</v>
      </c>
      <c r="Q709" s="1" t="s">
        <v>1461</v>
      </c>
      <c r="R709" t="s">
        <v>1462</v>
      </c>
      <c r="S709" s="1">
        <v>2015</v>
      </c>
      <c r="T709" t="s">
        <v>4850</v>
      </c>
      <c r="U709" t="str">
        <f>HYPERLINK("http://dx.doi.org/10.1007/s11721-015-0114-x","http://dx.doi.org/10.1007/s11721-015-0114-x")</f>
        <v>http://dx.doi.org/10.1007/s11721-015-0114-x</v>
      </c>
    </row>
    <row r="710" spans="1:21" x14ac:dyDescent="0.2">
      <c r="A710" t="s">
        <v>21</v>
      </c>
      <c r="B710" t="s">
        <v>4851</v>
      </c>
      <c r="C710" t="s">
        <v>4852</v>
      </c>
      <c r="D710" t="s">
        <v>4853</v>
      </c>
      <c r="E710" t="s">
        <v>1598</v>
      </c>
      <c r="F710" t="s">
        <v>27</v>
      </c>
      <c r="G710" t="s">
        <v>28</v>
      </c>
      <c r="H710" t="s">
        <v>23</v>
      </c>
      <c r="I710" s="1" t="s">
        <v>23</v>
      </c>
      <c r="J710" t="s">
        <v>23</v>
      </c>
      <c r="K710" t="s">
        <v>23</v>
      </c>
      <c r="L710" t="s">
        <v>23</v>
      </c>
      <c r="M710" t="s">
        <v>4854</v>
      </c>
      <c r="N710" s="1">
        <v>16</v>
      </c>
      <c r="O710">
        <v>0</v>
      </c>
      <c r="P710">
        <v>0</v>
      </c>
      <c r="Q710" s="1" t="s">
        <v>1601</v>
      </c>
      <c r="R710" t="s">
        <v>1602</v>
      </c>
      <c r="S710" s="1">
        <v>2009</v>
      </c>
      <c r="T710" t="s">
        <v>4855</v>
      </c>
      <c r="U710" t="str">
        <f>HYPERLINK("http://dx.doi.org/10.1080/08839510903283339","http://dx.doi.org/10.1080/08839510903283339")</f>
        <v>http://dx.doi.org/10.1080/08839510903283339</v>
      </c>
    </row>
    <row r="711" spans="1:21" x14ac:dyDescent="0.2">
      <c r="A711" t="s">
        <v>21</v>
      </c>
      <c r="B711" t="s">
        <v>4856</v>
      </c>
      <c r="C711" t="s">
        <v>4857</v>
      </c>
      <c r="D711" t="s">
        <v>4858</v>
      </c>
      <c r="E711" t="s">
        <v>148</v>
      </c>
      <c r="F711" t="s">
        <v>27</v>
      </c>
      <c r="G711" t="s">
        <v>28</v>
      </c>
      <c r="H711" t="s">
        <v>23</v>
      </c>
      <c r="I711" s="1" t="s">
        <v>23</v>
      </c>
      <c r="J711" t="s">
        <v>23</v>
      </c>
      <c r="K711" t="s">
        <v>4859</v>
      </c>
      <c r="L711" t="s">
        <v>4860</v>
      </c>
      <c r="M711" t="s">
        <v>4861</v>
      </c>
      <c r="N711" s="1">
        <v>34</v>
      </c>
      <c r="O711">
        <v>10</v>
      </c>
      <c r="P711">
        <v>69</v>
      </c>
      <c r="Q711" s="1" t="s">
        <v>152</v>
      </c>
      <c r="R711" t="s">
        <v>148</v>
      </c>
      <c r="S711" s="1">
        <v>2018</v>
      </c>
      <c r="T711" t="s">
        <v>4862</v>
      </c>
      <c r="U711" t="str">
        <f>HYPERLINK("http://dx.doi.org/10.1016/j.neucom.2018.06.024","http://dx.doi.org/10.1016/j.neucom.2018.06.024")</f>
        <v>http://dx.doi.org/10.1016/j.neucom.2018.06.024</v>
      </c>
    </row>
    <row r="712" spans="1:21" x14ac:dyDescent="0.2">
      <c r="A712" t="s">
        <v>21</v>
      </c>
      <c r="B712" t="s">
        <v>4863</v>
      </c>
      <c r="C712" t="s">
        <v>4864</v>
      </c>
      <c r="D712" t="s">
        <v>4865</v>
      </c>
      <c r="E712" t="s">
        <v>148</v>
      </c>
      <c r="F712" t="s">
        <v>27</v>
      </c>
      <c r="G712" t="s">
        <v>28</v>
      </c>
      <c r="H712" t="s">
        <v>23</v>
      </c>
      <c r="I712" s="1" t="s">
        <v>23</v>
      </c>
      <c r="J712" t="s">
        <v>23</v>
      </c>
      <c r="K712" t="s">
        <v>4866</v>
      </c>
      <c r="L712" t="s">
        <v>4867</v>
      </c>
      <c r="M712" t="s">
        <v>4868</v>
      </c>
      <c r="N712" s="1">
        <v>42</v>
      </c>
      <c r="O712">
        <v>2</v>
      </c>
      <c r="P712">
        <v>21</v>
      </c>
      <c r="Q712" s="1" t="s">
        <v>152</v>
      </c>
      <c r="R712" t="s">
        <v>148</v>
      </c>
      <c r="S712" s="1">
        <v>2018</v>
      </c>
      <c r="T712" t="s">
        <v>4869</v>
      </c>
      <c r="U712" t="str">
        <f>HYPERLINK("http://dx.doi.org/10.1016/j.neucom.2017.09.077","http://dx.doi.org/10.1016/j.neucom.2017.09.077")</f>
        <v>http://dx.doi.org/10.1016/j.neucom.2017.09.077</v>
      </c>
    </row>
    <row r="713" spans="1:21" x14ac:dyDescent="0.2">
      <c r="A713" t="s">
        <v>21</v>
      </c>
      <c r="B713" t="s">
        <v>4870</v>
      </c>
      <c r="C713" t="s">
        <v>4871</v>
      </c>
      <c r="D713" t="s">
        <v>4872</v>
      </c>
      <c r="E713" t="s">
        <v>148</v>
      </c>
      <c r="F713" t="s">
        <v>27</v>
      </c>
      <c r="G713" t="s">
        <v>28</v>
      </c>
      <c r="H713" t="s">
        <v>23</v>
      </c>
      <c r="I713" s="1" t="s">
        <v>23</v>
      </c>
      <c r="J713" t="s">
        <v>23</v>
      </c>
      <c r="K713" t="s">
        <v>4873</v>
      </c>
      <c r="L713" t="s">
        <v>4874</v>
      </c>
      <c r="M713" t="s">
        <v>4875</v>
      </c>
      <c r="N713" s="1">
        <v>37</v>
      </c>
      <c r="O713">
        <v>9</v>
      </c>
      <c r="P713">
        <v>91</v>
      </c>
      <c r="Q713" s="1" t="s">
        <v>152</v>
      </c>
      <c r="R713" t="s">
        <v>148</v>
      </c>
      <c r="S713" s="1">
        <v>2016</v>
      </c>
      <c r="T713" t="s">
        <v>4876</v>
      </c>
      <c r="U713" t="str">
        <f>HYPERLINK("http://dx.doi.org/10.1016/j.neucom.2016.03.049","http://dx.doi.org/10.1016/j.neucom.2016.03.049")</f>
        <v>http://dx.doi.org/10.1016/j.neucom.2016.03.049</v>
      </c>
    </row>
    <row r="714" spans="1:21" x14ac:dyDescent="0.2">
      <c r="A714" t="s">
        <v>21</v>
      </c>
      <c r="B714" t="s">
        <v>4877</v>
      </c>
      <c r="C714" t="s">
        <v>4878</v>
      </c>
      <c r="D714" t="s">
        <v>4879</v>
      </c>
      <c r="E714" t="s">
        <v>1577</v>
      </c>
      <c r="F714" t="s">
        <v>27</v>
      </c>
      <c r="G714" t="s">
        <v>28</v>
      </c>
      <c r="H714" t="s">
        <v>23</v>
      </c>
      <c r="I714" s="1" t="s">
        <v>23</v>
      </c>
      <c r="J714" t="s">
        <v>23</v>
      </c>
      <c r="K714" t="s">
        <v>4880</v>
      </c>
      <c r="L714" t="s">
        <v>4881</v>
      </c>
      <c r="M714" t="s">
        <v>4882</v>
      </c>
      <c r="N714" s="1">
        <v>50</v>
      </c>
      <c r="O714">
        <v>0</v>
      </c>
      <c r="P714">
        <v>3</v>
      </c>
      <c r="Q714" s="1" t="s">
        <v>1580</v>
      </c>
      <c r="R714" t="s">
        <v>1582</v>
      </c>
      <c r="S714" s="1">
        <v>2021</v>
      </c>
      <c r="T714" t="s">
        <v>4883</v>
      </c>
      <c r="U714" t="str">
        <f>HYPERLINK("http://dx.doi.org/10.1016/j.cogsys.2020.10.009","http://dx.doi.org/10.1016/j.cogsys.2020.10.009")</f>
        <v>http://dx.doi.org/10.1016/j.cogsys.2020.10.009</v>
      </c>
    </row>
    <row r="715" spans="1:21" x14ac:dyDescent="0.2">
      <c r="A715" t="s">
        <v>21</v>
      </c>
      <c r="B715" t="s">
        <v>4884</v>
      </c>
      <c r="C715" t="s">
        <v>4885</v>
      </c>
      <c r="D715" t="s">
        <v>4886</v>
      </c>
      <c r="E715" t="s">
        <v>2682</v>
      </c>
      <c r="F715" t="s">
        <v>27</v>
      </c>
      <c r="G715" t="s">
        <v>28</v>
      </c>
      <c r="H715" t="s">
        <v>23</v>
      </c>
      <c r="I715" s="1" t="s">
        <v>23</v>
      </c>
      <c r="J715" t="s">
        <v>23</v>
      </c>
      <c r="K715" t="s">
        <v>4887</v>
      </c>
      <c r="L715" t="s">
        <v>4888</v>
      </c>
      <c r="M715" t="s">
        <v>4889</v>
      </c>
      <c r="N715" s="1">
        <v>41</v>
      </c>
      <c r="O715">
        <v>12</v>
      </c>
      <c r="P715">
        <v>114</v>
      </c>
      <c r="Q715" s="1" t="s">
        <v>2686</v>
      </c>
      <c r="R715" t="s">
        <v>2687</v>
      </c>
      <c r="S715" s="1">
        <v>2018</v>
      </c>
      <c r="T715" t="s">
        <v>4890</v>
      </c>
      <c r="U715" t="str">
        <f>HYPERLINK("http://dx.doi.org/10.1109/TNNLS.2016.2614709","http://dx.doi.org/10.1109/TNNLS.2016.2614709")</f>
        <v>http://dx.doi.org/10.1109/TNNLS.2016.2614709</v>
      </c>
    </row>
    <row r="716" spans="1:21" x14ac:dyDescent="0.2">
      <c r="A716" t="s">
        <v>21</v>
      </c>
      <c r="B716" t="s">
        <v>4891</v>
      </c>
      <c r="C716" t="s">
        <v>4892</v>
      </c>
      <c r="D716" t="s">
        <v>4893</v>
      </c>
      <c r="E716" t="s">
        <v>4894</v>
      </c>
      <c r="F716" t="s">
        <v>27</v>
      </c>
      <c r="G716" t="s">
        <v>28</v>
      </c>
      <c r="H716" t="s">
        <v>23</v>
      </c>
      <c r="I716" s="1" t="s">
        <v>23</v>
      </c>
      <c r="J716" t="s">
        <v>23</v>
      </c>
      <c r="K716" t="s">
        <v>4895</v>
      </c>
      <c r="L716" t="s">
        <v>4896</v>
      </c>
      <c r="M716" t="s">
        <v>4897</v>
      </c>
      <c r="N716" s="1">
        <v>78</v>
      </c>
      <c r="O716">
        <v>0</v>
      </c>
      <c r="P716">
        <v>2</v>
      </c>
      <c r="Q716" s="1" t="s">
        <v>4898</v>
      </c>
      <c r="R716" t="s">
        <v>4899</v>
      </c>
      <c r="S716" s="1">
        <v>2015</v>
      </c>
      <c r="T716" t="s">
        <v>4900</v>
      </c>
      <c r="U716" t="str">
        <f>HYPERLINK("http://dx.doi.org/10.3233/AO-150151","http://dx.doi.org/10.3233/AO-150151")</f>
        <v>http://dx.doi.org/10.3233/AO-150151</v>
      </c>
    </row>
    <row r="717" spans="1:21" x14ac:dyDescent="0.2">
      <c r="A717" t="s">
        <v>21</v>
      </c>
      <c r="B717" t="s">
        <v>4901</v>
      </c>
      <c r="C717" t="s">
        <v>4902</v>
      </c>
      <c r="D717" t="s">
        <v>4903</v>
      </c>
      <c r="E717" t="s">
        <v>4894</v>
      </c>
      <c r="F717" t="s">
        <v>27</v>
      </c>
      <c r="G717" t="s">
        <v>28</v>
      </c>
      <c r="H717" t="s">
        <v>23</v>
      </c>
      <c r="I717" s="1" t="s">
        <v>23</v>
      </c>
      <c r="J717" t="s">
        <v>23</v>
      </c>
      <c r="K717" t="s">
        <v>4904</v>
      </c>
      <c r="L717" t="s">
        <v>4905</v>
      </c>
      <c r="M717" t="s">
        <v>4906</v>
      </c>
      <c r="N717" s="1">
        <v>57</v>
      </c>
      <c r="O717">
        <v>0</v>
      </c>
      <c r="P717">
        <v>1</v>
      </c>
      <c r="Q717" s="1" t="s">
        <v>4898</v>
      </c>
      <c r="R717" t="s">
        <v>4899</v>
      </c>
      <c r="S717" s="1">
        <v>2020</v>
      </c>
      <c r="T717" t="s">
        <v>4907</v>
      </c>
      <c r="U717" t="str">
        <f>HYPERLINK("http://dx.doi.org/10.3233/AO-200230","http://dx.doi.org/10.3233/AO-200230")</f>
        <v>http://dx.doi.org/10.3233/AO-200230</v>
      </c>
    </row>
    <row r="718" spans="1:21" x14ac:dyDescent="0.2">
      <c r="A718" t="s">
        <v>58</v>
      </c>
      <c r="B718" t="s">
        <v>1901</v>
      </c>
      <c r="C718" t="s">
        <v>1901</v>
      </c>
      <c r="D718" t="s">
        <v>4908</v>
      </c>
      <c r="E718" t="s">
        <v>1903</v>
      </c>
      <c r="F718" t="s">
        <v>27</v>
      </c>
      <c r="G718" t="s">
        <v>49</v>
      </c>
      <c r="H718" t="s">
        <v>1904</v>
      </c>
      <c r="I718" s="1" t="s">
        <v>1905</v>
      </c>
      <c r="J718" t="s">
        <v>1906</v>
      </c>
      <c r="K718" t="s">
        <v>23</v>
      </c>
      <c r="L718" t="s">
        <v>4909</v>
      </c>
      <c r="M718" t="s">
        <v>4910</v>
      </c>
      <c r="N718" s="1">
        <v>18</v>
      </c>
      <c r="O718">
        <v>0</v>
      </c>
      <c r="P718">
        <v>2</v>
      </c>
      <c r="Q718" s="1" t="s">
        <v>69</v>
      </c>
      <c r="R718" t="s">
        <v>1021</v>
      </c>
      <c r="S718" s="1">
        <v>2004</v>
      </c>
      <c r="T718" t="s">
        <v>23</v>
      </c>
      <c r="U718" t="s">
        <v>23</v>
      </c>
    </row>
    <row r="719" spans="1:21" x14ac:dyDescent="0.2">
      <c r="A719" t="s">
        <v>21</v>
      </c>
      <c r="B719" t="s">
        <v>4911</v>
      </c>
      <c r="C719" t="s">
        <v>4912</v>
      </c>
      <c r="D719" t="s">
        <v>4913</v>
      </c>
      <c r="E719" t="s">
        <v>2512</v>
      </c>
      <c r="F719" t="s">
        <v>27</v>
      </c>
      <c r="G719" t="s">
        <v>28</v>
      </c>
      <c r="H719" t="s">
        <v>23</v>
      </c>
      <c r="I719" s="1" t="s">
        <v>23</v>
      </c>
      <c r="J719" t="s">
        <v>23</v>
      </c>
      <c r="K719" t="s">
        <v>4914</v>
      </c>
      <c r="L719" t="s">
        <v>4915</v>
      </c>
      <c r="M719" t="s">
        <v>4916</v>
      </c>
      <c r="N719" s="1">
        <v>222</v>
      </c>
      <c r="O719">
        <v>3</v>
      </c>
      <c r="P719">
        <v>3</v>
      </c>
      <c r="Q719" s="1" t="s">
        <v>2516</v>
      </c>
      <c r="R719" t="s">
        <v>2517</v>
      </c>
      <c r="S719" s="1">
        <v>2022</v>
      </c>
      <c r="T719" t="s">
        <v>4917</v>
      </c>
      <c r="U719" t="str">
        <f>HYPERLINK("http://dx.doi.org/10.1016/j.eswa.2022.117590","http://dx.doi.org/10.1016/j.eswa.2022.117590")</f>
        <v>http://dx.doi.org/10.1016/j.eswa.2022.117590</v>
      </c>
    </row>
    <row r="720" spans="1:21" x14ac:dyDescent="0.2">
      <c r="A720" t="s">
        <v>21</v>
      </c>
      <c r="B720" t="s">
        <v>477</v>
      </c>
      <c r="C720" t="s">
        <v>478</v>
      </c>
      <c r="D720" t="s">
        <v>4918</v>
      </c>
      <c r="E720" t="s">
        <v>3918</v>
      </c>
      <c r="F720" t="s">
        <v>27</v>
      </c>
      <c r="G720" t="s">
        <v>28</v>
      </c>
      <c r="H720" t="s">
        <v>23</v>
      </c>
      <c r="I720" s="1" t="s">
        <v>23</v>
      </c>
      <c r="J720" t="s">
        <v>23</v>
      </c>
      <c r="K720" t="s">
        <v>4919</v>
      </c>
      <c r="L720" t="s">
        <v>4920</v>
      </c>
      <c r="M720" t="s">
        <v>4921</v>
      </c>
      <c r="N720" s="1">
        <v>67</v>
      </c>
      <c r="O720">
        <v>1</v>
      </c>
      <c r="P720">
        <v>23</v>
      </c>
      <c r="Q720" s="1" t="s">
        <v>3920</v>
      </c>
      <c r="R720" t="s">
        <v>3921</v>
      </c>
      <c r="S720" s="1">
        <v>2014</v>
      </c>
      <c r="T720" t="s">
        <v>4922</v>
      </c>
      <c r="U720" t="str">
        <f>HYPERLINK("http://dx.doi.org/10.1111/exsy.12035","http://dx.doi.org/10.1111/exsy.12035")</f>
        <v>http://dx.doi.org/10.1111/exsy.12035</v>
      </c>
    </row>
    <row r="721" spans="1:21" x14ac:dyDescent="0.2">
      <c r="A721" t="s">
        <v>21</v>
      </c>
      <c r="B721" t="s">
        <v>4923</v>
      </c>
      <c r="C721" t="s">
        <v>4924</v>
      </c>
      <c r="D721" t="s">
        <v>4925</v>
      </c>
      <c r="E721" t="s">
        <v>3918</v>
      </c>
      <c r="F721" t="s">
        <v>27</v>
      </c>
      <c r="G721" t="s">
        <v>279</v>
      </c>
      <c r="H721" t="s">
        <v>23</v>
      </c>
      <c r="I721" s="1" t="s">
        <v>23</v>
      </c>
      <c r="J721" t="s">
        <v>23</v>
      </c>
      <c r="K721" t="s">
        <v>23</v>
      </c>
      <c r="L721" t="s">
        <v>23</v>
      </c>
      <c r="M721" t="s">
        <v>23</v>
      </c>
      <c r="N721" s="1">
        <v>5</v>
      </c>
      <c r="O721">
        <v>0</v>
      </c>
      <c r="P721">
        <v>2</v>
      </c>
      <c r="Q721" s="1" t="s">
        <v>3920</v>
      </c>
      <c r="R721" t="s">
        <v>3921</v>
      </c>
      <c r="S721" s="1">
        <v>2008</v>
      </c>
      <c r="T721" t="s">
        <v>4926</v>
      </c>
      <c r="U721" t="str">
        <f>HYPERLINK("http://dx.doi.org/10.1111/j.1468-0394.2008.00465.x","http://dx.doi.org/10.1111/j.1468-0394.2008.00465.x")</f>
        <v>http://dx.doi.org/10.1111/j.1468-0394.2008.00465.x</v>
      </c>
    </row>
    <row r="722" spans="1:21" x14ac:dyDescent="0.2">
      <c r="A722" t="s">
        <v>21</v>
      </c>
      <c r="B722" t="s">
        <v>4927</v>
      </c>
      <c r="C722" t="s">
        <v>4927</v>
      </c>
      <c r="D722" t="s">
        <v>4928</v>
      </c>
      <c r="E722" t="s">
        <v>2142</v>
      </c>
      <c r="F722" t="s">
        <v>27</v>
      </c>
      <c r="G722" t="s">
        <v>28</v>
      </c>
      <c r="H722" t="s">
        <v>23</v>
      </c>
      <c r="I722" s="1" t="s">
        <v>23</v>
      </c>
      <c r="J722" t="s">
        <v>23</v>
      </c>
      <c r="K722" t="s">
        <v>23</v>
      </c>
      <c r="L722" t="s">
        <v>4929</v>
      </c>
      <c r="M722" t="s">
        <v>4930</v>
      </c>
      <c r="N722" s="1">
        <v>20</v>
      </c>
      <c r="O722">
        <v>1</v>
      </c>
      <c r="P722">
        <v>2</v>
      </c>
      <c r="Q722" s="1" t="s">
        <v>2146</v>
      </c>
      <c r="R722" t="s">
        <v>2147</v>
      </c>
      <c r="S722" s="1">
        <v>1999</v>
      </c>
      <c r="T722" t="s">
        <v>4931</v>
      </c>
      <c r="U722" t="str">
        <f>HYPERLINK("http://dx.doi.org/10.1088/0954-898X/10/1/001","http://dx.doi.org/10.1088/0954-898X/10/1/001")</f>
        <v>http://dx.doi.org/10.1088/0954-898X/10/1/001</v>
      </c>
    </row>
    <row r="723" spans="1:21" x14ac:dyDescent="0.2">
      <c r="A723" t="s">
        <v>21</v>
      </c>
      <c r="B723" t="s">
        <v>4932</v>
      </c>
      <c r="C723" t="s">
        <v>4933</v>
      </c>
      <c r="D723" t="s">
        <v>4934</v>
      </c>
      <c r="E723" t="s">
        <v>1861</v>
      </c>
      <c r="F723" t="s">
        <v>27</v>
      </c>
      <c r="G723" t="s">
        <v>28</v>
      </c>
      <c r="H723" t="s">
        <v>23</v>
      </c>
      <c r="I723" s="1" t="s">
        <v>23</v>
      </c>
      <c r="J723" t="s">
        <v>23</v>
      </c>
      <c r="K723" t="s">
        <v>4935</v>
      </c>
      <c r="L723" t="s">
        <v>4936</v>
      </c>
      <c r="M723" t="s">
        <v>4937</v>
      </c>
      <c r="N723" s="1">
        <v>53</v>
      </c>
      <c r="O723">
        <v>0</v>
      </c>
      <c r="P723">
        <v>16</v>
      </c>
      <c r="Q723" s="1" t="s">
        <v>1865</v>
      </c>
      <c r="R723" t="s">
        <v>1866</v>
      </c>
      <c r="S723" s="1">
        <v>2013</v>
      </c>
      <c r="T723" t="s">
        <v>4938</v>
      </c>
      <c r="U723" t="str">
        <f>HYPERLINK("http://dx.doi.org/10.1142/S0218194013500484","http://dx.doi.org/10.1142/S0218194013500484")</f>
        <v>http://dx.doi.org/10.1142/S0218194013500484</v>
      </c>
    </row>
    <row r="724" spans="1:21" x14ac:dyDescent="0.2">
      <c r="A724" t="s">
        <v>21</v>
      </c>
      <c r="B724" t="s">
        <v>4939</v>
      </c>
      <c r="C724" t="s">
        <v>4940</v>
      </c>
      <c r="D724" t="s">
        <v>4941</v>
      </c>
      <c r="E724" t="s">
        <v>2630</v>
      </c>
      <c r="F724" t="s">
        <v>27</v>
      </c>
      <c r="G724" t="s">
        <v>28</v>
      </c>
      <c r="H724" t="s">
        <v>23</v>
      </c>
      <c r="I724" s="1" t="s">
        <v>23</v>
      </c>
      <c r="J724" t="s">
        <v>23</v>
      </c>
      <c r="K724" t="s">
        <v>4942</v>
      </c>
      <c r="L724" t="s">
        <v>23</v>
      </c>
      <c r="M724" t="s">
        <v>4943</v>
      </c>
      <c r="N724" s="1">
        <v>38</v>
      </c>
      <c r="O724">
        <v>0</v>
      </c>
      <c r="P724">
        <v>11</v>
      </c>
      <c r="Q724" s="1" t="s">
        <v>2634</v>
      </c>
      <c r="R724" t="s">
        <v>2635</v>
      </c>
      <c r="S724" s="1">
        <v>2010</v>
      </c>
      <c r="T724" t="s">
        <v>4944</v>
      </c>
      <c r="U724" t="str">
        <f>HYPERLINK("http://dx.doi.org/10.1142/S0219622010004019","http://dx.doi.org/10.1142/S0219622010004019")</f>
        <v>http://dx.doi.org/10.1142/S0219622010004019</v>
      </c>
    </row>
    <row r="725" spans="1:21" x14ac:dyDescent="0.2">
      <c r="A725" t="s">
        <v>21</v>
      </c>
      <c r="B725" t="s">
        <v>3583</v>
      </c>
      <c r="C725" t="s">
        <v>3584</v>
      </c>
      <c r="D725" t="s">
        <v>4945</v>
      </c>
      <c r="E725" t="s">
        <v>1007</v>
      </c>
      <c r="F725" t="s">
        <v>27</v>
      </c>
      <c r="G725" t="s">
        <v>28</v>
      </c>
      <c r="H725" t="s">
        <v>23</v>
      </c>
      <c r="I725" s="1" t="s">
        <v>23</v>
      </c>
      <c r="J725" t="s">
        <v>23</v>
      </c>
      <c r="K725" t="s">
        <v>4946</v>
      </c>
      <c r="L725" t="s">
        <v>3587</v>
      </c>
      <c r="M725" t="s">
        <v>4947</v>
      </c>
      <c r="N725" s="1">
        <v>32</v>
      </c>
      <c r="O725">
        <v>0</v>
      </c>
      <c r="P725">
        <v>4</v>
      </c>
      <c r="Q725" s="1" t="s">
        <v>1010</v>
      </c>
      <c r="R725" t="s">
        <v>1011</v>
      </c>
      <c r="S725" s="1">
        <v>2011</v>
      </c>
      <c r="T725" t="s">
        <v>4948</v>
      </c>
      <c r="U725" t="str">
        <f>HYPERLINK("http://dx.doi.org/10.1007/s00500-009-0518-x","http://dx.doi.org/10.1007/s00500-009-0518-x")</f>
        <v>http://dx.doi.org/10.1007/s00500-009-0518-x</v>
      </c>
    </row>
    <row r="726" spans="1:21" x14ac:dyDescent="0.2">
      <c r="A726" t="s">
        <v>21</v>
      </c>
      <c r="B726" t="s">
        <v>4949</v>
      </c>
      <c r="C726" t="s">
        <v>4950</v>
      </c>
      <c r="D726" t="s">
        <v>4951</v>
      </c>
      <c r="E726" t="s">
        <v>2895</v>
      </c>
      <c r="F726" t="s">
        <v>27</v>
      </c>
      <c r="G726" t="s">
        <v>28</v>
      </c>
      <c r="H726" t="s">
        <v>23</v>
      </c>
      <c r="I726" s="1" t="s">
        <v>23</v>
      </c>
      <c r="J726" t="s">
        <v>23</v>
      </c>
      <c r="K726" t="s">
        <v>4952</v>
      </c>
      <c r="L726" t="s">
        <v>4953</v>
      </c>
      <c r="M726" t="s">
        <v>4954</v>
      </c>
      <c r="N726" s="1">
        <v>76</v>
      </c>
      <c r="O726">
        <v>0</v>
      </c>
      <c r="P726">
        <v>9</v>
      </c>
      <c r="Q726" s="1" t="s">
        <v>2898</v>
      </c>
      <c r="R726" t="s">
        <v>2899</v>
      </c>
      <c r="S726" s="1">
        <v>2006</v>
      </c>
      <c r="T726" t="s">
        <v>4955</v>
      </c>
      <c r="U726" t="str">
        <f>HYPERLINK("http://dx.doi.org/10.1080/09540090600879703","http://dx.doi.org/10.1080/09540090600879703")</f>
        <v>http://dx.doi.org/10.1080/09540090600879703</v>
      </c>
    </row>
    <row r="727" spans="1:21" x14ac:dyDescent="0.2">
      <c r="A727" t="s">
        <v>21</v>
      </c>
      <c r="B727" t="s">
        <v>4956</v>
      </c>
      <c r="C727" t="s">
        <v>4957</v>
      </c>
      <c r="D727" t="s">
        <v>4958</v>
      </c>
      <c r="E727" t="s">
        <v>1598</v>
      </c>
      <c r="F727" t="s">
        <v>27</v>
      </c>
      <c r="G727" t="s">
        <v>28</v>
      </c>
      <c r="H727" t="s">
        <v>23</v>
      </c>
      <c r="I727" s="1" t="s">
        <v>23</v>
      </c>
      <c r="J727" t="s">
        <v>23</v>
      </c>
      <c r="K727" t="s">
        <v>23</v>
      </c>
      <c r="L727" t="s">
        <v>4959</v>
      </c>
      <c r="M727" t="s">
        <v>4960</v>
      </c>
      <c r="N727" s="1">
        <v>37</v>
      </c>
      <c r="O727">
        <v>6</v>
      </c>
      <c r="P727">
        <v>19</v>
      </c>
      <c r="Q727" s="1" t="s">
        <v>1601</v>
      </c>
      <c r="R727" t="s">
        <v>1602</v>
      </c>
      <c r="S727" s="1">
        <v>2021</v>
      </c>
      <c r="T727" t="s">
        <v>4961</v>
      </c>
      <c r="U727" t="str">
        <f>HYPERLINK("http://dx.doi.org/10.1080/08839514.2021.1972254","http://dx.doi.org/10.1080/08839514.2021.1972254")</f>
        <v>http://dx.doi.org/10.1080/08839514.2021.1972254</v>
      </c>
    </row>
    <row r="728" spans="1:21" x14ac:dyDescent="0.2">
      <c r="A728" t="s">
        <v>21</v>
      </c>
      <c r="B728" t="s">
        <v>3242</v>
      </c>
      <c r="C728" t="s">
        <v>3243</v>
      </c>
      <c r="D728" t="s">
        <v>4962</v>
      </c>
      <c r="E728" t="s">
        <v>1417</v>
      </c>
      <c r="F728" t="s">
        <v>27</v>
      </c>
      <c r="G728" t="s">
        <v>28</v>
      </c>
      <c r="H728" t="s">
        <v>23</v>
      </c>
      <c r="I728" s="1" t="s">
        <v>23</v>
      </c>
      <c r="J728" t="s">
        <v>23</v>
      </c>
      <c r="K728" t="s">
        <v>4963</v>
      </c>
      <c r="L728" t="s">
        <v>4964</v>
      </c>
      <c r="M728" t="s">
        <v>4965</v>
      </c>
      <c r="N728" s="1">
        <v>24</v>
      </c>
      <c r="O728">
        <v>0</v>
      </c>
      <c r="P728">
        <v>9</v>
      </c>
      <c r="Q728" s="1" t="s">
        <v>1421</v>
      </c>
      <c r="R728" t="s">
        <v>1422</v>
      </c>
      <c r="S728" s="1">
        <v>2016</v>
      </c>
      <c r="T728" t="s">
        <v>4966</v>
      </c>
      <c r="U728" t="str">
        <f>HYPERLINK("http://dx.doi.org/10.1109/TIP.2016.2599103","http://dx.doi.org/10.1109/TIP.2016.2599103")</f>
        <v>http://dx.doi.org/10.1109/TIP.2016.2599103</v>
      </c>
    </row>
    <row r="729" spans="1:21" x14ac:dyDescent="0.2">
      <c r="A729" t="s">
        <v>21</v>
      </c>
      <c r="B729" t="s">
        <v>4967</v>
      </c>
      <c r="C729" t="s">
        <v>4967</v>
      </c>
      <c r="D729" t="s">
        <v>4968</v>
      </c>
      <c r="E729" t="s">
        <v>1398</v>
      </c>
      <c r="F729" t="s">
        <v>27</v>
      </c>
      <c r="G729" t="s">
        <v>28</v>
      </c>
      <c r="H729" t="s">
        <v>23</v>
      </c>
      <c r="I729" s="1" t="s">
        <v>23</v>
      </c>
      <c r="J729" t="s">
        <v>23</v>
      </c>
      <c r="K729" t="s">
        <v>4969</v>
      </c>
      <c r="L729" t="s">
        <v>4970</v>
      </c>
      <c r="M729" t="s">
        <v>4971</v>
      </c>
      <c r="N729" s="1">
        <v>56</v>
      </c>
      <c r="O729">
        <v>0</v>
      </c>
      <c r="P729">
        <v>3</v>
      </c>
      <c r="Q729" s="1" t="s">
        <v>1402</v>
      </c>
      <c r="R729" t="s">
        <v>1403</v>
      </c>
      <c r="S729" s="1">
        <v>2002</v>
      </c>
      <c r="T729" t="s">
        <v>4972</v>
      </c>
      <c r="U729" t="str">
        <f>HYPERLINK("http://dx.doi.org/10.1109/TPAMI.2002.1017624","http://dx.doi.org/10.1109/TPAMI.2002.1017624")</f>
        <v>http://dx.doi.org/10.1109/TPAMI.2002.1017624</v>
      </c>
    </row>
    <row r="730" spans="1:21" x14ac:dyDescent="0.2">
      <c r="A730" t="s">
        <v>21</v>
      </c>
      <c r="B730" t="s">
        <v>4973</v>
      </c>
      <c r="C730" t="s">
        <v>4973</v>
      </c>
      <c r="D730" t="s">
        <v>4974</v>
      </c>
      <c r="E730" t="s">
        <v>1398</v>
      </c>
      <c r="F730" t="s">
        <v>27</v>
      </c>
      <c r="G730" t="s">
        <v>1452</v>
      </c>
      <c r="H730" t="s">
        <v>23</v>
      </c>
      <c r="I730" s="1" t="s">
        <v>23</v>
      </c>
      <c r="J730" t="s">
        <v>23</v>
      </c>
      <c r="K730" t="s">
        <v>23</v>
      </c>
      <c r="L730" t="s">
        <v>23</v>
      </c>
      <c r="M730" t="s">
        <v>23</v>
      </c>
      <c r="N730" s="1">
        <v>7</v>
      </c>
      <c r="O730">
        <v>1</v>
      </c>
      <c r="P730">
        <v>7</v>
      </c>
      <c r="Q730" s="1" t="s">
        <v>1402</v>
      </c>
      <c r="R730" t="s">
        <v>1403</v>
      </c>
      <c r="S730" s="1">
        <v>1986</v>
      </c>
      <c r="T730" t="s">
        <v>4975</v>
      </c>
      <c r="U730" t="str">
        <f>HYPERLINK("http://dx.doi.org/10.1109/TPAMI.1986.4767783","http://dx.doi.org/10.1109/TPAMI.1986.4767783")</f>
        <v>http://dx.doi.org/10.1109/TPAMI.1986.4767783</v>
      </c>
    </row>
    <row r="731" spans="1:21" x14ac:dyDescent="0.2">
      <c r="A731" t="s">
        <v>21</v>
      </c>
      <c r="B731" t="s">
        <v>4976</v>
      </c>
      <c r="C731" t="s">
        <v>4977</v>
      </c>
      <c r="D731" t="s">
        <v>4978</v>
      </c>
      <c r="E731" t="s">
        <v>2789</v>
      </c>
      <c r="F731" t="s">
        <v>27</v>
      </c>
      <c r="G731" t="s">
        <v>720</v>
      </c>
      <c r="H731" t="s">
        <v>23</v>
      </c>
      <c r="I731" s="1" t="s">
        <v>23</v>
      </c>
      <c r="J731" t="s">
        <v>23</v>
      </c>
      <c r="K731" t="s">
        <v>4979</v>
      </c>
      <c r="L731" t="s">
        <v>4980</v>
      </c>
      <c r="M731" t="s">
        <v>4981</v>
      </c>
      <c r="N731" s="1">
        <v>228</v>
      </c>
      <c r="O731">
        <v>2</v>
      </c>
      <c r="P731">
        <v>43</v>
      </c>
      <c r="Q731" s="1" t="s">
        <v>2792</v>
      </c>
      <c r="R731" t="s">
        <v>2793</v>
      </c>
      <c r="S731" s="1">
        <v>2019</v>
      </c>
      <c r="T731" t="s">
        <v>4982</v>
      </c>
      <c r="U731" t="str">
        <f>HYPERLINK("http://dx.doi.org/10.1016/j.engappai.2019.08.010","http://dx.doi.org/10.1016/j.engappai.2019.08.010")</f>
        <v>http://dx.doi.org/10.1016/j.engappai.2019.08.010</v>
      </c>
    </row>
    <row r="732" spans="1:21" x14ac:dyDescent="0.2">
      <c r="A732" t="s">
        <v>21</v>
      </c>
      <c r="B732" t="s">
        <v>4983</v>
      </c>
      <c r="C732" t="s">
        <v>4984</v>
      </c>
      <c r="D732" t="s">
        <v>4985</v>
      </c>
      <c r="E732" t="s">
        <v>2512</v>
      </c>
      <c r="F732" t="s">
        <v>27</v>
      </c>
      <c r="G732" t="s">
        <v>28</v>
      </c>
      <c r="H732" t="s">
        <v>23</v>
      </c>
      <c r="I732" s="1" t="s">
        <v>23</v>
      </c>
      <c r="J732" t="s">
        <v>23</v>
      </c>
      <c r="K732" t="s">
        <v>4986</v>
      </c>
      <c r="L732" t="s">
        <v>4987</v>
      </c>
      <c r="M732" t="s">
        <v>4988</v>
      </c>
      <c r="N732" s="1">
        <v>39</v>
      </c>
      <c r="O732">
        <v>0</v>
      </c>
      <c r="P732">
        <v>21</v>
      </c>
      <c r="Q732" s="1" t="s">
        <v>2516</v>
      </c>
      <c r="R732" t="s">
        <v>2517</v>
      </c>
      <c r="S732" s="1">
        <v>2011</v>
      </c>
      <c r="T732" t="s">
        <v>4989</v>
      </c>
      <c r="U732" t="str">
        <f>HYPERLINK("http://dx.doi.org/10.1016/j.eswa.2010.11.068","http://dx.doi.org/10.1016/j.eswa.2010.11.068")</f>
        <v>http://dx.doi.org/10.1016/j.eswa.2010.11.068</v>
      </c>
    </row>
    <row r="733" spans="1:21" x14ac:dyDescent="0.2">
      <c r="A733" t="s">
        <v>21</v>
      </c>
      <c r="B733" t="s">
        <v>4990</v>
      </c>
      <c r="C733" t="s">
        <v>4990</v>
      </c>
      <c r="D733" t="s">
        <v>4991</v>
      </c>
      <c r="E733" t="s">
        <v>2512</v>
      </c>
      <c r="F733" t="s">
        <v>27</v>
      </c>
      <c r="G733" t="s">
        <v>49</v>
      </c>
      <c r="H733" t="s">
        <v>4992</v>
      </c>
      <c r="I733" s="1" t="s">
        <v>4993</v>
      </c>
      <c r="J733" t="s">
        <v>4994</v>
      </c>
      <c r="K733" t="s">
        <v>23</v>
      </c>
      <c r="L733" t="s">
        <v>23</v>
      </c>
      <c r="M733" t="s">
        <v>4995</v>
      </c>
      <c r="N733" s="1">
        <v>9</v>
      </c>
      <c r="O733">
        <v>0</v>
      </c>
      <c r="P733">
        <v>0</v>
      </c>
      <c r="Q733" s="1" t="s">
        <v>2516</v>
      </c>
      <c r="R733" t="s">
        <v>2517</v>
      </c>
      <c r="S733" s="1">
        <v>1997</v>
      </c>
      <c r="T733" t="s">
        <v>4996</v>
      </c>
      <c r="U733" t="str">
        <f>HYPERLINK("http://dx.doi.org/10.1016/S0957-4174(97)00047-X","http://dx.doi.org/10.1016/S0957-4174(97)00047-X")</f>
        <v>http://dx.doi.org/10.1016/S0957-4174(97)00047-X</v>
      </c>
    </row>
    <row r="734" spans="1:21" x14ac:dyDescent="0.2">
      <c r="A734" t="s">
        <v>21</v>
      </c>
      <c r="B734" t="s">
        <v>4997</v>
      </c>
      <c r="C734" t="s">
        <v>4997</v>
      </c>
      <c r="D734" t="s">
        <v>4998</v>
      </c>
      <c r="E734" t="s">
        <v>1720</v>
      </c>
      <c r="F734" t="s">
        <v>27</v>
      </c>
      <c r="G734" t="s">
        <v>28</v>
      </c>
      <c r="H734" t="s">
        <v>23</v>
      </c>
      <c r="I734" s="1" t="s">
        <v>23</v>
      </c>
      <c r="J734" t="s">
        <v>23</v>
      </c>
      <c r="K734" t="s">
        <v>4999</v>
      </c>
      <c r="L734" t="s">
        <v>23</v>
      </c>
      <c r="M734" t="s">
        <v>5000</v>
      </c>
      <c r="N734" s="1">
        <v>18</v>
      </c>
      <c r="O734">
        <v>0</v>
      </c>
      <c r="P734">
        <v>1</v>
      </c>
      <c r="Q734" s="1" t="s">
        <v>1724</v>
      </c>
      <c r="R734" t="s">
        <v>1725</v>
      </c>
      <c r="S734" s="1">
        <v>2004</v>
      </c>
      <c r="T734" t="s">
        <v>5001</v>
      </c>
      <c r="U734" t="str">
        <f>HYPERLINK("http://dx.doi.org/10.1016/j.robot.2004.01.002","http://dx.doi.org/10.1016/j.robot.2004.01.002")</f>
        <v>http://dx.doi.org/10.1016/j.robot.2004.01.002</v>
      </c>
    </row>
    <row r="735" spans="1:21" x14ac:dyDescent="0.2">
      <c r="A735" t="s">
        <v>21</v>
      </c>
      <c r="B735" t="s">
        <v>5002</v>
      </c>
      <c r="C735" t="s">
        <v>5003</v>
      </c>
      <c r="D735" t="s">
        <v>5004</v>
      </c>
      <c r="E735" t="s">
        <v>5005</v>
      </c>
      <c r="F735" t="s">
        <v>27</v>
      </c>
      <c r="G735" t="s">
        <v>28</v>
      </c>
      <c r="H735" t="s">
        <v>23</v>
      </c>
      <c r="I735" s="1" t="s">
        <v>23</v>
      </c>
      <c r="J735" t="s">
        <v>23</v>
      </c>
      <c r="K735" t="s">
        <v>5006</v>
      </c>
      <c r="L735" t="s">
        <v>5007</v>
      </c>
      <c r="M735" t="s">
        <v>5008</v>
      </c>
      <c r="N735" s="1">
        <v>30</v>
      </c>
      <c r="O735">
        <v>1</v>
      </c>
      <c r="P735">
        <v>15</v>
      </c>
      <c r="Q735" s="1" t="s">
        <v>5009</v>
      </c>
      <c r="R735" t="s">
        <v>5010</v>
      </c>
      <c r="S735" s="1">
        <v>2011</v>
      </c>
      <c r="T735" t="s">
        <v>5011</v>
      </c>
      <c r="U735" t="str">
        <f>HYPERLINK("http://dx.doi.org/10.1109/TSMCC.2010.2066560","http://dx.doi.org/10.1109/TSMCC.2010.2066560")</f>
        <v>http://dx.doi.org/10.1109/TSMCC.2010.2066560</v>
      </c>
    </row>
    <row r="736" spans="1:21" x14ac:dyDescent="0.2">
      <c r="A736" t="s">
        <v>21</v>
      </c>
      <c r="B736" t="s">
        <v>5012</v>
      </c>
      <c r="C736" t="s">
        <v>5013</v>
      </c>
      <c r="D736" t="s">
        <v>5014</v>
      </c>
      <c r="E736" t="s">
        <v>5015</v>
      </c>
      <c r="F736" t="s">
        <v>27</v>
      </c>
      <c r="G736" t="s">
        <v>28</v>
      </c>
      <c r="H736" t="s">
        <v>23</v>
      </c>
      <c r="I736" s="1" t="s">
        <v>23</v>
      </c>
      <c r="J736" t="s">
        <v>23</v>
      </c>
      <c r="K736" t="s">
        <v>23</v>
      </c>
      <c r="L736" t="s">
        <v>23</v>
      </c>
      <c r="M736" t="s">
        <v>5016</v>
      </c>
      <c r="N736" s="1">
        <v>54</v>
      </c>
      <c r="O736">
        <v>1</v>
      </c>
      <c r="P736">
        <v>1</v>
      </c>
      <c r="Q736" s="1" t="s">
        <v>23</v>
      </c>
      <c r="R736" t="s">
        <v>5017</v>
      </c>
      <c r="S736" s="1">
        <v>2021</v>
      </c>
      <c r="T736" t="s">
        <v>5018</v>
      </c>
      <c r="U736" t="str">
        <f>HYPERLINK("http://dx.doi.org/10.1162/tacl_a_00416","http://dx.doi.org/10.1162/tacl_a_00416")</f>
        <v>http://dx.doi.org/10.1162/tacl_a_00416</v>
      </c>
    </row>
    <row r="737" spans="1:21" x14ac:dyDescent="0.2">
      <c r="A737" t="s">
        <v>21</v>
      </c>
      <c r="B737" t="s">
        <v>4573</v>
      </c>
      <c r="C737" t="s">
        <v>4574</v>
      </c>
      <c r="D737" t="s">
        <v>5019</v>
      </c>
      <c r="E737" t="s">
        <v>3198</v>
      </c>
      <c r="F737" t="s">
        <v>27</v>
      </c>
      <c r="G737" t="s">
        <v>272</v>
      </c>
      <c r="H737" t="s">
        <v>23</v>
      </c>
      <c r="I737" s="1" t="s">
        <v>23</v>
      </c>
      <c r="J737" t="s">
        <v>23</v>
      </c>
      <c r="K737" t="s">
        <v>5020</v>
      </c>
      <c r="L737" t="s">
        <v>5021</v>
      </c>
      <c r="M737" t="s">
        <v>5022</v>
      </c>
      <c r="N737" s="1">
        <v>30</v>
      </c>
      <c r="O737">
        <v>4</v>
      </c>
      <c r="P737">
        <v>6</v>
      </c>
      <c r="Q737" s="1" t="s">
        <v>3202</v>
      </c>
      <c r="R737" t="s">
        <v>3203</v>
      </c>
      <c r="S737" s="1" t="s">
        <v>23</v>
      </c>
      <c r="T737" t="s">
        <v>5023</v>
      </c>
      <c r="U737" t="str">
        <f>HYPERLINK("http://dx.doi.org/10.1109/TCYB.2022.3142035","http://dx.doi.org/10.1109/TCYB.2022.3142035")</f>
        <v>http://dx.doi.org/10.1109/TCYB.2022.3142035</v>
      </c>
    </row>
    <row r="738" spans="1:21" x14ac:dyDescent="0.2">
      <c r="A738" t="s">
        <v>21</v>
      </c>
      <c r="B738" t="s">
        <v>5024</v>
      </c>
      <c r="C738" t="s">
        <v>5025</v>
      </c>
      <c r="D738" t="s">
        <v>5026</v>
      </c>
      <c r="E738" t="s">
        <v>2582</v>
      </c>
      <c r="F738" t="s">
        <v>27</v>
      </c>
      <c r="G738" t="s">
        <v>28</v>
      </c>
      <c r="H738" t="s">
        <v>23</v>
      </c>
      <c r="I738" s="1" t="s">
        <v>23</v>
      </c>
      <c r="J738" t="s">
        <v>23</v>
      </c>
      <c r="K738" t="s">
        <v>5027</v>
      </c>
      <c r="L738" t="s">
        <v>23</v>
      </c>
      <c r="M738" t="s">
        <v>5028</v>
      </c>
      <c r="N738" s="1">
        <v>21</v>
      </c>
      <c r="O738">
        <v>0</v>
      </c>
      <c r="P738">
        <v>0</v>
      </c>
      <c r="Q738" s="1" t="s">
        <v>2586</v>
      </c>
      <c r="R738" t="s">
        <v>2587</v>
      </c>
      <c r="S738" s="1">
        <v>2022</v>
      </c>
      <c r="T738" t="s">
        <v>5029</v>
      </c>
      <c r="U738" t="str">
        <f>HYPERLINK("http://dx.doi.org/10.1007/s10849-022-09357-y","http://dx.doi.org/10.1007/s10849-022-09357-y")</f>
        <v>http://dx.doi.org/10.1007/s10849-022-09357-y</v>
      </c>
    </row>
    <row r="739" spans="1:21" x14ac:dyDescent="0.2">
      <c r="A739" t="s">
        <v>21</v>
      </c>
      <c r="B739" t="s">
        <v>5030</v>
      </c>
      <c r="C739" t="s">
        <v>5031</v>
      </c>
      <c r="D739" t="s">
        <v>5032</v>
      </c>
      <c r="E739" t="s">
        <v>3177</v>
      </c>
      <c r="F739" t="s">
        <v>27</v>
      </c>
      <c r="G739" t="s">
        <v>28</v>
      </c>
      <c r="H739" t="s">
        <v>23</v>
      </c>
      <c r="I739" s="1" t="s">
        <v>23</v>
      </c>
      <c r="J739" t="s">
        <v>23</v>
      </c>
      <c r="K739" t="s">
        <v>5033</v>
      </c>
      <c r="L739" t="s">
        <v>5034</v>
      </c>
      <c r="M739" t="s">
        <v>5035</v>
      </c>
      <c r="N739" s="1">
        <v>53</v>
      </c>
      <c r="O739">
        <v>1</v>
      </c>
      <c r="P739">
        <v>7</v>
      </c>
      <c r="Q739" s="1" t="s">
        <v>3178</v>
      </c>
      <c r="R739" t="s">
        <v>3179</v>
      </c>
      <c r="S739" s="1">
        <v>2016</v>
      </c>
      <c r="T739" t="s">
        <v>5036</v>
      </c>
      <c r="U739" t="str">
        <f>HYPERLINK("http://dx.doi.org/10.1016/j.chemolab.2016.02.008","http://dx.doi.org/10.1016/j.chemolab.2016.02.008")</f>
        <v>http://dx.doi.org/10.1016/j.chemolab.2016.02.008</v>
      </c>
    </row>
    <row r="740" spans="1:21" x14ac:dyDescent="0.2">
      <c r="A740" t="s">
        <v>21</v>
      </c>
      <c r="B740" t="s">
        <v>5037</v>
      </c>
      <c r="C740" t="s">
        <v>5038</v>
      </c>
      <c r="D740" t="s">
        <v>5039</v>
      </c>
      <c r="E740" t="s">
        <v>2789</v>
      </c>
      <c r="F740" t="s">
        <v>27</v>
      </c>
      <c r="G740" t="s">
        <v>28</v>
      </c>
      <c r="H740" t="s">
        <v>23</v>
      </c>
      <c r="I740" s="1" t="s">
        <v>23</v>
      </c>
      <c r="J740" t="s">
        <v>23</v>
      </c>
      <c r="K740" t="s">
        <v>5040</v>
      </c>
      <c r="L740" t="s">
        <v>5041</v>
      </c>
      <c r="M740" t="s">
        <v>5042</v>
      </c>
      <c r="N740" s="1">
        <v>45</v>
      </c>
      <c r="O740">
        <v>1</v>
      </c>
      <c r="P740">
        <v>15</v>
      </c>
      <c r="Q740" s="1" t="s">
        <v>2792</v>
      </c>
      <c r="R740" t="s">
        <v>2793</v>
      </c>
      <c r="S740" s="1">
        <v>2020</v>
      </c>
      <c r="T740" t="s">
        <v>5043</v>
      </c>
      <c r="U740" t="str">
        <f>HYPERLINK("http://dx.doi.org/10.1016/j.engappai.2020.103718","http://dx.doi.org/10.1016/j.engappai.2020.103718")</f>
        <v>http://dx.doi.org/10.1016/j.engappai.2020.103718</v>
      </c>
    </row>
  </sheetData>
  <pageMargins left="0.75" right="0.75" top="1" bottom="1" header="0.5" footer="0.5"/>
  <pageSetup orientation="portrait" horizontalDpi="300" verticalDpi="300"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C672A6A40F6B64F8EC6AEB02F06CB41" ma:contentTypeVersion="2" ma:contentTypeDescription="Create a new document." ma:contentTypeScope="" ma:versionID="a5b362185b95e689507635ae49c0905f">
  <xsd:schema xmlns:xsd="http://www.w3.org/2001/XMLSchema" xmlns:xs="http://www.w3.org/2001/XMLSchema" xmlns:p="http://schemas.microsoft.com/office/2006/metadata/properties" xmlns:ns2="8bae2c05-57b0-4d3b-9df3-5df3bc6a6ad0" targetNamespace="http://schemas.microsoft.com/office/2006/metadata/properties" ma:root="true" ma:fieldsID="3de238aeb6e8c9381a6bc8a1f0e33fc7" ns2:_="">
    <xsd:import namespace="8bae2c05-57b0-4d3b-9df3-5df3bc6a6ad0"/>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bae2c05-57b0-4d3b-9df3-5df3bc6a6ad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4C62571D-14D5-4070-9588-77082961773E}">
  <ds:schemaRefs>
    <ds:schemaRef ds:uri="http://schemas.microsoft.com/sharepoint/v3/contenttype/forms"/>
  </ds:schemaRefs>
</ds:datastoreItem>
</file>

<file path=customXml/itemProps2.xml><?xml version="1.0" encoding="utf-8"?>
<ds:datastoreItem xmlns:ds="http://schemas.openxmlformats.org/officeDocument/2006/customXml" ds:itemID="{B1577E81-789E-4D12-B933-609E18DFB5A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bae2c05-57b0-4d3b-9df3-5df3bc6a6ad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BF15A5E-C475-4D75-9D9A-6EC9B36100FD}">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savedrecs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Rauseenah Upadhey</dc:creator>
  <cp:lastModifiedBy>kouth</cp:lastModifiedBy>
  <dcterms:created xsi:type="dcterms:W3CDTF">2022-09-07T20:37:42Z</dcterms:created>
  <dcterms:modified xsi:type="dcterms:W3CDTF">2022-09-11T15:23:14Z</dcterms:modified>
</cp:coreProperties>
</file>