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sasfin365-my.sharepoint.com/personal/mphathi_yengwa_sasfin_com/Documents/Documents/"/>
    </mc:Choice>
  </mc:AlternateContent>
  <xr:revisionPtr revIDLastSave="20" documentId="8_{DCA8C531-CE38-4074-86E2-D153681421AB}" xr6:coauthVersionLast="47" xr6:coauthVersionMax="47" xr10:uidLastSave="{A5D4E82A-DBB6-4073-8F44-8CCE27EBD36A}"/>
  <bookViews>
    <workbookView xWindow="-28920" yWindow="-75" windowWidth="29040" windowHeight="15840" xr2:uid="{2671D519-3803-4FB0-8974-57FF3934EEA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B21" i="1"/>
  <c r="B20" i="1"/>
  <c r="B19" i="1"/>
  <c r="B14" i="1"/>
  <c r="C14" i="1"/>
  <c r="D14" i="1"/>
  <c r="E14" i="1"/>
  <c r="E11" i="1"/>
  <c r="D11" i="1"/>
  <c r="C11" i="1"/>
  <c r="B11" i="1"/>
  <c r="B49" i="1"/>
  <c r="B7" i="1"/>
  <c r="E59" i="1"/>
  <c r="C53" i="1"/>
  <c r="D53" i="1"/>
  <c r="E53" i="1"/>
  <c r="E58" i="1"/>
  <c r="D58" i="1"/>
  <c r="B53" i="1"/>
  <c r="C58" i="1"/>
  <c r="C57" i="1"/>
  <c r="D57" i="1"/>
  <c r="E57" i="1"/>
  <c r="B57" i="1"/>
  <c r="C56" i="1"/>
  <c r="D56" i="1"/>
  <c r="E56" i="1"/>
  <c r="B56" i="1"/>
  <c r="E55" i="1"/>
  <c r="E52" i="1"/>
  <c r="C54" i="1"/>
  <c r="D54" i="1"/>
  <c r="E54" i="1"/>
  <c r="B54" i="1"/>
  <c r="E49" i="1"/>
  <c r="D49" i="1"/>
  <c r="C49" i="1"/>
  <c r="C51" i="1"/>
  <c r="D51" i="1"/>
  <c r="E51" i="1"/>
  <c r="B51" i="1"/>
  <c r="C50" i="1"/>
  <c r="D50" i="1"/>
  <c r="E50" i="1"/>
  <c r="B50" i="1"/>
  <c r="C43" i="1"/>
  <c r="D43" i="1"/>
  <c r="E43" i="1"/>
  <c r="B43" i="1"/>
  <c r="C40" i="1"/>
  <c r="D40" i="1"/>
  <c r="E40" i="1"/>
  <c r="B40" i="1"/>
  <c r="C36" i="1"/>
  <c r="D36" i="1"/>
  <c r="E36" i="1"/>
  <c r="B36" i="1"/>
  <c r="C35" i="1"/>
  <c r="D35" i="1"/>
  <c r="E35" i="1"/>
  <c r="B35" i="1"/>
  <c r="C31" i="1"/>
  <c r="D31" i="1"/>
  <c r="E31" i="1"/>
  <c r="B31" i="1"/>
  <c r="C26" i="1"/>
  <c r="D26" i="1"/>
  <c r="E26" i="1"/>
  <c r="B26" i="1"/>
  <c r="C21" i="1"/>
  <c r="D21" i="1"/>
  <c r="E21" i="1"/>
  <c r="C20" i="1"/>
  <c r="D20" i="1"/>
  <c r="E20" i="1"/>
  <c r="C19" i="1"/>
  <c r="D19" i="1"/>
  <c r="E19" i="1"/>
  <c r="C16" i="1"/>
  <c r="D16" i="1"/>
  <c r="E16" i="1"/>
  <c r="B16" i="1"/>
  <c r="C10" i="1"/>
  <c r="D10" i="1"/>
  <c r="E10" i="1"/>
  <c r="B10" i="1"/>
  <c r="C7" i="1"/>
  <c r="D7" i="1"/>
  <c r="E7" i="1"/>
  <c r="C6" i="1"/>
  <c r="D6" i="1"/>
  <c r="E6" i="1"/>
  <c r="B6" i="1"/>
  <c r="D59" i="1" l="1"/>
  <c r="D55" i="1"/>
  <c r="D52" i="1"/>
  <c r="C59" i="1"/>
  <c r="C55" i="1"/>
  <c r="C52" i="1"/>
  <c r="B55" i="1"/>
  <c r="B52" i="1"/>
</calcChain>
</file>

<file path=xl/sharedStrings.xml><?xml version="1.0" encoding="utf-8"?>
<sst xmlns="http://schemas.openxmlformats.org/spreadsheetml/2006/main" count="57" uniqueCount="55">
  <si>
    <t xml:space="preserve">Income Statement  </t>
  </si>
  <si>
    <t>FY20</t>
  </si>
  <si>
    <t>FY21</t>
  </si>
  <si>
    <t>FY22</t>
  </si>
  <si>
    <t>FY23</t>
  </si>
  <si>
    <t>Revenue</t>
  </si>
  <si>
    <t xml:space="preserve">Cost of Sales  </t>
  </si>
  <si>
    <t xml:space="preserve">Gross Profit  </t>
  </si>
  <si>
    <t xml:space="preserve">Gross profit margin </t>
  </si>
  <si>
    <t>Other income</t>
  </si>
  <si>
    <t xml:space="preserve">Operating Expenses </t>
  </si>
  <si>
    <t>EBITDA</t>
  </si>
  <si>
    <t xml:space="preserve">EBITDA Margin </t>
  </si>
  <si>
    <t xml:space="preserve">Depreciation </t>
  </si>
  <si>
    <t xml:space="preserve">Finance Cost </t>
  </si>
  <si>
    <t xml:space="preserve">Profit Before Tax </t>
  </si>
  <si>
    <t xml:space="preserve">Tax </t>
  </si>
  <si>
    <t xml:space="preserve">Profit After Tax  </t>
  </si>
  <si>
    <t xml:space="preserve">Cash Flow </t>
  </si>
  <si>
    <t xml:space="preserve">Finace Cost </t>
  </si>
  <si>
    <t xml:space="preserve">Fress Cash Flow </t>
  </si>
  <si>
    <t xml:space="preserve">Balance Sheet  </t>
  </si>
  <si>
    <t>Non-Current Asset s</t>
  </si>
  <si>
    <t>PPE</t>
  </si>
  <si>
    <t xml:space="preserve">Unlisted Investments </t>
  </si>
  <si>
    <t xml:space="preserve">Loans to Related Party </t>
  </si>
  <si>
    <t xml:space="preserve">Deffered Tax Assets </t>
  </si>
  <si>
    <t xml:space="preserve">Current Assets </t>
  </si>
  <si>
    <t xml:space="preserve">Cash </t>
  </si>
  <si>
    <t xml:space="preserve">Inventory </t>
  </si>
  <si>
    <t xml:space="preserve">Receivables </t>
  </si>
  <si>
    <t xml:space="preserve">Total Assets  </t>
  </si>
  <si>
    <t>Equity</t>
  </si>
  <si>
    <t xml:space="preserve">Share Capital </t>
  </si>
  <si>
    <t>Revaluation Reserve</t>
  </si>
  <si>
    <t xml:space="preserve">Retained Income </t>
  </si>
  <si>
    <t xml:space="preserve">Non-Current Liabilities </t>
  </si>
  <si>
    <t xml:space="preserve">Related Party loans </t>
  </si>
  <si>
    <t xml:space="preserve">Borrowings </t>
  </si>
  <si>
    <t xml:space="preserve">Current Liabilites </t>
  </si>
  <si>
    <t>Payables</t>
  </si>
  <si>
    <t xml:space="preserve">Current Portion of Long-term Borrowings  </t>
  </si>
  <si>
    <t/>
  </si>
  <si>
    <t>Metric Name</t>
  </si>
  <si>
    <t>debt_to_equity</t>
  </si>
  <si>
    <t>debt_to_ebitda</t>
  </si>
  <si>
    <t>ebitda_to_interest_expense</t>
  </si>
  <si>
    <t>debt_to_tangible_assets</t>
  </si>
  <si>
    <t>asset_turnover</t>
  </si>
  <si>
    <t>inventory_to_cost_of_sales</t>
  </si>
  <si>
    <t>cash_to_assets</t>
  </si>
  <si>
    <t>ebitda_margin</t>
  </si>
  <si>
    <t>total_assets</t>
  </si>
  <si>
    <t>sales_growth</t>
  </si>
  <si>
    <t>return_on_assets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</si>
</sst>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0_-;\-* #,##0.000_-;_-* &quot;-&quot;??_-;_-@_-"/>
    <numFmt numFmtId="166" formatCode="_-* #,##0_-;\-* #,##0_-;_-* &quot;-&quot;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66" fontId="0" fillId="0" borderId="0" xfId="1" applyNumberFormat="1" applyFont="1"/>
    <xf numFmtId="166" fontId="0" fillId="0" borderId="1" xfId="1" applyNumberFormat="1" applyFont="1" applyBorder="1"/>
    <xf numFmtId="0" fontId="4" fillId="0" borderId="0" xfId="0" applyFont="1"/>
    <xf numFmtId="9" fontId="2" fillId="0" borderId="0" xfId="2" applyFont="1"/>
    <xf numFmtId="10" fontId="2" fillId="0" borderId="0" xfId="2" applyNumberFormat="1" applyFont="1"/>
    <xf numFmtId="166" fontId="0" fillId="0" borderId="0" xfId="0" applyNumberFormat="1"/>
    <xf numFmtId="166" fontId="0" fillId="0" borderId="1" xfId="0" applyNumberFormat="1" applyBorder="1"/>
    <xf numFmtId="0" fontId="0" fillId="0" borderId="0" xfId="0" quotePrefix="1"/>
    <xf numFmtId="166" fontId="3" fillId="0" borderId="2" xfId="0" applyNumberFormat="1" applyFont="1" applyBorder="1"/>
    <xf numFmtId="166" fontId="3" fillId="0" borderId="3" xfId="1" applyNumberFormat="1" applyFont="1" applyBorder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D99A-B714-46CA-A66D-58C603A43F38}">
  <dimension ref="A2:E59"/>
  <sheetViews>
    <sheetView tabSelected="1" topLeftCell="A12" workbookViewId="0">
      <selection activeCell="E28" sqref="E28"/>
    </sheetView>
  </sheetViews>
  <sheetFormatPr defaultRowHeight="15"/>
  <cols>
    <col min="1" max="1" width="38" bestFit="1" customWidth="1"/>
    <col min="2" max="2" width="15.28515625" bestFit="1" customWidth="1"/>
    <col min="3" max="5" width="16.28515625" bestFit="1" customWidth="1"/>
  </cols>
  <sheetData>
    <row r="2" spans="1:5">
      <c r="A2" s="15" t="s">
        <v>0</v>
      </c>
      <c r="B2" s="15"/>
      <c r="C2" s="15"/>
      <c r="D2" s="15"/>
      <c r="E2" s="15"/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B4" s="2">
        <v>119741</v>
      </c>
      <c r="C4" s="2">
        <v>47074105</v>
      </c>
      <c r="D4" s="2">
        <v>91337296</v>
      </c>
      <c r="E4" s="2">
        <v>92655314</v>
      </c>
    </row>
    <row r="5" spans="1:5">
      <c r="A5" t="s">
        <v>6</v>
      </c>
      <c r="B5" s="2">
        <v>-949478</v>
      </c>
      <c r="C5" s="2">
        <v>-41323089</v>
      </c>
      <c r="D5" s="2">
        <v>-63940478</v>
      </c>
      <c r="E5" s="2">
        <v>-69773557</v>
      </c>
    </row>
    <row r="6" spans="1:5" ht="15.75" thickBot="1">
      <c r="A6" s="1" t="s">
        <v>7</v>
      </c>
      <c r="B6" s="3">
        <f>B4+B5</f>
        <v>-829737</v>
      </c>
      <c r="C6" s="3">
        <f t="shared" ref="C6:E6" si="0">C4+C5</f>
        <v>5751016</v>
      </c>
      <c r="D6" s="3">
        <f t="shared" si="0"/>
        <v>27396818</v>
      </c>
      <c r="E6" s="3">
        <f t="shared" si="0"/>
        <v>22881757</v>
      </c>
    </row>
    <row r="7" spans="1:5">
      <c r="A7" s="4" t="s">
        <v>8</v>
      </c>
      <c r="B7" s="5">
        <f>B6/B4</f>
        <v>-6.9294310219557209</v>
      </c>
      <c r="C7" s="5">
        <f t="shared" ref="C7:E7" si="1">C6/C4</f>
        <v>0.12216941777225504</v>
      </c>
      <c r="D7" s="5">
        <f t="shared" si="1"/>
        <v>0.29995214660175618</v>
      </c>
      <c r="E7" s="5">
        <f t="shared" si="1"/>
        <v>0.24695568998881165</v>
      </c>
    </row>
    <row r="8" spans="1:5">
      <c r="A8" t="s">
        <v>9</v>
      </c>
      <c r="B8" s="2">
        <v>3307199</v>
      </c>
      <c r="C8" s="2">
        <v>2834067</v>
      </c>
      <c r="D8" s="2">
        <v>2381228</v>
      </c>
      <c r="E8" s="2">
        <v>500539</v>
      </c>
    </row>
    <row r="9" spans="1:5">
      <c r="A9" t="s">
        <v>10</v>
      </c>
      <c r="B9" s="2">
        <v>-1209966</v>
      </c>
      <c r="C9" s="2">
        <v>-8375163</v>
      </c>
      <c r="D9" s="2">
        <v>-14899762</v>
      </c>
      <c r="E9" s="2">
        <v>-11057874</v>
      </c>
    </row>
    <row r="10" spans="1:5" ht="15.75" thickBot="1">
      <c r="A10" s="1" t="s">
        <v>11</v>
      </c>
      <c r="B10" s="3">
        <f>B8+B9+B6</f>
        <v>1267496</v>
      </c>
      <c r="C10" s="3">
        <f t="shared" ref="C10:E10" si="2">C8+C9+C6</f>
        <v>209920</v>
      </c>
      <c r="D10" s="3">
        <f t="shared" si="2"/>
        <v>14878284</v>
      </c>
      <c r="E10" s="3">
        <f t="shared" si="2"/>
        <v>12324422</v>
      </c>
    </row>
    <row r="11" spans="1:5">
      <c r="A11" s="4" t="s">
        <v>12</v>
      </c>
      <c r="B11" s="6">
        <f>B10/B4</f>
        <v>10.585313301208442</v>
      </c>
      <c r="C11" s="6">
        <f>C10/C4</f>
        <v>4.4593519090803746E-3</v>
      </c>
      <c r="D11" s="6">
        <f>D10/D4</f>
        <v>0.16289385225505251</v>
      </c>
      <c r="E11" s="6">
        <f>E10/E4</f>
        <v>0.13301365532040613</v>
      </c>
    </row>
    <row r="12" spans="1:5">
      <c r="A12" t="s">
        <v>13</v>
      </c>
      <c r="B12" s="2">
        <v>-4801</v>
      </c>
      <c r="C12" s="2">
        <v>-4327960</v>
      </c>
      <c r="D12" s="2">
        <v>-6546893</v>
      </c>
      <c r="E12" s="2">
        <v>-4108965</v>
      </c>
    </row>
    <row r="13" spans="1:5">
      <c r="A13" t="s">
        <v>14</v>
      </c>
      <c r="B13" s="2">
        <v>-1354725</v>
      </c>
      <c r="C13" s="2">
        <v>-8651449</v>
      </c>
      <c r="D13" s="2">
        <v>-11487467</v>
      </c>
      <c r="E13" s="2">
        <v>-8211948</v>
      </c>
    </row>
    <row r="14" spans="1:5" ht="15.75" thickBot="1">
      <c r="A14" s="1" t="s">
        <v>15</v>
      </c>
      <c r="B14" s="3">
        <f>B10+B12+B13</f>
        <v>-92030</v>
      </c>
      <c r="C14" s="3">
        <f>C10+C12+C13</f>
        <v>-12769489</v>
      </c>
      <c r="D14" s="3">
        <f>D10+D12+D13</f>
        <v>-3156076</v>
      </c>
      <c r="E14" s="3">
        <f>E10+E12+E13</f>
        <v>3509</v>
      </c>
    </row>
    <row r="15" spans="1:5">
      <c r="A15" t="s">
        <v>16</v>
      </c>
      <c r="B15" s="2">
        <v>950291</v>
      </c>
      <c r="C15" s="2">
        <v>-3603917</v>
      </c>
      <c r="D15" s="2">
        <v>536257</v>
      </c>
      <c r="E15" s="2">
        <v>0</v>
      </c>
    </row>
    <row r="16" spans="1:5" ht="15.75" thickBot="1">
      <c r="A16" s="1" t="s">
        <v>17</v>
      </c>
      <c r="B16" s="3">
        <f>B14+B15</f>
        <v>858261</v>
      </c>
      <c r="C16" s="3">
        <f t="shared" ref="C16:E16" si="3">C14+C15</f>
        <v>-16373406</v>
      </c>
      <c r="D16" s="3">
        <f t="shared" si="3"/>
        <v>-2619819</v>
      </c>
      <c r="E16" s="3">
        <f t="shared" si="3"/>
        <v>3509</v>
      </c>
    </row>
    <row r="18" spans="1:5">
      <c r="A18" s="15" t="s">
        <v>18</v>
      </c>
      <c r="B18" s="15"/>
      <c r="C18" s="15"/>
      <c r="D18" s="15"/>
      <c r="E18" s="15"/>
    </row>
    <row r="19" spans="1:5">
      <c r="A19" t="s">
        <v>11</v>
      </c>
      <c r="B19" s="7">
        <f>B10</f>
        <v>1267496</v>
      </c>
      <c r="C19" s="7">
        <f t="shared" ref="C19:E19" si="4">C10</f>
        <v>209920</v>
      </c>
      <c r="D19" s="7">
        <f t="shared" si="4"/>
        <v>14878284</v>
      </c>
      <c r="E19" s="7">
        <f t="shared" si="4"/>
        <v>12324422</v>
      </c>
    </row>
    <row r="20" spans="1:5">
      <c r="A20" t="s">
        <v>19</v>
      </c>
      <c r="B20" s="7">
        <f>B13</f>
        <v>-1354725</v>
      </c>
      <c r="C20" s="7">
        <f t="shared" ref="C20:E20" si="5">C13</f>
        <v>-8651449</v>
      </c>
      <c r="D20" s="7">
        <f t="shared" si="5"/>
        <v>-11487467</v>
      </c>
      <c r="E20" s="7">
        <f t="shared" si="5"/>
        <v>-8211948</v>
      </c>
    </row>
    <row r="21" spans="1:5">
      <c r="A21" t="s">
        <v>16</v>
      </c>
      <c r="B21" s="7">
        <f>B15</f>
        <v>950291</v>
      </c>
      <c r="C21" s="7">
        <f t="shared" ref="C21:E21" si="6">C15</f>
        <v>-3603917</v>
      </c>
      <c r="D21" s="7">
        <f t="shared" si="6"/>
        <v>536257</v>
      </c>
      <c r="E21" s="7">
        <f t="shared" si="6"/>
        <v>0</v>
      </c>
    </row>
    <row r="22" spans="1:5" ht="15.75" thickBot="1">
      <c r="A22" t="s">
        <v>20</v>
      </c>
      <c r="B22" s="8">
        <f>SUM(B19:B21)</f>
        <v>863062</v>
      </c>
      <c r="C22" s="8">
        <f>SUM(C19:C21)</f>
        <v>-12045446</v>
      </c>
      <c r="D22" s="8">
        <f>SUM(D19:D21)</f>
        <v>3927074</v>
      </c>
      <c r="E22" s="8">
        <f>SUM(E19:E21)</f>
        <v>4112474</v>
      </c>
    </row>
    <row r="25" spans="1:5">
      <c r="A25" s="15" t="s">
        <v>21</v>
      </c>
      <c r="B25" s="15"/>
      <c r="C25" s="15"/>
      <c r="D25" s="15"/>
      <c r="E25" s="15"/>
    </row>
    <row r="26" spans="1:5">
      <c r="A26" s="1" t="s">
        <v>22</v>
      </c>
      <c r="B26" s="10">
        <f>SUM(B27:B30)</f>
        <v>75651251</v>
      </c>
      <c r="C26" s="10">
        <f t="shared" ref="C26:E26" si="7">SUM(C27:C30)</f>
        <v>144203938</v>
      </c>
      <c r="D26" s="10">
        <f t="shared" si="7"/>
        <v>105516174</v>
      </c>
      <c r="E26" s="10">
        <f t="shared" si="7"/>
        <v>124343950</v>
      </c>
    </row>
    <row r="27" spans="1:5">
      <c r="A27" t="s">
        <v>23</v>
      </c>
      <c r="B27" s="2">
        <v>62196164</v>
      </c>
      <c r="C27" s="2">
        <v>98364751</v>
      </c>
      <c r="D27" s="2">
        <v>103938644</v>
      </c>
      <c r="E27" s="2">
        <v>124253602</v>
      </c>
    </row>
    <row r="28" spans="1:5">
      <c r="A28" t="s">
        <v>24</v>
      </c>
      <c r="B28" s="2">
        <v>1000</v>
      </c>
      <c r="C28" s="2">
        <v>1000</v>
      </c>
      <c r="D28" s="2">
        <v>90348</v>
      </c>
      <c r="E28" s="2">
        <v>90348</v>
      </c>
    </row>
    <row r="29" spans="1:5">
      <c r="A29" t="s">
        <v>25</v>
      </c>
      <c r="B29" s="2">
        <v>9105483</v>
      </c>
      <c r="C29" s="2">
        <v>45093500</v>
      </c>
      <c r="D29" s="2">
        <v>0</v>
      </c>
      <c r="E29" s="2">
        <v>0</v>
      </c>
    </row>
    <row r="30" spans="1:5">
      <c r="A30" t="s">
        <v>26</v>
      </c>
      <c r="B30" s="2">
        <v>4348604</v>
      </c>
      <c r="C30" s="2">
        <v>744687</v>
      </c>
      <c r="D30" s="2">
        <v>1487182</v>
      </c>
      <c r="E30" s="2">
        <v>0</v>
      </c>
    </row>
    <row r="31" spans="1:5">
      <c r="A31" s="1" t="s">
        <v>27</v>
      </c>
      <c r="B31" s="11">
        <f>SUM(B32:B34)</f>
        <v>4109308</v>
      </c>
      <c r="C31" s="11">
        <f t="shared" ref="C31:E31" si="8">SUM(C32:C34)</f>
        <v>8317248</v>
      </c>
      <c r="D31" s="11">
        <f t="shared" si="8"/>
        <v>6501285</v>
      </c>
      <c r="E31" s="11">
        <f t="shared" si="8"/>
        <v>42640382</v>
      </c>
    </row>
    <row r="32" spans="1:5">
      <c r="A32" t="s">
        <v>28</v>
      </c>
      <c r="B32" s="2">
        <v>32485</v>
      </c>
      <c r="C32" s="2">
        <v>870816</v>
      </c>
      <c r="D32" s="2">
        <v>41661</v>
      </c>
      <c r="E32" s="2">
        <v>160140</v>
      </c>
    </row>
    <row r="33" spans="1:5">
      <c r="A33" t="s">
        <v>29</v>
      </c>
      <c r="B33" s="2">
        <v>0</v>
      </c>
      <c r="C33" s="2">
        <v>2747638</v>
      </c>
      <c r="D33" s="2">
        <v>1850068</v>
      </c>
      <c r="E33" s="2">
        <v>6776855</v>
      </c>
    </row>
    <row r="34" spans="1:5">
      <c r="A34" t="s">
        <v>30</v>
      </c>
      <c r="B34" s="2">
        <v>4076823</v>
      </c>
      <c r="C34" s="2">
        <v>4698794</v>
      </c>
      <c r="D34" s="2">
        <v>4609556</v>
      </c>
      <c r="E34" s="2">
        <v>35703387</v>
      </c>
    </row>
    <row r="35" spans="1:5">
      <c r="A35" s="1" t="s">
        <v>31</v>
      </c>
      <c r="B35" s="11">
        <f>B26+B31</f>
        <v>79760559</v>
      </c>
      <c r="C35" s="11">
        <f t="shared" ref="C35:E35" si="9">C26+C31</f>
        <v>152521186</v>
      </c>
      <c r="D35" s="11">
        <f t="shared" si="9"/>
        <v>112017459</v>
      </c>
      <c r="E35" s="11">
        <f t="shared" si="9"/>
        <v>166984332</v>
      </c>
    </row>
    <row r="36" spans="1:5">
      <c r="A36" s="1" t="s">
        <v>32</v>
      </c>
      <c r="B36" s="11">
        <f>SUM(B37:B39)</f>
        <v>15121109</v>
      </c>
      <c r="C36" s="11">
        <f t="shared" ref="C36:E36" si="10">SUM(C37:C39)</f>
        <v>-2418888</v>
      </c>
      <c r="D36" s="11">
        <f t="shared" si="10"/>
        <v>-5024264</v>
      </c>
      <c r="E36" s="11">
        <f t="shared" si="10"/>
        <v>-5363769</v>
      </c>
    </row>
    <row r="37" spans="1:5">
      <c r="A37" t="s">
        <v>33</v>
      </c>
      <c r="B37" s="2">
        <v>15186595</v>
      </c>
      <c r="C37" s="2">
        <v>15186595</v>
      </c>
      <c r="D37" s="2">
        <v>15186595</v>
      </c>
      <c r="E37" s="2">
        <v>15186595</v>
      </c>
    </row>
    <row r="38" spans="1:5">
      <c r="A38" t="s">
        <v>34</v>
      </c>
      <c r="B38" s="2">
        <v>1393622</v>
      </c>
      <c r="C38" s="2">
        <v>227022</v>
      </c>
      <c r="D38" s="2">
        <v>343008</v>
      </c>
      <c r="E38" s="2">
        <v>0</v>
      </c>
    </row>
    <row r="39" spans="1:5">
      <c r="A39" t="s">
        <v>35</v>
      </c>
      <c r="B39" s="2">
        <v>-1459108</v>
      </c>
      <c r="C39" s="2">
        <v>-17832505</v>
      </c>
      <c r="D39" s="2">
        <v>-20553867</v>
      </c>
      <c r="E39" s="2">
        <v>-20550364</v>
      </c>
    </row>
    <row r="40" spans="1:5">
      <c r="A40" s="1" t="s">
        <v>36</v>
      </c>
      <c r="B40" s="11">
        <f>SUM(B41:B42)</f>
        <v>47132620</v>
      </c>
      <c r="C40" s="11">
        <f t="shared" ref="C40:E40" si="11">SUM(C41:C42)</f>
        <v>129903179</v>
      </c>
      <c r="D40" s="11">
        <f t="shared" si="11"/>
        <v>114217821</v>
      </c>
      <c r="E40" s="11">
        <f t="shared" si="11"/>
        <v>104605789</v>
      </c>
    </row>
    <row r="41" spans="1:5">
      <c r="A41" t="s">
        <v>37</v>
      </c>
      <c r="B41" s="2">
        <v>47132620</v>
      </c>
      <c r="C41" s="2">
        <v>92045066</v>
      </c>
      <c r="D41" s="2">
        <v>114217821</v>
      </c>
      <c r="E41" s="2">
        <v>104605789</v>
      </c>
    </row>
    <row r="42" spans="1:5">
      <c r="A42" t="s">
        <v>38</v>
      </c>
      <c r="B42" s="2">
        <v>0</v>
      </c>
      <c r="C42" s="2">
        <v>37858113</v>
      </c>
      <c r="D42" s="2">
        <v>0</v>
      </c>
      <c r="E42" s="2">
        <v>0</v>
      </c>
    </row>
    <row r="43" spans="1:5">
      <c r="A43" s="1" t="s">
        <v>39</v>
      </c>
      <c r="B43" s="11">
        <f>SUM(B44:B45)</f>
        <v>17506830</v>
      </c>
      <c r="C43" s="11">
        <f t="shared" ref="C43:E43" si="12">SUM(C44:C45)</f>
        <v>25036895</v>
      </c>
      <c r="D43" s="11">
        <f t="shared" si="12"/>
        <v>2823902</v>
      </c>
      <c r="E43" s="11">
        <f t="shared" si="12"/>
        <v>67399303</v>
      </c>
    </row>
    <row r="44" spans="1:5">
      <c r="A44" t="s">
        <v>40</v>
      </c>
      <c r="B44" s="2">
        <v>17506830</v>
      </c>
      <c r="C44" s="2">
        <v>10638224</v>
      </c>
      <c r="D44" s="2">
        <v>2823902</v>
      </c>
      <c r="E44" s="2">
        <v>67399303</v>
      </c>
    </row>
    <row r="45" spans="1:5">
      <c r="A45" t="s">
        <v>41</v>
      </c>
      <c r="B45" s="2">
        <v>0</v>
      </c>
      <c r="C45" s="2">
        <v>14398671</v>
      </c>
      <c r="D45" s="2">
        <v>0</v>
      </c>
      <c r="E45" s="2">
        <v>0</v>
      </c>
    </row>
    <row r="46" spans="1:5">
      <c r="A46" s="9" t="s">
        <v>42</v>
      </c>
    </row>
    <row r="48" spans="1:5">
      <c r="A48" s="1" t="s">
        <v>43</v>
      </c>
    </row>
    <row r="49" spans="1:5">
      <c r="A49" t="s">
        <v>44</v>
      </c>
      <c r="B49">
        <f>(B43+B40)/B36</f>
        <v>4.2747823588865073</v>
      </c>
      <c r="C49" s="12">
        <f>(C43+C40)/-(C36)</f>
        <v>64.054257162795466</v>
      </c>
      <c r="D49" s="12">
        <f>(D43+D40)/-(D36)</f>
        <v>23.295297181835988</v>
      </c>
      <c r="E49" s="12">
        <f>(E43+E40)/-(E36)</f>
        <v>32.06795296367163</v>
      </c>
    </row>
    <row r="50" spans="1:5">
      <c r="A50" t="s">
        <v>45</v>
      </c>
      <c r="B50">
        <f>(B43+B40)/B19</f>
        <v>50.997754628022491</v>
      </c>
      <c r="C50">
        <f t="shared" ref="C50:E50" si="13">(C43+C40)/C19</f>
        <v>738.09105373475609</v>
      </c>
      <c r="D50">
        <f t="shared" si="13"/>
        <v>7.8666143891325104</v>
      </c>
      <c r="E50">
        <f t="shared" si="13"/>
        <v>13.956442906612578</v>
      </c>
    </row>
    <row r="51" spans="1:5">
      <c r="A51" t="s">
        <v>46</v>
      </c>
      <c r="B51" s="12">
        <f>B19/-(B20)</f>
        <v>0.93561128642344382</v>
      </c>
      <c r="C51" s="12">
        <f t="shared" ref="C51:E51" si="14">C19/-(C20)</f>
        <v>2.4264143497811756E-2</v>
      </c>
      <c r="D51" s="12">
        <f t="shared" si="14"/>
        <v>1.2951753419618093</v>
      </c>
      <c r="E51" s="12">
        <f t="shared" si="14"/>
        <v>1.5007915296102703</v>
      </c>
    </row>
    <row r="52" spans="1:5">
      <c r="A52" t="s">
        <v>47</v>
      </c>
      <c r="B52">
        <f>(B43+B40)/(B32+B33+B27+B22)</f>
        <v>1.0245315743616463</v>
      </c>
      <c r="C52">
        <f t="shared" ref="C52:E52" si="15">(C43+C40)/(C32+C33+C27+C22)</f>
        <v>1.72274777271246</v>
      </c>
      <c r="D52">
        <f t="shared" si="15"/>
        <v>1.0663670320247154</v>
      </c>
      <c r="E52">
        <f t="shared" si="15"/>
        <v>1.271257856371937</v>
      </c>
    </row>
    <row r="53" spans="1:5">
      <c r="A53" t="s">
        <v>48</v>
      </c>
      <c r="B53">
        <f>B4/B35</f>
        <v>1.5012557773071776E-3</v>
      </c>
      <c r="C53">
        <f>C4/((C35-B35)/2)</f>
        <v>1.2939444570756653</v>
      </c>
      <c r="D53">
        <f t="shared" ref="D53:E53" si="16">D4/((D35-C35)/2)</f>
        <v>-4.5100687154048815</v>
      </c>
      <c r="E53">
        <f t="shared" si="16"/>
        <v>3.3713147189580894</v>
      </c>
    </row>
    <row r="54" spans="1:5">
      <c r="A54" t="s">
        <v>49</v>
      </c>
      <c r="B54" s="7">
        <f>B33/-(B5)</f>
        <v>0</v>
      </c>
      <c r="C54" s="13">
        <f>C33/-(C5)</f>
        <v>6.6491592629970134E-2</v>
      </c>
      <c r="D54" s="13">
        <f t="shared" ref="C54:E54" si="17">D33/-(D5)</f>
        <v>2.8934222230869153E-2</v>
      </c>
      <c r="E54" s="13">
        <f t="shared" si="17"/>
        <v>9.7126408504585773E-2</v>
      </c>
    </row>
    <row r="55" spans="1:5">
      <c r="A55" t="s">
        <v>50</v>
      </c>
      <c r="B55">
        <f>(B32+B22)/B35</f>
        <v>1.1227942873369281E-2</v>
      </c>
      <c r="C55">
        <f t="shared" ref="C55:E55" si="18">(C32+C22)/C35</f>
        <v>-7.3266083834412354E-2</v>
      </c>
      <c r="D55">
        <f t="shared" si="18"/>
        <v>3.5429611021617624E-2</v>
      </c>
      <c r="E55">
        <f t="shared" si="18"/>
        <v>2.5586915543669091E-2</v>
      </c>
    </row>
    <row r="56" spans="1:5">
      <c r="A56" t="s">
        <v>51</v>
      </c>
      <c r="B56" s="14">
        <f>B11</f>
        <v>10.585313301208442</v>
      </c>
      <c r="C56" s="14">
        <f t="shared" ref="C56:E56" si="19">C11</f>
        <v>4.4593519090803746E-3</v>
      </c>
      <c r="D56" s="14">
        <f t="shared" si="19"/>
        <v>0.16289385225505251</v>
      </c>
      <c r="E56" s="14">
        <f t="shared" si="19"/>
        <v>0.13301365532040613</v>
      </c>
    </row>
    <row r="57" spans="1:5">
      <c r="A57" t="s">
        <v>52</v>
      </c>
      <c r="B57" s="7">
        <f>B35</f>
        <v>79760559</v>
      </c>
      <c r="C57" s="7">
        <f t="shared" ref="C57:E57" si="20">C35</f>
        <v>152521186</v>
      </c>
      <c r="D57" s="7">
        <f t="shared" si="20"/>
        <v>112017459</v>
      </c>
      <c r="E57" s="7">
        <f t="shared" si="20"/>
        <v>166984332</v>
      </c>
    </row>
    <row r="58" spans="1:5">
      <c r="A58" t="s">
        <v>53</v>
      </c>
      <c r="B58">
        <v>0</v>
      </c>
      <c r="C58">
        <f>(C4-B4)/B4</f>
        <v>392.13271978687334</v>
      </c>
      <c r="D58">
        <f t="shared" ref="D58:E58" si="21">(D4-C4)/C4</f>
        <v>0.94028746802514884</v>
      </c>
      <c r="E58">
        <f t="shared" si="21"/>
        <v>1.4430227932300513E-2</v>
      </c>
    </row>
    <row r="59" spans="1:5">
      <c r="A59" t="s">
        <v>54</v>
      </c>
      <c r="C59">
        <f>C22/((C35-B35/2))</f>
        <v>-0.10693669266590997</v>
      </c>
      <c r="D59">
        <f>D22/((D35-C35/2))</f>
        <v>0.10982713082293062</v>
      </c>
      <c r="E59">
        <f>E22/((E35-D35/2))</f>
        <v>3.7057460444965822E-2</v>
      </c>
    </row>
  </sheetData>
  <mergeCells count="3">
    <mergeCell ref="A2:E2"/>
    <mergeCell ref="A18:E18"/>
    <mergeCell ref="A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Mphathi Yengwa</dc:creator>
  <cp:keywords/>
  <dc:description/>
  <cp:lastModifiedBy>Thabang Ndhlovu</cp:lastModifiedBy>
  <cp:revision/>
  <dcterms:created xsi:type="dcterms:W3CDTF">2024-09-17T14:52:17Z</dcterms:created>
  <dcterms:modified xsi:type="dcterms:W3CDTF">2024-09-17T18:42:26Z</dcterms:modified>
  <cp:category/>
  <cp:contentStatus/>
</cp:coreProperties>
</file>