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giova\GaTech Dropbox\Thackery Brown\Community Structure-20240627T192121Z-001\Community Structure\Data\"/>
    </mc:Choice>
  </mc:AlternateContent>
  <xr:revisionPtr revIDLastSave="0" documentId="13_ncr:1_{4B56B42F-C739-4156-A3BD-4735DA3A3EDB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C_PressAnalysis" sheetId="1" r:id="rId1"/>
    <sheet name="E_PressAnalysis" sheetId="2" r:id="rId2"/>
    <sheet name="R_PressAnalysis" sheetId="3" r:id="rId3"/>
    <sheet name="Subject Info" sheetId="4" r:id="rId4"/>
    <sheet name="PowerAnalysi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D81" i="4"/>
  <c r="D80" i="4"/>
  <c r="D79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R22" i="3"/>
  <c r="G22" i="3"/>
  <c r="F22" i="3"/>
  <c r="E22" i="3"/>
  <c r="D22" i="3"/>
  <c r="C22" i="3"/>
  <c r="B22" i="3"/>
  <c r="T21" i="3"/>
  <c r="Q21" i="3"/>
  <c r="P21" i="3"/>
  <c r="O21" i="3"/>
  <c r="L21" i="3"/>
  <c r="J21" i="3"/>
  <c r="N21" i="3" s="1"/>
  <c r="I21" i="3"/>
  <c r="H21" i="3"/>
  <c r="T20" i="3"/>
  <c r="Q20" i="3"/>
  <c r="P20" i="3"/>
  <c r="L20" i="3"/>
  <c r="J20" i="3"/>
  <c r="I20" i="3"/>
  <c r="K20" i="3" s="1"/>
  <c r="S20" i="3" s="1"/>
  <c r="H20" i="3"/>
  <c r="O20" i="3" s="1"/>
  <c r="T19" i="3"/>
  <c r="Q19" i="3"/>
  <c r="P19" i="3"/>
  <c r="M19" i="3"/>
  <c r="L19" i="3"/>
  <c r="K19" i="3"/>
  <c r="J19" i="3"/>
  <c r="I19" i="3"/>
  <c r="N19" i="3" s="1"/>
  <c r="H19" i="3"/>
  <c r="S19" i="3" s="1"/>
  <c r="T18" i="3"/>
  <c r="Q18" i="3"/>
  <c r="P18" i="3"/>
  <c r="N18" i="3"/>
  <c r="M18" i="3"/>
  <c r="L18" i="3"/>
  <c r="J18" i="3"/>
  <c r="I18" i="3"/>
  <c r="K18" i="3" s="1"/>
  <c r="H18" i="3"/>
  <c r="S18" i="3" s="1"/>
  <c r="T17" i="3"/>
  <c r="Q17" i="3"/>
  <c r="P17" i="3"/>
  <c r="O17" i="3"/>
  <c r="N17" i="3"/>
  <c r="M17" i="3"/>
  <c r="L17" i="3"/>
  <c r="K17" i="3"/>
  <c r="J17" i="3"/>
  <c r="I17" i="3"/>
  <c r="H17" i="3"/>
  <c r="S17" i="3" s="1"/>
  <c r="T16" i="3"/>
  <c r="Q16" i="3"/>
  <c r="P16" i="3"/>
  <c r="O16" i="3"/>
  <c r="L16" i="3"/>
  <c r="J16" i="3"/>
  <c r="M16" i="3" s="1"/>
  <c r="I16" i="3"/>
  <c r="N16" i="3" s="1"/>
  <c r="H16" i="3"/>
  <c r="T15" i="3"/>
  <c r="Q15" i="3"/>
  <c r="P15" i="3"/>
  <c r="M15" i="3"/>
  <c r="L15" i="3"/>
  <c r="K15" i="3"/>
  <c r="J15" i="3"/>
  <c r="I15" i="3"/>
  <c r="N15" i="3" s="1"/>
  <c r="H15" i="3"/>
  <c r="S15" i="3" s="1"/>
  <c r="T14" i="3"/>
  <c r="Q14" i="3"/>
  <c r="P14" i="3"/>
  <c r="N14" i="3"/>
  <c r="M14" i="3"/>
  <c r="L14" i="3"/>
  <c r="J14" i="3"/>
  <c r="I14" i="3"/>
  <c r="K14" i="3" s="1"/>
  <c r="H14" i="3"/>
  <c r="S14" i="3" s="1"/>
  <c r="U13" i="3"/>
  <c r="T13" i="3"/>
  <c r="Q13" i="3"/>
  <c r="P13" i="3"/>
  <c r="N13" i="3"/>
  <c r="M13" i="3"/>
  <c r="L13" i="3"/>
  <c r="J13" i="3"/>
  <c r="I13" i="3"/>
  <c r="O13" i="3" s="1"/>
  <c r="H13" i="3"/>
  <c r="T12" i="3"/>
  <c r="U12" i="3" s="1"/>
  <c r="Q12" i="3"/>
  <c r="P12" i="3"/>
  <c r="L12" i="3"/>
  <c r="J12" i="3"/>
  <c r="M12" i="3" s="1"/>
  <c r="I12" i="3"/>
  <c r="N12" i="3" s="1"/>
  <c r="H12" i="3"/>
  <c r="T11" i="3"/>
  <c r="U11" i="3" s="1"/>
  <c r="Q11" i="3"/>
  <c r="P11" i="3"/>
  <c r="N11" i="3"/>
  <c r="M11" i="3"/>
  <c r="L11" i="3"/>
  <c r="J11" i="3"/>
  <c r="I11" i="3"/>
  <c r="K11" i="3" s="1"/>
  <c r="S11" i="3" s="1"/>
  <c r="H11" i="3"/>
  <c r="O11" i="3" s="1"/>
  <c r="U10" i="3"/>
  <c r="T10" i="3"/>
  <c r="Q10" i="3"/>
  <c r="P10" i="3"/>
  <c r="O10" i="3"/>
  <c r="L10" i="3"/>
  <c r="K10" i="3"/>
  <c r="S10" i="3" s="1"/>
  <c r="J10" i="3"/>
  <c r="M10" i="3" s="1"/>
  <c r="I10" i="3"/>
  <c r="N10" i="3" s="1"/>
  <c r="H10" i="3"/>
  <c r="T9" i="3"/>
  <c r="U9" i="3" s="1"/>
  <c r="Q9" i="3"/>
  <c r="P9" i="3"/>
  <c r="N9" i="3"/>
  <c r="M9" i="3"/>
  <c r="L9" i="3"/>
  <c r="J9" i="3"/>
  <c r="I9" i="3"/>
  <c r="K9" i="3" s="1"/>
  <c r="H9" i="3"/>
  <c r="S9" i="3" s="1"/>
  <c r="T8" i="3"/>
  <c r="Q8" i="3"/>
  <c r="P8" i="3"/>
  <c r="N8" i="3"/>
  <c r="L8" i="3"/>
  <c r="K8" i="3"/>
  <c r="J8" i="3"/>
  <c r="M8" i="3" s="1"/>
  <c r="I8" i="3"/>
  <c r="H8" i="3"/>
  <c r="S8" i="3" s="1"/>
  <c r="T7" i="3"/>
  <c r="Q7" i="3"/>
  <c r="P7" i="3"/>
  <c r="O7" i="3"/>
  <c r="N7" i="3"/>
  <c r="L7" i="3"/>
  <c r="J7" i="3"/>
  <c r="M7" i="3" s="1"/>
  <c r="I7" i="3"/>
  <c r="K7" i="3" s="1"/>
  <c r="H7" i="3"/>
  <c r="S7" i="3" s="1"/>
  <c r="T6" i="3"/>
  <c r="Q6" i="3"/>
  <c r="P6" i="3"/>
  <c r="O6" i="3"/>
  <c r="L6" i="3"/>
  <c r="K6" i="3"/>
  <c r="S6" i="3" s="1"/>
  <c r="J6" i="3"/>
  <c r="M6" i="3" s="1"/>
  <c r="I6" i="3"/>
  <c r="N6" i="3" s="1"/>
  <c r="H6" i="3"/>
  <c r="T5" i="3"/>
  <c r="S5" i="3"/>
  <c r="Q5" i="3"/>
  <c r="P5" i="3"/>
  <c r="O5" i="3"/>
  <c r="N5" i="3"/>
  <c r="M5" i="3"/>
  <c r="L5" i="3"/>
  <c r="K5" i="3"/>
  <c r="J5" i="3"/>
  <c r="I5" i="3"/>
  <c r="H5" i="3"/>
  <c r="T4" i="3"/>
  <c r="S4" i="3"/>
  <c r="Q4" i="3"/>
  <c r="P4" i="3"/>
  <c r="N4" i="3"/>
  <c r="L4" i="3"/>
  <c r="K4" i="3"/>
  <c r="J4" i="3"/>
  <c r="M4" i="3" s="1"/>
  <c r="I4" i="3"/>
  <c r="H4" i="3"/>
  <c r="O4" i="3" s="1"/>
  <c r="T3" i="3"/>
  <c r="Q3" i="3"/>
  <c r="P3" i="3"/>
  <c r="O3" i="3"/>
  <c r="N3" i="3"/>
  <c r="L3" i="3"/>
  <c r="J3" i="3"/>
  <c r="M3" i="3" s="1"/>
  <c r="I3" i="3"/>
  <c r="K3" i="3" s="1"/>
  <c r="H3" i="3"/>
  <c r="S3" i="3" s="1"/>
  <c r="T2" i="3"/>
  <c r="T22" i="3" s="1"/>
  <c r="Q2" i="3"/>
  <c r="Q22" i="3" s="1"/>
  <c r="P2" i="3"/>
  <c r="P22" i="3" s="1"/>
  <c r="L2" i="3"/>
  <c r="L22" i="3" s="1"/>
  <c r="J2" i="3"/>
  <c r="J22" i="3" s="1"/>
  <c r="I2" i="3"/>
  <c r="I22" i="3" s="1"/>
  <c r="H2" i="3"/>
  <c r="H22" i="3" s="1"/>
  <c r="R22" i="2"/>
  <c r="G22" i="2"/>
  <c r="F22" i="2"/>
  <c r="E22" i="2"/>
  <c r="D22" i="2"/>
  <c r="C22" i="2"/>
  <c r="B22" i="2"/>
  <c r="T21" i="2"/>
  <c r="Q21" i="2"/>
  <c r="P21" i="2"/>
  <c r="M21" i="2"/>
  <c r="L21" i="2"/>
  <c r="J21" i="2"/>
  <c r="I21" i="2"/>
  <c r="N21" i="2" s="1"/>
  <c r="H21" i="2"/>
  <c r="T20" i="2"/>
  <c r="Q20" i="2"/>
  <c r="P20" i="2"/>
  <c r="N20" i="2"/>
  <c r="M20" i="2"/>
  <c r="L20" i="2"/>
  <c r="J20" i="2"/>
  <c r="I20" i="2"/>
  <c r="K20" i="2" s="1"/>
  <c r="H20" i="2"/>
  <c r="S20" i="2" s="1"/>
  <c r="T19" i="2"/>
  <c r="Q19" i="2"/>
  <c r="P19" i="2"/>
  <c r="L19" i="2"/>
  <c r="J19" i="2"/>
  <c r="M19" i="2" s="1"/>
  <c r="I19" i="2"/>
  <c r="N19" i="2" s="1"/>
  <c r="H19" i="2"/>
  <c r="O19" i="2" s="1"/>
  <c r="T18" i="2"/>
  <c r="Q18" i="2"/>
  <c r="P18" i="2"/>
  <c r="N18" i="2"/>
  <c r="M18" i="2"/>
  <c r="L18" i="2"/>
  <c r="J18" i="2"/>
  <c r="I18" i="2"/>
  <c r="K18" i="2" s="1"/>
  <c r="H18" i="2"/>
  <c r="S18" i="2" s="1"/>
  <c r="T17" i="2"/>
  <c r="Q17" i="2"/>
  <c r="P17" i="2"/>
  <c r="L17" i="2"/>
  <c r="J17" i="2"/>
  <c r="M17" i="2" s="1"/>
  <c r="I17" i="2"/>
  <c r="N17" i="2" s="1"/>
  <c r="H17" i="2"/>
  <c r="T16" i="2"/>
  <c r="Q16" i="2"/>
  <c r="P16" i="2"/>
  <c r="N16" i="2"/>
  <c r="M16" i="2"/>
  <c r="L16" i="2"/>
  <c r="J16" i="2"/>
  <c r="I16" i="2"/>
  <c r="K16" i="2" s="1"/>
  <c r="H16" i="2"/>
  <c r="S16" i="2" s="1"/>
  <c r="T15" i="2"/>
  <c r="Q15" i="2"/>
  <c r="P15" i="2"/>
  <c r="L15" i="2"/>
  <c r="J15" i="2"/>
  <c r="M15" i="2" s="1"/>
  <c r="I15" i="2"/>
  <c r="N15" i="2" s="1"/>
  <c r="H15" i="2"/>
  <c r="O15" i="2" s="1"/>
  <c r="T14" i="2"/>
  <c r="Q14" i="2"/>
  <c r="P14" i="2"/>
  <c r="N14" i="2"/>
  <c r="M14" i="2"/>
  <c r="L14" i="2"/>
  <c r="J14" i="2"/>
  <c r="I14" i="2"/>
  <c r="K14" i="2" s="1"/>
  <c r="H14" i="2"/>
  <c r="S14" i="2" s="1"/>
  <c r="T13" i="2"/>
  <c r="Q13" i="2"/>
  <c r="P13" i="2"/>
  <c r="L13" i="2"/>
  <c r="J13" i="2"/>
  <c r="M13" i="2" s="1"/>
  <c r="I13" i="2"/>
  <c r="N13" i="2" s="1"/>
  <c r="H13" i="2"/>
  <c r="T12" i="2"/>
  <c r="Q12" i="2"/>
  <c r="P12" i="2"/>
  <c r="N12" i="2"/>
  <c r="M12" i="2"/>
  <c r="L12" i="2"/>
  <c r="J12" i="2"/>
  <c r="I12" i="2"/>
  <c r="K12" i="2" s="1"/>
  <c r="H12" i="2"/>
  <c r="S12" i="2" s="1"/>
  <c r="T11" i="2"/>
  <c r="Q11" i="2"/>
  <c r="P11" i="2"/>
  <c r="L11" i="2"/>
  <c r="J11" i="2"/>
  <c r="M11" i="2" s="1"/>
  <c r="I11" i="2"/>
  <c r="N11" i="2" s="1"/>
  <c r="H11" i="2"/>
  <c r="O11" i="2" s="1"/>
  <c r="T10" i="2"/>
  <c r="Q10" i="2"/>
  <c r="P10" i="2"/>
  <c r="N10" i="2"/>
  <c r="M10" i="2"/>
  <c r="L10" i="2"/>
  <c r="J10" i="2"/>
  <c r="I10" i="2"/>
  <c r="K10" i="2" s="1"/>
  <c r="H10" i="2"/>
  <c r="S10" i="2" s="1"/>
  <c r="T9" i="2"/>
  <c r="Q9" i="2"/>
  <c r="P9" i="2"/>
  <c r="L9" i="2"/>
  <c r="J9" i="2"/>
  <c r="M9" i="2" s="1"/>
  <c r="I9" i="2"/>
  <c r="N9" i="2" s="1"/>
  <c r="H9" i="2"/>
  <c r="T8" i="2"/>
  <c r="Q8" i="2"/>
  <c r="P8" i="2"/>
  <c r="N8" i="2"/>
  <c r="M8" i="2"/>
  <c r="L8" i="2"/>
  <c r="J8" i="2"/>
  <c r="I8" i="2"/>
  <c r="K8" i="2" s="1"/>
  <c r="H8" i="2"/>
  <c r="S8" i="2" s="1"/>
  <c r="T7" i="2"/>
  <c r="Q7" i="2"/>
  <c r="P7" i="2"/>
  <c r="L7" i="2"/>
  <c r="J7" i="2"/>
  <c r="M7" i="2" s="1"/>
  <c r="I7" i="2"/>
  <c r="N7" i="2" s="1"/>
  <c r="H7" i="2"/>
  <c r="O7" i="2" s="1"/>
  <c r="T6" i="2"/>
  <c r="Q6" i="2"/>
  <c r="P6" i="2"/>
  <c r="N6" i="2"/>
  <c r="M6" i="2"/>
  <c r="L6" i="2"/>
  <c r="K6" i="2"/>
  <c r="J6" i="2"/>
  <c r="I6" i="2"/>
  <c r="H6" i="2"/>
  <c r="S6" i="2" s="1"/>
  <c r="T5" i="2"/>
  <c r="Q5" i="2"/>
  <c r="P5" i="2"/>
  <c r="L5" i="2"/>
  <c r="K5" i="2"/>
  <c r="J5" i="2"/>
  <c r="M5" i="2" s="1"/>
  <c r="I5" i="2"/>
  <c r="N5" i="2" s="1"/>
  <c r="H5" i="2"/>
  <c r="S5" i="2" s="1"/>
  <c r="T4" i="2"/>
  <c r="S4" i="2"/>
  <c r="Q4" i="2"/>
  <c r="P4" i="2"/>
  <c r="O4" i="2"/>
  <c r="N4" i="2"/>
  <c r="L4" i="2"/>
  <c r="K4" i="2"/>
  <c r="J4" i="2"/>
  <c r="M4" i="2" s="1"/>
  <c r="I4" i="2"/>
  <c r="H4" i="2"/>
  <c r="T3" i="2"/>
  <c r="R3" i="2"/>
  <c r="Q3" i="2"/>
  <c r="P3" i="2"/>
  <c r="P22" i="2" s="1"/>
  <c r="O3" i="2"/>
  <c r="M3" i="2"/>
  <c r="L3" i="2"/>
  <c r="J3" i="2"/>
  <c r="I3" i="2"/>
  <c r="N3" i="2" s="1"/>
  <c r="H3" i="2"/>
  <c r="T2" i="2"/>
  <c r="T22" i="2" s="1"/>
  <c r="Q2" i="2"/>
  <c r="Q22" i="2" s="1"/>
  <c r="P2" i="2"/>
  <c r="O2" i="2"/>
  <c r="N2" i="2"/>
  <c r="M2" i="2"/>
  <c r="L2" i="2"/>
  <c r="L22" i="2" s="1"/>
  <c r="K2" i="2"/>
  <c r="J2" i="2"/>
  <c r="J22" i="2" s="1"/>
  <c r="I2" i="2"/>
  <c r="I22" i="2" s="1"/>
  <c r="H2" i="2"/>
  <c r="S2" i="2" s="1"/>
  <c r="H58" i="1"/>
  <c r="G34" i="1"/>
  <c r="F34" i="1"/>
  <c r="E34" i="1"/>
  <c r="D34" i="1"/>
  <c r="C34" i="1"/>
  <c r="B34" i="1"/>
  <c r="Z33" i="1"/>
  <c r="Q33" i="1"/>
  <c r="N33" i="1"/>
  <c r="L33" i="1"/>
  <c r="J33" i="1"/>
  <c r="M33" i="1" s="1"/>
  <c r="I33" i="1"/>
  <c r="K33" i="1" s="1"/>
  <c r="H33" i="1"/>
  <c r="O33" i="1" s="1"/>
  <c r="Z32" i="1"/>
  <c r="Q32" i="1"/>
  <c r="N32" i="1"/>
  <c r="L32" i="1"/>
  <c r="J32" i="1"/>
  <c r="P32" i="1" s="1"/>
  <c r="I32" i="1"/>
  <c r="K32" i="1" s="1"/>
  <c r="H32" i="1"/>
  <c r="R32" i="1" s="1"/>
  <c r="Z31" i="1"/>
  <c r="Q31" i="1"/>
  <c r="P31" i="1"/>
  <c r="N31" i="1"/>
  <c r="L31" i="1"/>
  <c r="J31" i="1"/>
  <c r="M31" i="1" s="1"/>
  <c r="I31" i="1"/>
  <c r="K31" i="1" s="1"/>
  <c r="H31" i="1"/>
  <c r="R31" i="1" s="1"/>
  <c r="Z30" i="1"/>
  <c r="S30" i="1"/>
  <c r="Q30" i="1"/>
  <c r="N30" i="1"/>
  <c r="M30" i="1"/>
  <c r="L30" i="1"/>
  <c r="J30" i="1"/>
  <c r="I30" i="1"/>
  <c r="P30" i="1" s="1"/>
  <c r="H30" i="1"/>
  <c r="Z29" i="1"/>
  <c r="Q29" i="1"/>
  <c r="O29" i="1"/>
  <c r="N29" i="1"/>
  <c r="L29" i="1"/>
  <c r="J29" i="1"/>
  <c r="M29" i="1" s="1"/>
  <c r="I29" i="1"/>
  <c r="P29" i="1" s="1"/>
  <c r="H29" i="1"/>
  <c r="Z28" i="1"/>
  <c r="Q28" i="1"/>
  <c r="N28" i="1"/>
  <c r="L28" i="1"/>
  <c r="J28" i="1"/>
  <c r="P28" i="1" s="1"/>
  <c r="I28" i="1"/>
  <c r="K28" i="1" s="1"/>
  <c r="R28" i="1" s="1"/>
  <c r="H28" i="1"/>
  <c r="Z27" i="1"/>
  <c r="Q27" i="1"/>
  <c r="P27" i="1"/>
  <c r="N27" i="1"/>
  <c r="L27" i="1"/>
  <c r="J27" i="1"/>
  <c r="M27" i="1" s="1"/>
  <c r="I27" i="1"/>
  <c r="K27" i="1" s="1"/>
  <c r="H27" i="1"/>
  <c r="R27" i="1" s="1"/>
  <c r="Z26" i="1"/>
  <c r="S26" i="1"/>
  <c r="Q26" i="1"/>
  <c r="O26" i="1"/>
  <c r="N26" i="1"/>
  <c r="M26" i="1"/>
  <c r="L26" i="1"/>
  <c r="J26" i="1"/>
  <c r="I26" i="1"/>
  <c r="P26" i="1" s="1"/>
  <c r="H26" i="1"/>
  <c r="Z25" i="1"/>
  <c r="Q25" i="1"/>
  <c r="O25" i="1"/>
  <c r="N25" i="1"/>
  <c r="L25" i="1"/>
  <c r="J25" i="1"/>
  <c r="M25" i="1" s="1"/>
  <c r="I25" i="1"/>
  <c r="P25" i="1" s="1"/>
  <c r="H25" i="1"/>
  <c r="Z24" i="1"/>
  <c r="Q24" i="1"/>
  <c r="P24" i="1"/>
  <c r="O24" i="1"/>
  <c r="N24" i="1"/>
  <c r="M24" i="1"/>
  <c r="L24" i="1"/>
  <c r="K24" i="1"/>
  <c r="J24" i="1"/>
  <c r="I24" i="1"/>
  <c r="H24" i="1"/>
  <c r="R24" i="1" s="1"/>
  <c r="Z23" i="1"/>
  <c r="Q23" i="1"/>
  <c r="N23" i="1"/>
  <c r="L23" i="1"/>
  <c r="J23" i="1"/>
  <c r="M23" i="1" s="1"/>
  <c r="I23" i="1"/>
  <c r="P23" i="1" s="1"/>
  <c r="H23" i="1"/>
  <c r="Z22" i="1"/>
  <c r="Q22" i="1"/>
  <c r="O22" i="1"/>
  <c r="N22" i="1"/>
  <c r="M22" i="1"/>
  <c r="L22" i="1"/>
  <c r="J22" i="1"/>
  <c r="I22" i="1"/>
  <c r="P22" i="1" s="1"/>
  <c r="H22" i="1"/>
  <c r="Z21" i="1"/>
  <c r="Q21" i="1"/>
  <c r="P21" i="1"/>
  <c r="O21" i="1"/>
  <c r="N21" i="1"/>
  <c r="L21" i="1"/>
  <c r="J21" i="1"/>
  <c r="M21" i="1" s="1"/>
  <c r="I21" i="1"/>
  <c r="K21" i="1" s="1"/>
  <c r="R21" i="1" s="1"/>
  <c r="H21" i="1"/>
  <c r="Z20" i="1"/>
  <c r="Q20" i="1"/>
  <c r="P20" i="1"/>
  <c r="O20" i="1"/>
  <c r="N20" i="1"/>
  <c r="M20" i="1"/>
  <c r="L20" i="1"/>
  <c r="K20" i="1"/>
  <c r="J20" i="1"/>
  <c r="I20" i="1"/>
  <c r="H20" i="1"/>
  <c r="R20" i="1" s="1"/>
  <c r="Z19" i="1"/>
  <c r="S19" i="1"/>
  <c r="Q19" i="1"/>
  <c r="N19" i="1"/>
  <c r="L19" i="1"/>
  <c r="J19" i="1"/>
  <c r="M19" i="1" s="1"/>
  <c r="I19" i="1"/>
  <c r="K19" i="1" s="1"/>
  <c r="H19" i="1"/>
  <c r="Z18" i="1"/>
  <c r="S18" i="1"/>
  <c r="S34" i="1" s="1"/>
  <c r="Q18" i="1"/>
  <c r="P18" i="1"/>
  <c r="O18" i="1"/>
  <c r="N18" i="1"/>
  <c r="L18" i="1"/>
  <c r="J18" i="1"/>
  <c r="M18" i="1" s="1"/>
  <c r="I18" i="1"/>
  <c r="K18" i="1" s="1"/>
  <c r="H18" i="1"/>
  <c r="Z17" i="1"/>
  <c r="R17" i="1"/>
  <c r="Q17" i="1"/>
  <c r="P17" i="1"/>
  <c r="N17" i="1"/>
  <c r="M17" i="1"/>
  <c r="L17" i="1"/>
  <c r="K17" i="1"/>
  <c r="J17" i="1"/>
  <c r="I17" i="1"/>
  <c r="H17" i="1"/>
  <c r="O17" i="1" s="1"/>
  <c r="Z16" i="1"/>
  <c r="Q16" i="1"/>
  <c r="P16" i="1"/>
  <c r="O16" i="1"/>
  <c r="N16" i="1"/>
  <c r="M16" i="1"/>
  <c r="L16" i="1"/>
  <c r="J16" i="1"/>
  <c r="I16" i="1"/>
  <c r="K16" i="1" s="1"/>
  <c r="H16" i="1"/>
  <c r="R16" i="1" s="1"/>
  <c r="Z15" i="1"/>
  <c r="Q15" i="1"/>
  <c r="N15" i="1"/>
  <c r="L15" i="1"/>
  <c r="J15" i="1"/>
  <c r="M15" i="1" s="1"/>
  <c r="I15" i="1"/>
  <c r="P15" i="1" s="1"/>
  <c r="H15" i="1"/>
  <c r="Z14" i="1"/>
  <c r="Q14" i="1"/>
  <c r="P14" i="1"/>
  <c r="N14" i="1"/>
  <c r="L14" i="1"/>
  <c r="J14" i="1"/>
  <c r="M14" i="1" s="1"/>
  <c r="I14" i="1"/>
  <c r="K14" i="1" s="1"/>
  <c r="H14" i="1"/>
  <c r="R14" i="1" s="1"/>
  <c r="Z13" i="1"/>
  <c r="Q13" i="1"/>
  <c r="P13" i="1"/>
  <c r="O13" i="1"/>
  <c r="N13" i="1"/>
  <c r="L13" i="1"/>
  <c r="J13" i="1"/>
  <c r="K13" i="1" s="1"/>
  <c r="R13" i="1" s="1"/>
  <c r="I13" i="1"/>
  <c r="H13" i="1"/>
  <c r="Z12" i="1"/>
  <c r="Q12" i="1"/>
  <c r="P12" i="1"/>
  <c r="O12" i="1"/>
  <c r="N12" i="1"/>
  <c r="M12" i="1"/>
  <c r="L12" i="1"/>
  <c r="K12" i="1"/>
  <c r="J12" i="1"/>
  <c r="I12" i="1"/>
  <c r="H12" i="1"/>
  <c r="R12" i="1" s="1"/>
  <c r="Z11" i="1"/>
  <c r="Q11" i="1"/>
  <c r="N11" i="1"/>
  <c r="L11" i="1"/>
  <c r="J11" i="1"/>
  <c r="M11" i="1" s="1"/>
  <c r="I11" i="1"/>
  <c r="P11" i="1" s="1"/>
  <c r="H11" i="1"/>
  <c r="Z10" i="1"/>
  <c r="Q10" i="1"/>
  <c r="P10" i="1"/>
  <c r="O10" i="1"/>
  <c r="N10" i="1"/>
  <c r="L10" i="1"/>
  <c r="J10" i="1"/>
  <c r="M10" i="1" s="1"/>
  <c r="I10" i="1"/>
  <c r="K10" i="1" s="1"/>
  <c r="H10" i="1"/>
  <c r="R10" i="1" s="1"/>
  <c r="Z9" i="1"/>
  <c r="Q9" i="1"/>
  <c r="P9" i="1"/>
  <c r="O9" i="1"/>
  <c r="N9" i="1"/>
  <c r="L9" i="1"/>
  <c r="J9" i="1"/>
  <c r="M9" i="1" s="1"/>
  <c r="I9" i="1"/>
  <c r="H9" i="1"/>
  <c r="Z8" i="1"/>
  <c r="Q8" i="1"/>
  <c r="P8" i="1"/>
  <c r="O8" i="1"/>
  <c r="N8" i="1"/>
  <c r="M8" i="1"/>
  <c r="L8" i="1"/>
  <c r="K8" i="1"/>
  <c r="J8" i="1"/>
  <c r="I8" i="1"/>
  <c r="H8" i="1"/>
  <c r="R8" i="1" s="1"/>
  <c r="Z7" i="1"/>
  <c r="Q7" i="1"/>
  <c r="N7" i="1"/>
  <c r="L7" i="1"/>
  <c r="J7" i="1"/>
  <c r="M7" i="1" s="1"/>
  <c r="I7" i="1"/>
  <c r="P7" i="1" s="1"/>
  <c r="H7" i="1"/>
  <c r="Z6" i="1"/>
  <c r="Q6" i="1"/>
  <c r="P6" i="1"/>
  <c r="O6" i="1"/>
  <c r="N6" i="1"/>
  <c r="L6" i="1"/>
  <c r="J6" i="1"/>
  <c r="M6" i="1" s="1"/>
  <c r="I6" i="1"/>
  <c r="K6" i="1" s="1"/>
  <c r="H6" i="1"/>
  <c r="R6" i="1" s="1"/>
  <c r="Z5" i="1"/>
  <c r="Q5" i="1"/>
  <c r="N5" i="1"/>
  <c r="M5" i="1"/>
  <c r="L5" i="1"/>
  <c r="J5" i="1"/>
  <c r="I5" i="1"/>
  <c r="P5" i="1" s="1"/>
  <c r="H5" i="1"/>
  <c r="O5" i="1" s="1"/>
  <c r="Z4" i="1"/>
  <c r="Q4" i="1"/>
  <c r="P4" i="1"/>
  <c r="O4" i="1"/>
  <c r="N4" i="1"/>
  <c r="L4" i="1"/>
  <c r="J4" i="1"/>
  <c r="M4" i="1" s="1"/>
  <c r="I4" i="1"/>
  <c r="K4" i="1" s="1"/>
  <c r="H4" i="1"/>
  <c r="R4" i="1" s="1"/>
  <c r="Z3" i="1"/>
  <c r="Q3" i="1"/>
  <c r="O3" i="1"/>
  <c r="N3" i="1"/>
  <c r="L3" i="1"/>
  <c r="J3" i="1"/>
  <c r="K3" i="1" s="1"/>
  <c r="I3" i="1"/>
  <c r="P3" i="1" s="1"/>
  <c r="H3" i="1"/>
  <c r="R3" i="1" s="1"/>
  <c r="Z2" i="1"/>
  <c r="Z34" i="1" s="1"/>
  <c r="Q2" i="1"/>
  <c r="Q34" i="1" s="1"/>
  <c r="P2" i="1"/>
  <c r="N2" i="1"/>
  <c r="N34" i="1" s="1"/>
  <c r="L2" i="1"/>
  <c r="L34" i="1" s="1"/>
  <c r="J2" i="1"/>
  <c r="J34" i="1" s="1"/>
  <c r="I2" i="1"/>
  <c r="I34" i="1" s="1"/>
  <c r="H2" i="1"/>
  <c r="R15" i="1" l="1"/>
  <c r="M22" i="2"/>
  <c r="R23" i="1"/>
  <c r="S21" i="2"/>
  <c r="R18" i="1"/>
  <c r="R26" i="3"/>
  <c r="S16" i="3"/>
  <c r="R2" i="1"/>
  <c r="N22" i="2"/>
  <c r="R19" i="1"/>
  <c r="P33" i="1"/>
  <c r="H22" i="2"/>
  <c r="K2" i="3"/>
  <c r="K9" i="2"/>
  <c r="S9" i="2" s="1"/>
  <c r="O10" i="2"/>
  <c r="K13" i="2"/>
  <c r="S13" i="2" s="1"/>
  <c r="O14" i="2"/>
  <c r="K17" i="2"/>
  <c r="S17" i="2" s="1"/>
  <c r="O18" i="2"/>
  <c r="K21" i="2"/>
  <c r="K15" i="1"/>
  <c r="M3" i="1"/>
  <c r="M28" i="1"/>
  <c r="K23" i="1"/>
  <c r="R33" i="1"/>
  <c r="M2" i="3"/>
  <c r="M22" i="3" s="1"/>
  <c r="O15" i="3"/>
  <c r="O19" i="3"/>
  <c r="O32" i="1"/>
  <c r="N2" i="3"/>
  <c r="N22" i="3" s="1"/>
  <c r="K21" i="3"/>
  <c r="S21" i="3" s="1"/>
  <c r="K11" i="1"/>
  <c r="R11" i="1" s="1"/>
  <c r="O15" i="1"/>
  <c r="O7" i="1"/>
  <c r="O19" i="1"/>
  <c r="O9" i="2"/>
  <c r="O13" i="2"/>
  <c r="O17" i="2"/>
  <c r="O21" i="2"/>
  <c r="K13" i="3"/>
  <c r="S13" i="3" s="1"/>
  <c r="AB5" i="1"/>
  <c r="AB6" i="1" s="1"/>
  <c r="K7" i="1"/>
  <c r="R7" i="1" s="1"/>
  <c r="K2" i="1"/>
  <c r="M34" i="1"/>
  <c r="P19" i="1"/>
  <c r="P34" i="1" s="1"/>
  <c r="K22" i="1"/>
  <c r="R22" i="1" s="1"/>
  <c r="O23" i="1"/>
  <c r="K26" i="1"/>
  <c r="R26" i="1" s="1"/>
  <c r="K30" i="1"/>
  <c r="R30" i="1" s="1"/>
  <c r="O9" i="3"/>
  <c r="O22" i="3" s="1"/>
  <c r="O14" i="3"/>
  <c r="O18" i="3"/>
  <c r="M21" i="3"/>
  <c r="M32" i="1"/>
  <c r="O11" i="1"/>
  <c r="O2" i="1"/>
  <c r="K5" i="1"/>
  <c r="R5" i="1" s="1"/>
  <c r="O27" i="1"/>
  <c r="O31" i="1"/>
  <c r="K7" i="2"/>
  <c r="S7" i="2" s="1"/>
  <c r="O8" i="2"/>
  <c r="O22" i="2" s="1"/>
  <c r="K11" i="2"/>
  <c r="S11" i="2" s="1"/>
  <c r="O12" i="2"/>
  <c r="K15" i="2"/>
  <c r="S15" i="2" s="1"/>
  <c r="O16" i="2"/>
  <c r="K19" i="2"/>
  <c r="S19" i="2" s="1"/>
  <c r="O20" i="2"/>
  <c r="K12" i="3"/>
  <c r="S12" i="3" s="1"/>
  <c r="K3" i="2"/>
  <c r="S3" i="2" s="1"/>
  <c r="K16" i="3"/>
  <c r="K9" i="1"/>
  <c r="R9" i="1" s="1"/>
  <c r="H34" i="1"/>
  <c r="H35" i="1" s="1"/>
  <c r="M13" i="1"/>
  <c r="K25" i="1"/>
  <c r="R25" i="1" s="1"/>
  <c r="K29" i="1"/>
  <c r="R29" i="1" s="1"/>
  <c r="O30" i="1"/>
  <c r="S22" i="2" l="1"/>
  <c r="R34" i="1"/>
  <c r="K22" i="3"/>
  <c r="S2" i="3"/>
  <c r="S22" i="3" s="1"/>
  <c r="K34" i="1"/>
  <c r="K35" i="1" s="1"/>
  <c r="H57" i="1"/>
  <c r="K22" i="2"/>
  <c r="O34" i="1"/>
</calcChain>
</file>

<file path=xl/sharedStrings.xml><?xml version="1.0" encoding="utf-8"?>
<sst xmlns="http://schemas.openxmlformats.org/spreadsheetml/2006/main" count="451" uniqueCount="96">
  <si>
    <t>Subject Number</t>
  </si>
  <si>
    <t>Nodes Selected</t>
  </si>
  <si>
    <t>Nodes Possible</t>
  </si>
  <si>
    <t>Lag Selected</t>
  </si>
  <si>
    <t>Lag Possible</t>
  </si>
  <si>
    <t>Other Selected</t>
  </si>
  <si>
    <t>Other Possible</t>
  </si>
  <si>
    <t>Lag and Other Combined</t>
  </si>
  <si>
    <t xml:space="preserve">Total Selections </t>
  </si>
  <si>
    <t>Actual Ratio</t>
  </si>
  <si>
    <t>Node/Lag 1 Ratio</t>
  </si>
  <si>
    <t>Lag/Other</t>
  </si>
  <si>
    <t>Chance Ratio</t>
  </si>
  <si>
    <t>Difference in Node and Other Percents</t>
  </si>
  <si>
    <t>Accuracy</t>
  </si>
  <si>
    <t>Response RAte</t>
  </si>
  <si>
    <t>Updated p-value Between Node and Other</t>
  </si>
  <si>
    <t>P-value from original measures (Node and Lag+Other)</t>
  </si>
  <si>
    <t>Paired t-test</t>
  </si>
  <si>
    <t>Node</t>
  </si>
  <si>
    <t>Other</t>
  </si>
  <si>
    <t>G-power: desired sample size of 50 with a power of 0.8</t>
  </si>
  <si>
    <t>STD/sqrt(#)</t>
  </si>
  <si>
    <t>SEM</t>
  </si>
  <si>
    <t>Average</t>
  </si>
  <si>
    <t>higher percent, higher preference for node shapes</t>
  </si>
  <si>
    <t>node selected</t>
  </si>
  <si>
    <t>other selected</t>
  </si>
  <si>
    <t>Selection Category</t>
  </si>
  <si>
    <t>Total Nodes</t>
  </si>
  <si>
    <t>Total Lag</t>
  </si>
  <si>
    <t>Total Other</t>
  </si>
  <si>
    <t>Node/Lag 1</t>
  </si>
  <si>
    <t>Response Rate</t>
  </si>
  <si>
    <t>Shock 1</t>
  </si>
  <si>
    <t>Shock 2</t>
  </si>
  <si>
    <t>Shock 3</t>
  </si>
  <si>
    <t>Shock 4</t>
  </si>
  <si>
    <t>Shock 5</t>
  </si>
  <si>
    <t>Node+Lag/Othe</t>
  </si>
  <si>
    <t>Lag/other</t>
  </si>
  <si>
    <t>Node/Lag</t>
  </si>
  <si>
    <t>ANOVA for node selection</t>
  </si>
  <si>
    <t>C</t>
  </si>
  <si>
    <t>E</t>
  </si>
  <si>
    <t>R</t>
  </si>
  <si>
    <t>SUMMARY</t>
  </si>
  <si>
    <t>Groups</t>
  </si>
  <si>
    <t>Count</t>
  </si>
  <si>
    <t>Sum</t>
  </si>
  <si>
    <t>Variance</t>
  </si>
  <si>
    <t>Column 1</t>
  </si>
  <si>
    <t>Column 2</t>
  </si>
  <si>
    <t>Column 3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</si>
  <si>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</si>
  <si>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</si>
  <si>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</si>
  <si>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</si>
  <si>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</si>
  <si>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</si>
  <si>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</si>
  <si>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</si>
  <si>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</si>
  <si>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</si>
  <si>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</si>
  <si>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E+R</t>
  </si>
  <si>
    <t>Anova: Single Factor</t>
  </si>
  <si>
    <t>Subject ID</t>
  </si>
  <si>
    <t>Group</t>
  </si>
  <si>
    <t>Sex</t>
  </si>
  <si>
    <t>Age</t>
  </si>
  <si>
    <t>Study Time</t>
  </si>
  <si>
    <t>Hours of Sleep</t>
  </si>
  <si>
    <t>Restful Sleep</t>
  </si>
  <si>
    <t>Sleep status</t>
  </si>
  <si>
    <t>Wake Time</t>
  </si>
  <si>
    <t>Anxious</t>
  </si>
  <si>
    <t>Happy</t>
  </si>
  <si>
    <t>Safe</t>
  </si>
  <si>
    <t>Stressed</t>
  </si>
  <si>
    <t>Life Stress</t>
  </si>
  <si>
    <t>Explicit Test</t>
  </si>
  <si>
    <t>Control</t>
  </si>
  <si>
    <t>M</t>
  </si>
  <si>
    <t>Y</t>
  </si>
  <si>
    <t>more</t>
  </si>
  <si>
    <t>less</t>
  </si>
  <si>
    <t>N</t>
  </si>
  <si>
    <t>More</t>
  </si>
  <si>
    <t>Same</t>
  </si>
  <si>
    <t>y</t>
  </si>
  <si>
    <t>same</t>
  </si>
  <si>
    <t>Learning Stress</t>
  </si>
  <si>
    <t>Retrieval Stress</t>
  </si>
  <si>
    <t>\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</si>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</sst>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>
    <font>
      <sz val="10"/>
      <color rgb="FF000000"/>
      <name val="Arial"/>
      <scheme val="minor"/>
    </font>
    <font>
      <b/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4285F4"/>
      <name val="Inconsolata"/>
    </font>
    <font>
      <sz val="11"/>
      <color rgb="FF000000"/>
      <name val="Inconsolata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1"/>
      <color rgb="FF000000"/>
      <name val="&quot;Courier New&quot;"/>
    </font>
    <font>
      <sz val="11"/>
      <color rgb="FF000000"/>
      <name val="Arial"/>
      <scheme val="minor"/>
    </font>
    <font>
      <i/>
      <sz val="10"/>
      <color theme="1"/>
      <name val="Arial"/>
      <scheme val="minor"/>
    </font>
    <font>
      <sz val="10"/>
      <color theme="1"/>
      <name val="Arial"/>
    </font>
    <font>
      <sz val="11"/>
      <color rgb="FF000000"/>
      <name val="Calibri"/>
    </font>
    <font>
      <sz val="11"/>
      <color rgb="FF000000"/>
      <name val="Arial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164" fontId="0" fillId="2" borderId="0" xfId="0" applyNumberFormat="1" applyFill="1"/>
    <xf numFmtId="164" fontId="0" fillId="0" borderId="0" xfId="0" applyNumberFormat="1"/>
    <xf numFmtId="164" fontId="4" fillId="3" borderId="0" xfId="0" applyNumberFormat="1" applyFont="1" applyFill="1"/>
    <xf numFmtId="164" fontId="3" fillId="0" borderId="0" xfId="0" applyNumberFormat="1" applyFont="1"/>
    <xf numFmtId="0" fontId="5" fillId="3" borderId="0" xfId="0" applyFont="1" applyFill="1"/>
    <xf numFmtId="0" fontId="1" fillId="4" borderId="0" xfId="0" applyFont="1" applyFill="1"/>
    <xf numFmtId="0" fontId="0" fillId="4" borderId="0" xfId="0" applyFill="1"/>
    <xf numFmtId="164" fontId="0" fillId="4" borderId="0" xfId="0" applyNumberFormat="1" applyFill="1"/>
    <xf numFmtId="164" fontId="4" fillId="4" borderId="0" xfId="0" applyNumberFormat="1" applyFont="1" applyFill="1"/>
    <xf numFmtId="164" fontId="3" fillId="4" borderId="0" xfId="0" applyNumberFormat="1" applyFont="1" applyFill="1"/>
    <xf numFmtId="0" fontId="3" fillId="4" borderId="0" xfId="0" applyFont="1" applyFill="1"/>
    <xf numFmtId="0" fontId="5" fillId="4" borderId="0" xfId="0" applyFont="1" applyFill="1"/>
    <xf numFmtId="0" fontId="6" fillId="0" borderId="0" xfId="0" applyFont="1"/>
    <xf numFmtId="0" fontId="7" fillId="0" borderId="0" xfId="0" applyFont="1"/>
    <xf numFmtId="2" fontId="0" fillId="0" borderId="0" xfId="0" applyNumberFormat="1"/>
    <xf numFmtId="0" fontId="7" fillId="5" borderId="0" xfId="0" applyFont="1" applyFill="1"/>
    <xf numFmtId="2" fontId="0" fillId="5" borderId="0" xfId="0" applyNumberFormat="1" applyFill="1"/>
    <xf numFmtId="0" fontId="0" fillId="5" borderId="0" xfId="0" applyFill="1"/>
    <xf numFmtId="164" fontId="0" fillId="5" borderId="0" xfId="0" applyNumberFormat="1" applyFill="1"/>
    <xf numFmtId="164" fontId="4" fillId="5" borderId="0" xfId="0" applyNumberFormat="1" applyFont="1" applyFill="1"/>
    <xf numFmtId="164" fontId="3" fillId="5" borderId="0" xfId="0" applyNumberFormat="1" applyFont="1" applyFill="1"/>
    <xf numFmtId="0" fontId="2" fillId="5" borderId="0" xfId="0" applyFont="1" applyFill="1"/>
    <xf numFmtId="0" fontId="5" fillId="5" borderId="0" xfId="0" applyFont="1" applyFill="1"/>
    <xf numFmtId="164" fontId="8" fillId="3" borderId="0" xfId="0" applyNumberFormat="1" applyFont="1" applyFill="1" applyAlignment="1">
      <alignment horizontal="left" wrapText="1"/>
    </xf>
    <xf numFmtId="2" fontId="1" fillId="0" borderId="0" xfId="0" applyNumberFormat="1" applyFont="1"/>
    <xf numFmtId="2" fontId="1" fillId="2" borderId="0" xfId="0" applyNumberFormat="1" applyFont="1" applyFill="1"/>
    <xf numFmtId="2" fontId="1" fillId="6" borderId="0" xfId="0" applyNumberFormat="1" applyFont="1" applyFill="1"/>
    <xf numFmtId="0" fontId="1" fillId="5" borderId="0" xfId="0" applyFont="1" applyFill="1"/>
    <xf numFmtId="0" fontId="3" fillId="5" borderId="0" xfId="0" applyFont="1" applyFill="1"/>
    <xf numFmtId="0" fontId="9" fillId="3" borderId="0" xfId="0" applyFont="1" applyFill="1" applyAlignment="1">
      <alignment horizontal="right" wrapText="1"/>
    </xf>
    <xf numFmtId="164" fontId="1" fillId="0" borderId="0" xfId="0" applyNumberFormat="1" applyFont="1"/>
    <xf numFmtId="2" fontId="9" fillId="3" borderId="0" xfId="0" applyNumberFormat="1" applyFont="1" applyFill="1" applyAlignment="1">
      <alignment horizontal="right" wrapText="1"/>
    </xf>
    <xf numFmtId="0" fontId="10" fillId="0" borderId="1" xfId="0" applyFont="1" applyBorder="1" applyAlignment="1">
      <alignment horizontal="center"/>
    </xf>
    <xf numFmtId="0" fontId="3" fillId="0" borderId="2" xfId="0" applyFont="1" applyBorder="1"/>
    <xf numFmtId="0" fontId="11" fillId="0" borderId="0" xfId="0" applyFont="1"/>
    <xf numFmtId="0" fontId="12" fillId="0" borderId="0" xfId="0" applyFont="1" applyAlignment="1">
      <alignment horizontal="right"/>
    </xf>
    <xf numFmtId="18" fontId="3" fillId="0" borderId="0" xfId="0" applyNumberFormat="1" applyFont="1"/>
    <xf numFmtId="0" fontId="13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3" fillId="6" borderId="0" xfId="0" applyFont="1" applyFill="1"/>
    <xf numFmtId="0" fontId="3" fillId="7" borderId="0" xfId="0" applyFont="1" applyFill="1"/>
    <xf numFmtId="0" fontId="14" fillId="0" borderId="0" xfId="0" applyFont="1" applyAlignment="1">
      <alignment horizontal="right"/>
    </xf>
    <xf numFmtId="0" fontId="14" fillId="0" borderId="0" xfId="0" applyFont="1"/>
    <xf numFmtId="18" fontId="1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342900</xdr:colOff>
      <xdr:row>43</xdr:row>
      <xdr:rowOff>142875</xdr:rowOff>
    </xdr:from>
    <xdr:ext cx="5467350" cy="3495675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504825</xdr:colOff>
      <xdr:row>44</xdr:row>
      <xdr:rowOff>9525</xdr:rowOff>
    </xdr:from>
    <xdr:ext cx="6743700" cy="384810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9525</xdr:colOff>
      <xdr:row>5</xdr:row>
      <xdr:rowOff>200025</xdr:rowOff>
    </xdr:from>
    <xdr:ext cx="5419725" cy="4200525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5</xdr:row>
      <xdr:rowOff>-152400</xdr:rowOff>
    </xdr:from>
    <xdr:ext cx="9629775" cy="75342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01"/>
  <sheetViews>
    <sheetView topLeftCell="X1" workbookViewId="0">
      <selection sqref="A1:Z1048576"/>
    </sheetView>
  </sheetViews>
  <sheetFormatPr defaultColWidth="12.5703125" defaultRowHeight="15.75" customHeight="1"/>
  <cols>
    <col min="1" max="1" width="14.140625" customWidth="1"/>
    <col min="12" max="12" width="16.28515625" bestFit="1" customWidth="1"/>
  </cols>
  <sheetData>
    <row r="1" spans="1:3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</v>
      </c>
      <c r="I1" s="1" t="s">
        <v>3</v>
      </c>
      <c r="J1" s="1" t="s">
        <v>5</v>
      </c>
      <c r="K1" s="2" t="s">
        <v>7</v>
      </c>
      <c r="L1" s="1" t="s">
        <v>8</v>
      </c>
      <c r="M1" s="1"/>
      <c r="N1" s="1" t="s">
        <v>9</v>
      </c>
      <c r="O1" s="1" t="s">
        <v>10</v>
      </c>
      <c r="P1" s="1" t="s">
        <v>11</v>
      </c>
      <c r="Q1" s="1" t="s">
        <v>12</v>
      </c>
      <c r="R1" s="3" t="s">
        <v>13</v>
      </c>
      <c r="S1" s="1" t="s">
        <v>14</v>
      </c>
      <c r="Z1" s="4" t="s">
        <v>15</v>
      </c>
    </row>
    <row r="2" spans="1:38" ht="15.75" customHeight="1">
      <c r="A2" s="1">
        <v>8</v>
      </c>
      <c r="B2">
        <v>17</v>
      </c>
      <c r="C2">
        <v>90</v>
      </c>
      <c r="D2">
        <v>12</v>
      </c>
      <c r="E2">
        <v>82</v>
      </c>
      <c r="F2">
        <v>73</v>
      </c>
      <c r="G2">
        <v>428</v>
      </c>
      <c r="H2" s="5">
        <f t="shared" ref="H2:H33" si="0">B2/C2</f>
        <v>0.18888888888888888</v>
      </c>
      <c r="I2" s="6">
        <f t="shared" ref="I2:I33" si="1">D2/E2</f>
        <v>0.14634146341463414</v>
      </c>
      <c r="J2" s="6">
        <f t="shared" ref="J2:J33" si="2">F2/G2</f>
        <v>0.17056074766355139</v>
      </c>
      <c r="K2" s="5">
        <f t="shared" ref="K2:K33" si="3">(E2*I2+J2*G2)/(E2+G2)</f>
        <v>0.16666666666666666</v>
      </c>
      <c r="L2" s="6">
        <f t="shared" ref="L2:L33" si="4">(B2+D2+F2)/600</f>
        <v>0.17</v>
      </c>
      <c r="M2" s="7">
        <f>((B2+D2)/(C2+E2))/J2</f>
        <v>0.98853137942019753</v>
      </c>
      <c r="N2" s="6">
        <f t="shared" ref="N2:N33" si="5">B2/(B2+D2+F2)</f>
        <v>0.16666666666666666</v>
      </c>
      <c r="O2" s="6">
        <f t="shared" ref="O2:P2" si="6">H2/I2</f>
        <v>1.2907407407407407</v>
      </c>
      <c r="P2" s="6">
        <f t="shared" si="6"/>
        <v>0.85800200467758103</v>
      </c>
      <c r="Q2" s="6">
        <f t="shared" ref="Q2:Q33" si="7">C2/600</f>
        <v>0.15</v>
      </c>
      <c r="R2" s="8">
        <f t="shared" ref="R2:R33" si="8">H2-K2</f>
        <v>2.2222222222222227E-2</v>
      </c>
      <c r="S2">
        <v>0.82789999999999997</v>
      </c>
      <c r="T2" s="4" t="s">
        <v>16</v>
      </c>
      <c r="W2" s="4" t="s">
        <v>17</v>
      </c>
      <c r="Z2" s="9">
        <f t="shared" ref="Z2:Z33" si="9">(B2+D2+F2)/(C2+E2+G2)</f>
        <v>0.17</v>
      </c>
    </row>
    <row r="3" spans="1:38" ht="15.75" customHeight="1">
      <c r="A3" s="10">
        <v>9</v>
      </c>
      <c r="B3" s="11">
        <v>2</v>
      </c>
      <c r="C3" s="11">
        <v>83</v>
      </c>
      <c r="D3" s="11">
        <v>1</v>
      </c>
      <c r="E3" s="11">
        <v>78</v>
      </c>
      <c r="F3" s="11">
        <v>13</v>
      </c>
      <c r="G3" s="11">
        <v>439</v>
      </c>
      <c r="H3" s="12">
        <f t="shared" si="0"/>
        <v>2.4096385542168676E-2</v>
      </c>
      <c r="I3" s="12">
        <f t="shared" si="1"/>
        <v>1.282051282051282E-2</v>
      </c>
      <c r="J3" s="12">
        <f t="shared" si="2"/>
        <v>2.9612756264236904E-2</v>
      </c>
      <c r="K3" s="12">
        <f t="shared" si="3"/>
        <v>2.7079303675048357E-2</v>
      </c>
      <c r="L3" s="12">
        <f t="shared" si="4"/>
        <v>2.6666666666666668E-2</v>
      </c>
      <c r="M3" s="13">
        <f t="shared" ref="M2:M33" si="10">((B3+D3)/(C3+E3))/J3</f>
        <v>0.62924032489249881</v>
      </c>
      <c r="N3" s="12">
        <f t="shared" si="5"/>
        <v>0.125</v>
      </c>
      <c r="O3" s="12">
        <f t="shared" ref="O3:P3" si="11">H3/I3</f>
        <v>1.8795180722891567</v>
      </c>
      <c r="P3" s="12">
        <f t="shared" si="11"/>
        <v>0.43293885601577903</v>
      </c>
      <c r="Q3" s="12">
        <f t="shared" si="7"/>
        <v>0.13833333333333334</v>
      </c>
      <c r="R3" s="14">
        <f t="shared" si="8"/>
        <v>-2.9829181328796806E-3</v>
      </c>
      <c r="S3" s="11">
        <v>0.90639999999999998</v>
      </c>
      <c r="T3" s="15">
        <v>2.8299999999999999E-2</v>
      </c>
      <c r="U3" s="15" t="s">
        <v>18</v>
      </c>
      <c r="V3" s="15"/>
      <c r="W3" s="15">
        <v>3.4799999999999998E-2</v>
      </c>
      <c r="X3" s="15" t="s">
        <v>18</v>
      </c>
      <c r="Y3" s="15"/>
      <c r="Z3" s="16">
        <f t="shared" si="9"/>
        <v>2.6666666666666668E-2</v>
      </c>
      <c r="AA3" s="15"/>
      <c r="AB3" s="15" t="s">
        <v>19</v>
      </c>
      <c r="AC3" s="15" t="s">
        <v>20</v>
      </c>
      <c r="AD3" s="15"/>
      <c r="AE3" s="15"/>
      <c r="AF3" s="15"/>
      <c r="AG3" s="15"/>
      <c r="AH3" s="15"/>
      <c r="AI3" s="15"/>
      <c r="AJ3" s="15"/>
      <c r="AK3" s="15"/>
      <c r="AL3" s="15"/>
    </row>
    <row r="4" spans="1:38" ht="15.75" customHeight="1">
      <c r="A4" s="1">
        <v>10</v>
      </c>
      <c r="B4">
        <v>11</v>
      </c>
      <c r="C4">
        <v>89</v>
      </c>
      <c r="D4">
        <v>18</v>
      </c>
      <c r="E4">
        <v>83</v>
      </c>
      <c r="F4">
        <v>59</v>
      </c>
      <c r="G4">
        <v>428</v>
      </c>
      <c r="H4" s="5">
        <f t="shared" si="0"/>
        <v>0.12359550561797752</v>
      </c>
      <c r="I4" s="6">
        <f t="shared" si="1"/>
        <v>0.21686746987951808</v>
      </c>
      <c r="J4" s="6">
        <f t="shared" si="2"/>
        <v>0.13785046728971961</v>
      </c>
      <c r="K4" s="5">
        <f t="shared" si="3"/>
        <v>0.15068493150684931</v>
      </c>
      <c r="L4" s="6">
        <f t="shared" si="4"/>
        <v>0.14666666666666667</v>
      </c>
      <c r="M4" s="7">
        <f t="shared" si="10"/>
        <v>1.2230981474182105</v>
      </c>
      <c r="N4" s="6">
        <f t="shared" si="5"/>
        <v>0.125</v>
      </c>
      <c r="O4" s="6">
        <f t="shared" ref="O4:P4" si="12">H4/I4</f>
        <v>0.56991260923845188</v>
      </c>
      <c r="P4" s="6">
        <f t="shared" si="12"/>
        <v>1.5732080865836229</v>
      </c>
      <c r="Q4" s="6">
        <f t="shared" si="7"/>
        <v>0.14833333333333334</v>
      </c>
      <c r="R4" s="8">
        <f t="shared" si="8"/>
        <v>-2.7089425888871782E-2</v>
      </c>
      <c r="S4">
        <v>0.90500000000000003</v>
      </c>
      <c r="Z4" s="9">
        <f t="shared" si="9"/>
        <v>0.14666666666666667</v>
      </c>
      <c r="AB4" s="4">
        <v>17</v>
      </c>
      <c r="AC4" s="4">
        <v>10</v>
      </c>
    </row>
    <row r="5" spans="1:38" ht="15.75" customHeight="1">
      <c r="A5" s="1">
        <v>11</v>
      </c>
      <c r="B5">
        <v>0</v>
      </c>
      <c r="C5">
        <v>91</v>
      </c>
      <c r="D5">
        <v>13</v>
      </c>
      <c r="E5">
        <v>85</v>
      </c>
      <c r="F5">
        <v>24</v>
      </c>
      <c r="G5">
        <v>424</v>
      </c>
      <c r="H5" s="5">
        <f t="shared" si="0"/>
        <v>0</v>
      </c>
      <c r="I5" s="6">
        <f t="shared" si="1"/>
        <v>0.15294117647058825</v>
      </c>
      <c r="J5" s="6">
        <f t="shared" si="2"/>
        <v>5.6603773584905662E-2</v>
      </c>
      <c r="K5" s="5">
        <f t="shared" si="3"/>
        <v>7.269155206286837E-2</v>
      </c>
      <c r="L5" s="6">
        <f t="shared" si="4"/>
        <v>6.1666666666666668E-2</v>
      </c>
      <c r="M5" s="7">
        <f t="shared" si="10"/>
        <v>1.3049242424242424</v>
      </c>
      <c r="N5" s="6">
        <f t="shared" si="5"/>
        <v>0</v>
      </c>
      <c r="O5" s="6">
        <f t="shared" ref="O5:P5" si="13">H5/I5</f>
        <v>0</v>
      </c>
      <c r="P5" s="6">
        <f t="shared" si="13"/>
        <v>2.7019607843137257</v>
      </c>
      <c r="Q5" s="6">
        <f t="shared" si="7"/>
        <v>0.15166666666666667</v>
      </c>
      <c r="R5" s="8">
        <f t="shared" si="8"/>
        <v>-7.269155206286837E-2</v>
      </c>
      <c r="S5">
        <v>0.82430000000000003</v>
      </c>
      <c r="T5" s="4" t="s">
        <v>21</v>
      </c>
      <c r="Z5" s="9">
        <f t="shared" si="9"/>
        <v>6.1666666666666668E-2</v>
      </c>
      <c r="AA5" s="4" t="s">
        <v>22</v>
      </c>
      <c r="AB5" s="4">
        <f>STDEV(H2:H34)</f>
        <v>0.15955144344693853</v>
      </c>
    </row>
    <row r="6" spans="1:38" ht="15.75" customHeight="1">
      <c r="A6" s="1">
        <v>12</v>
      </c>
      <c r="B6">
        <v>4</v>
      </c>
      <c r="C6">
        <v>94</v>
      </c>
      <c r="D6">
        <v>3</v>
      </c>
      <c r="E6">
        <v>80</v>
      </c>
      <c r="F6">
        <v>18</v>
      </c>
      <c r="G6">
        <v>426</v>
      </c>
      <c r="H6" s="5">
        <f t="shared" si="0"/>
        <v>4.2553191489361701E-2</v>
      </c>
      <c r="I6" s="6">
        <f t="shared" si="1"/>
        <v>3.7499999999999999E-2</v>
      </c>
      <c r="J6" s="6">
        <f t="shared" si="2"/>
        <v>4.2253521126760563E-2</v>
      </c>
      <c r="K6" s="5">
        <f t="shared" si="3"/>
        <v>4.1501976284584984E-2</v>
      </c>
      <c r="L6" s="6">
        <f t="shared" si="4"/>
        <v>4.1666666666666664E-2</v>
      </c>
      <c r="M6" s="7">
        <f t="shared" si="10"/>
        <v>0.95210727969348663</v>
      </c>
      <c r="N6" s="6">
        <f t="shared" si="5"/>
        <v>0.16</v>
      </c>
      <c r="O6" s="6">
        <f t="shared" ref="O6:P6" si="14">H6/I6</f>
        <v>1.1347517730496455</v>
      </c>
      <c r="P6" s="6">
        <f t="shared" si="14"/>
        <v>0.88749999999999996</v>
      </c>
      <c r="Q6" s="6">
        <f t="shared" si="7"/>
        <v>0.15666666666666668</v>
      </c>
      <c r="R6" s="8">
        <f t="shared" si="8"/>
        <v>1.0512152047767176E-3</v>
      </c>
      <c r="S6">
        <v>0.88139999999999996</v>
      </c>
      <c r="Z6" s="9">
        <f t="shared" si="9"/>
        <v>4.1666666666666664E-2</v>
      </c>
      <c r="AA6" s="4" t="s">
        <v>23</v>
      </c>
      <c r="AB6" s="4">
        <f>AB5/SQRT(33)</f>
        <v>2.7774341279591146E-2</v>
      </c>
      <c r="AC6" s="4">
        <v>1.2E-2</v>
      </c>
    </row>
    <row r="7" spans="1:38" ht="15.75" customHeight="1">
      <c r="A7" s="1">
        <v>13</v>
      </c>
      <c r="B7">
        <v>16</v>
      </c>
      <c r="C7">
        <v>88</v>
      </c>
      <c r="D7">
        <v>3</v>
      </c>
      <c r="E7">
        <v>79</v>
      </c>
      <c r="F7">
        <v>45</v>
      </c>
      <c r="G7">
        <v>433</v>
      </c>
      <c r="H7" s="5">
        <f t="shared" si="0"/>
        <v>0.18181818181818182</v>
      </c>
      <c r="I7" s="6">
        <f t="shared" si="1"/>
        <v>3.7974683544303799E-2</v>
      </c>
      <c r="J7" s="6">
        <f t="shared" si="2"/>
        <v>0.10392609699769054</v>
      </c>
      <c r="K7" s="5">
        <f t="shared" si="3"/>
        <v>9.375E-2</v>
      </c>
      <c r="L7" s="6">
        <f t="shared" si="4"/>
        <v>0.10666666666666667</v>
      </c>
      <c r="M7" s="7">
        <f t="shared" si="10"/>
        <v>1.0947438456420491</v>
      </c>
      <c r="N7" s="6">
        <f t="shared" si="5"/>
        <v>0.25</v>
      </c>
      <c r="O7" s="6">
        <f t="shared" ref="O7:P7" si="15">H7/I7</f>
        <v>4.7878787878787881</v>
      </c>
      <c r="P7" s="6">
        <f t="shared" si="15"/>
        <v>0.36540084388185651</v>
      </c>
      <c r="Q7" s="6">
        <f t="shared" si="7"/>
        <v>0.14666666666666667</v>
      </c>
      <c r="R7" s="8">
        <f t="shared" si="8"/>
        <v>8.8068181818181823E-2</v>
      </c>
      <c r="S7">
        <v>0.75860000000000005</v>
      </c>
      <c r="Z7" s="9">
        <f t="shared" si="9"/>
        <v>0.10666666666666667</v>
      </c>
    </row>
    <row r="8" spans="1:38" ht="15.75" customHeight="1">
      <c r="A8" s="1">
        <v>14</v>
      </c>
      <c r="B8">
        <v>13</v>
      </c>
      <c r="C8">
        <v>87</v>
      </c>
      <c r="D8">
        <v>7</v>
      </c>
      <c r="E8">
        <v>80</v>
      </c>
      <c r="F8">
        <v>63</v>
      </c>
      <c r="G8">
        <v>433</v>
      </c>
      <c r="H8" s="5">
        <f t="shared" si="0"/>
        <v>0.14942528735632185</v>
      </c>
      <c r="I8" s="6">
        <f t="shared" si="1"/>
        <v>8.7499999999999994E-2</v>
      </c>
      <c r="J8" s="6">
        <f t="shared" si="2"/>
        <v>0.14549653579676675</v>
      </c>
      <c r="K8" s="5">
        <f t="shared" si="3"/>
        <v>0.1364522417153996</v>
      </c>
      <c r="L8" s="6">
        <f t="shared" si="4"/>
        <v>0.13833333333333334</v>
      </c>
      <c r="M8" s="7">
        <f t="shared" si="10"/>
        <v>0.82311567341507463</v>
      </c>
      <c r="N8" s="6">
        <f t="shared" si="5"/>
        <v>0.15662650602409639</v>
      </c>
      <c r="O8" s="6">
        <f t="shared" ref="O8:P8" si="16">H8/I8</f>
        <v>1.7077175697865354</v>
      </c>
      <c r="P8" s="6">
        <f t="shared" si="16"/>
        <v>0.60138888888888886</v>
      </c>
      <c r="Q8" s="6">
        <f t="shared" si="7"/>
        <v>0.14499999999999999</v>
      </c>
      <c r="R8" s="8">
        <f t="shared" si="8"/>
        <v>1.2973045640922248E-2</v>
      </c>
      <c r="S8">
        <v>0.76570000000000005</v>
      </c>
      <c r="Z8" s="9">
        <f t="shared" si="9"/>
        <v>0.13833333333333334</v>
      </c>
    </row>
    <row r="9" spans="1:38" ht="15.75" customHeight="1">
      <c r="A9" s="1">
        <v>15</v>
      </c>
      <c r="B9">
        <v>26</v>
      </c>
      <c r="C9">
        <v>95</v>
      </c>
      <c r="D9">
        <v>12</v>
      </c>
      <c r="E9">
        <v>84</v>
      </c>
      <c r="F9">
        <v>27</v>
      </c>
      <c r="G9">
        <v>421</v>
      </c>
      <c r="H9" s="5">
        <f t="shared" si="0"/>
        <v>0.27368421052631581</v>
      </c>
      <c r="I9" s="6">
        <f t="shared" si="1"/>
        <v>0.14285714285714285</v>
      </c>
      <c r="J9" s="6">
        <f t="shared" si="2"/>
        <v>6.413301662707839E-2</v>
      </c>
      <c r="K9" s="5">
        <f t="shared" si="3"/>
        <v>7.7227722772277227E-2</v>
      </c>
      <c r="L9" s="6">
        <f t="shared" si="4"/>
        <v>0.10833333333333334</v>
      </c>
      <c r="M9" s="7">
        <f t="shared" si="10"/>
        <v>3.3101593213325056</v>
      </c>
      <c r="N9" s="6">
        <f t="shared" si="5"/>
        <v>0.4</v>
      </c>
      <c r="O9" s="6">
        <f t="shared" ref="O9:P9" si="17">H9/I9</f>
        <v>1.9157894736842107</v>
      </c>
      <c r="P9" s="6">
        <f t="shared" si="17"/>
        <v>2.227513227513227</v>
      </c>
      <c r="Q9" s="6">
        <f t="shared" si="7"/>
        <v>0.15833333333333333</v>
      </c>
      <c r="R9" s="8">
        <f t="shared" si="8"/>
        <v>0.19645648775403857</v>
      </c>
      <c r="S9">
        <v>0.89639999999999997</v>
      </c>
      <c r="Z9" s="9">
        <f t="shared" si="9"/>
        <v>0.10833333333333334</v>
      </c>
    </row>
    <row r="10" spans="1:38" ht="15.75" customHeight="1">
      <c r="A10" s="1">
        <v>16</v>
      </c>
      <c r="B10" s="17">
        <v>42</v>
      </c>
      <c r="C10">
        <v>88</v>
      </c>
      <c r="D10">
        <v>20</v>
      </c>
      <c r="E10">
        <v>79</v>
      </c>
      <c r="F10">
        <v>9</v>
      </c>
      <c r="G10">
        <v>433</v>
      </c>
      <c r="H10" s="5">
        <f t="shared" si="0"/>
        <v>0.47727272727272729</v>
      </c>
      <c r="I10" s="6">
        <f t="shared" si="1"/>
        <v>0.25316455696202533</v>
      </c>
      <c r="J10" s="6">
        <f t="shared" si="2"/>
        <v>2.0785219399538105E-2</v>
      </c>
      <c r="K10" s="5">
        <f t="shared" si="3"/>
        <v>5.6640625E-2</v>
      </c>
      <c r="L10" s="6">
        <f t="shared" si="4"/>
        <v>0.11833333333333333</v>
      </c>
      <c r="M10" s="7">
        <f t="shared" si="10"/>
        <v>17.861610113107119</v>
      </c>
      <c r="N10" s="6">
        <f t="shared" si="5"/>
        <v>0.59154929577464788</v>
      </c>
      <c r="O10" s="6">
        <f t="shared" ref="O10:P10" si="18">H10/I10</f>
        <v>1.8852272727272728</v>
      </c>
      <c r="P10" s="6">
        <f t="shared" si="18"/>
        <v>12.18002812939522</v>
      </c>
      <c r="Q10" s="6">
        <f t="shared" si="7"/>
        <v>0.14666666666666667</v>
      </c>
      <c r="R10" s="8">
        <f t="shared" si="8"/>
        <v>0.42063210227272729</v>
      </c>
      <c r="S10">
        <v>0.86929999999999996</v>
      </c>
      <c r="Z10" s="9">
        <f t="shared" si="9"/>
        <v>0.11833333333333333</v>
      </c>
    </row>
    <row r="11" spans="1:38" ht="15.75" customHeight="1">
      <c r="A11" s="1">
        <v>17</v>
      </c>
      <c r="B11">
        <v>18</v>
      </c>
      <c r="C11">
        <v>89</v>
      </c>
      <c r="D11">
        <v>16</v>
      </c>
      <c r="E11">
        <v>81</v>
      </c>
      <c r="F11">
        <v>97</v>
      </c>
      <c r="G11">
        <v>430</v>
      </c>
      <c r="H11" s="5">
        <f t="shared" si="0"/>
        <v>0.20224719101123595</v>
      </c>
      <c r="I11" s="6">
        <f t="shared" si="1"/>
        <v>0.19753086419753085</v>
      </c>
      <c r="J11" s="6">
        <f t="shared" si="2"/>
        <v>0.2255813953488372</v>
      </c>
      <c r="K11" s="5">
        <f t="shared" si="3"/>
        <v>0.22113502935420742</v>
      </c>
      <c r="L11" s="6">
        <f t="shared" si="4"/>
        <v>0.21833333333333332</v>
      </c>
      <c r="M11" s="7">
        <f t="shared" si="10"/>
        <v>0.88659793814432997</v>
      </c>
      <c r="N11" s="6">
        <f t="shared" si="5"/>
        <v>0.13740458015267176</v>
      </c>
      <c r="O11" s="6">
        <f t="shared" ref="O11:P11" si="19">H11/I11</f>
        <v>1.023876404494382</v>
      </c>
      <c r="P11" s="6">
        <f t="shared" si="19"/>
        <v>0.87565228458699251</v>
      </c>
      <c r="Q11" s="6">
        <f t="shared" si="7"/>
        <v>0.14833333333333334</v>
      </c>
      <c r="R11" s="8">
        <f t="shared" si="8"/>
        <v>-1.8887838342971475E-2</v>
      </c>
      <c r="S11">
        <v>0.9</v>
      </c>
      <c r="Z11" s="9">
        <f t="shared" si="9"/>
        <v>0.21833333333333332</v>
      </c>
    </row>
    <row r="12" spans="1:38" ht="15.75" customHeight="1">
      <c r="A12" s="1">
        <v>18</v>
      </c>
      <c r="B12">
        <v>3</v>
      </c>
      <c r="C12">
        <v>93</v>
      </c>
      <c r="D12">
        <v>14</v>
      </c>
      <c r="E12">
        <v>80</v>
      </c>
      <c r="F12">
        <v>32</v>
      </c>
      <c r="G12">
        <v>427</v>
      </c>
      <c r="H12" s="5">
        <f t="shared" si="0"/>
        <v>3.2258064516129031E-2</v>
      </c>
      <c r="I12" s="6">
        <f t="shared" si="1"/>
        <v>0.17499999999999999</v>
      </c>
      <c r="J12" s="6">
        <f t="shared" si="2"/>
        <v>7.4941451990632318E-2</v>
      </c>
      <c r="K12" s="5">
        <f t="shared" si="3"/>
        <v>9.0729783037475351E-2</v>
      </c>
      <c r="L12" s="6">
        <f t="shared" si="4"/>
        <v>8.1666666666666665E-2</v>
      </c>
      <c r="M12" s="7">
        <f t="shared" si="10"/>
        <v>1.3112355491329482</v>
      </c>
      <c r="N12" s="6">
        <f t="shared" si="5"/>
        <v>6.1224489795918366E-2</v>
      </c>
      <c r="O12" s="6">
        <f t="shared" ref="O12:P12" si="20">H12/I12</f>
        <v>0.18433179723502305</v>
      </c>
      <c r="P12" s="6">
        <f t="shared" si="20"/>
        <v>2.3351562499999998</v>
      </c>
      <c r="Q12" s="6">
        <f t="shared" si="7"/>
        <v>0.155</v>
      </c>
      <c r="R12" s="8">
        <f t="shared" si="8"/>
        <v>-5.8471718521346319E-2</v>
      </c>
      <c r="S12">
        <v>0.8821</v>
      </c>
      <c r="Z12" s="9">
        <f t="shared" si="9"/>
        <v>8.1666666666666665E-2</v>
      </c>
    </row>
    <row r="13" spans="1:38" ht="15.75" customHeight="1">
      <c r="A13" s="18">
        <v>19</v>
      </c>
      <c r="B13" s="17">
        <v>2</v>
      </c>
      <c r="C13" s="17">
        <v>85</v>
      </c>
      <c r="D13" s="17">
        <v>2</v>
      </c>
      <c r="E13" s="17">
        <v>77</v>
      </c>
      <c r="F13" s="17">
        <v>21</v>
      </c>
      <c r="G13" s="17">
        <v>438</v>
      </c>
      <c r="H13" s="5">
        <f t="shared" si="0"/>
        <v>2.3529411764705882E-2</v>
      </c>
      <c r="I13" s="6">
        <f t="shared" si="1"/>
        <v>2.5974025974025976E-2</v>
      </c>
      <c r="J13" s="6">
        <f t="shared" si="2"/>
        <v>4.7945205479452052E-2</v>
      </c>
      <c r="K13" s="5">
        <f t="shared" si="3"/>
        <v>4.4660194174757278E-2</v>
      </c>
      <c r="L13" s="6">
        <f t="shared" si="4"/>
        <v>4.1666666666666664E-2</v>
      </c>
      <c r="M13" s="7">
        <f t="shared" si="10"/>
        <v>0.5149911816578483</v>
      </c>
      <c r="N13" s="6">
        <f t="shared" si="5"/>
        <v>0.08</v>
      </c>
      <c r="O13" s="6">
        <f t="shared" ref="O13:P13" si="21">H13/I13</f>
        <v>0.90588235294117636</v>
      </c>
      <c r="P13" s="6">
        <f t="shared" si="21"/>
        <v>0.541743970315399</v>
      </c>
      <c r="Q13" s="6">
        <f t="shared" si="7"/>
        <v>0.14166666666666666</v>
      </c>
      <c r="R13" s="8">
        <f t="shared" si="8"/>
        <v>-2.1130782410051396E-2</v>
      </c>
      <c r="S13" s="17">
        <v>0.84140000000000004</v>
      </c>
      <c r="Z13" s="9">
        <f t="shared" si="9"/>
        <v>4.1666666666666664E-2</v>
      </c>
    </row>
    <row r="14" spans="1:38" ht="15.75" customHeight="1">
      <c r="A14" s="18">
        <v>20</v>
      </c>
      <c r="B14" s="17">
        <v>2</v>
      </c>
      <c r="C14" s="17">
        <v>83</v>
      </c>
      <c r="D14" s="17">
        <v>0</v>
      </c>
      <c r="E14" s="17">
        <v>80</v>
      </c>
      <c r="F14" s="17">
        <v>11</v>
      </c>
      <c r="G14" s="17">
        <v>437</v>
      </c>
      <c r="H14" s="5">
        <f t="shared" si="0"/>
        <v>2.4096385542168676E-2</v>
      </c>
      <c r="I14" s="6">
        <f t="shared" si="1"/>
        <v>0</v>
      </c>
      <c r="J14" s="6">
        <f t="shared" si="2"/>
        <v>2.5171624713958809E-2</v>
      </c>
      <c r="K14" s="5">
        <f t="shared" si="3"/>
        <v>2.1276595744680851E-2</v>
      </c>
      <c r="L14" s="6">
        <f t="shared" si="4"/>
        <v>2.1666666666666667E-2</v>
      </c>
      <c r="M14" s="7">
        <f t="shared" si="10"/>
        <v>0.48745119910764084</v>
      </c>
      <c r="N14" s="6">
        <f t="shared" si="5"/>
        <v>0.15384615384615385</v>
      </c>
      <c r="O14" s="6"/>
      <c r="P14" s="6">
        <f>I14/J14</f>
        <v>0</v>
      </c>
      <c r="Q14" s="6">
        <f t="shared" si="7"/>
        <v>0.13833333333333334</v>
      </c>
      <c r="R14" s="8">
        <f t="shared" si="8"/>
        <v>2.8197897974878254E-3</v>
      </c>
      <c r="S14" s="17">
        <v>0.95569999999999999</v>
      </c>
      <c r="Z14" s="9">
        <f t="shared" si="9"/>
        <v>2.1666666666666667E-2</v>
      </c>
    </row>
    <row r="15" spans="1:38" ht="15.75" customHeight="1">
      <c r="A15" s="18">
        <v>21</v>
      </c>
      <c r="B15" s="17">
        <v>43</v>
      </c>
      <c r="C15" s="17">
        <v>87</v>
      </c>
      <c r="D15" s="17">
        <v>21</v>
      </c>
      <c r="E15" s="17">
        <v>80</v>
      </c>
      <c r="F15" s="17">
        <v>23</v>
      </c>
      <c r="G15" s="17">
        <v>433</v>
      </c>
      <c r="H15" s="5">
        <f t="shared" si="0"/>
        <v>0.4942528735632184</v>
      </c>
      <c r="I15" s="6">
        <f t="shared" si="1"/>
        <v>0.26250000000000001</v>
      </c>
      <c r="J15" s="6">
        <f t="shared" si="2"/>
        <v>5.3117782909930716E-2</v>
      </c>
      <c r="K15" s="5">
        <f t="shared" si="3"/>
        <v>8.5769980506822607E-2</v>
      </c>
      <c r="L15" s="6">
        <f t="shared" si="4"/>
        <v>0.14499999999999999</v>
      </c>
      <c r="M15" s="7">
        <f t="shared" si="10"/>
        <v>7.2147878156730023</v>
      </c>
      <c r="N15" s="6">
        <f t="shared" si="5"/>
        <v>0.4942528735632184</v>
      </c>
      <c r="O15" s="6">
        <f t="shared" ref="O15:P15" si="22">H15/I15</f>
        <v>1.8828680897646415</v>
      </c>
      <c r="P15" s="6">
        <f t="shared" si="22"/>
        <v>4.9418478260869563</v>
      </c>
      <c r="Q15" s="6">
        <f t="shared" si="7"/>
        <v>0.14499999999999999</v>
      </c>
      <c r="R15" s="8">
        <f t="shared" si="8"/>
        <v>0.40848289305639579</v>
      </c>
      <c r="S15" s="17">
        <v>0.86429999999999996</v>
      </c>
      <c r="Z15" s="9">
        <f t="shared" si="9"/>
        <v>0.14499999999999999</v>
      </c>
    </row>
    <row r="16" spans="1:38" ht="15.75" customHeight="1">
      <c r="A16" s="18">
        <v>22</v>
      </c>
      <c r="B16" s="17">
        <v>10</v>
      </c>
      <c r="C16" s="17">
        <v>85</v>
      </c>
      <c r="D16" s="17">
        <v>6</v>
      </c>
      <c r="E16" s="17">
        <v>77</v>
      </c>
      <c r="F16" s="17">
        <v>44</v>
      </c>
      <c r="G16" s="17">
        <v>438</v>
      </c>
      <c r="H16" s="5">
        <f t="shared" si="0"/>
        <v>0.11764705882352941</v>
      </c>
      <c r="I16" s="6">
        <f t="shared" si="1"/>
        <v>7.792207792207792E-2</v>
      </c>
      <c r="J16" s="6">
        <f t="shared" si="2"/>
        <v>0.1004566210045662</v>
      </c>
      <c r="K16" s="5">
        <f t="shared" si="3"/>
        <v>9.7087378640776698E-2</v>
      </c>
      <c r="L16" s="6">
        <f t="shared" si="4"/>
        <v>0.1</v>
      </c>
      <c r="M16" s="7">
        <f t="shared" si="10"/>
        <v>0.98316498316498313</v>
      </c>
      <c r="N16" s="6">
        <f t="shared" si="5"/>
        <v>0.16666666666666666</v>
      </c>
      <c r="O16" s="6">
        <f t="shared" ref="O16:P16" si="23">H16/I16</f>
        <v>1.5098039215686274</v>
      </c>
      <c r="P16" s="6">
        <f t="shared" si="23"/>
        <v>0.77567886658795748</v>
      </c>
      <c r="Q16" s="6">
        <f t="shared" si="7"/>
        <v>0.14166666666666666</v>
      </c>
      <c r="R16" s="8">
        <f t="shared" si="8"/>
        <v>2.0559680182752713E-2</v>
      </c>
      <c r="S16" s="17">
        <v>0.84289999999999998</v>
      </c>
      <c r="Z16" s="9">
        <f t="shared" si="9"/>
        <v>0.1</v>
      </c>
    </row>
    <row r="17" spans="1:38" ht="15.75" customHeight="1">
      <c r="A17" s="18">
        <v>23</v>
      </c>
      <c r="B17" s="17">
        <v>15</v>
      </c>
      <c r="C17" s="17">
        <v>88</v>
      </c>
      <c r="D17" s="17">
        <v>15</v>
      </c>
      <c r="E17" s="17">
        <v>80</v>
      </c>
      <c r="F17" s="17">
        <v>81</v>
      </c>
      <c r="G17" s="17">
        <v>432</v>
      </c>
      <c r="H17" s="5">
        <f t="shared" si="0"/>
        <v>0.17045454545454544</v>
      </c>
      <c r="I17" s="6">
        <f t="shared" si="1"/>
        <v>0.1875</v>
      </c>
      <c r="J17" s="6">
        <f t="shared" si="2"/>
        <v>0.1875</v>
      </c>
      <c r="K17" s="5">
        <f t="shared" si="3"/>
        <v>0.1875</v>
      </c>
      <c r="L17" s="6">
        <f t="shared" si="4"/>
        <v>0.185</v>
      </c>
      <c r="M17" s="7">
        <f t="shared" si="10"/>
        <v>0.95238095238095244</v>
      </c>
      <c r="N17" s="6">
        <f t="shared" si="5"/>
        <v>0.13513513513513514</v>
      </c>
      <c r="O17" s="6">
        <f t="shared" ref="O17:P17" si="24">H17/I17</f>
        <v>0.90909090909090906</v>
      </c>
      <c r="P17" s="6">
        <f t="shared" si="24"/>
        <v>1</v>
      </c>
      <c r="Q17" s="6">
        <f t="shared" si="7"/>
        <v>0.14666666666666667</v>
      </c>
      <c r="R17" s="8">
        <f t="shared" si="8"/>
        <v>-1.7045454545454558E-2</v>
      </c>
      <c r="S17" s="17">
        <v>0.68069999999999997</v>
      </c>
      <c r="Z17" s="9">
        <f t="shared" si="9"/>
        <v>0.185</v>
      </c>
    </row>
    <row r="18" spans="1:38" ht="15.75" customHeight="1">
      <c r="A18" s="18">
        <v>24</v>
      </c>
      <c r="B18" s="17">
        <v>16</v>
      </c>
      <c r="C18" s="17">
        <v>86</v>
      </c>
      <c r="D18" s="17">
        <v>22</v>
      </c>
      <c r="E18" s="17">
        <v>80</v>
      </c>
      <c r="F18" s="17">
        <v>40</v>
      </c>
      <c r="G18" s="17">
        <v>434</v>
      </c>
      <c r="H18" s="5">
        <f t="shared" si="0"/>
        <v>0.18604651162790697</v>
      </c>
      <c r="I18" s="6">
        <f t="shared" si="1"/>
        <v>0.27500000000000002</v>
      </c>
      <c r="J18" s="6">
        <f t="shared" si="2"/>
        <v>9.2165898617511524E-2</v>
      </c>
      <c r="K18" s="5">
        <f t="shared" si="3"/>
        <v>0.12062256809338522</v>
      </c>
      <c r="L18" s="6">
        <f t="shared" si="4"/>
        <v>0.13</v>
      </c>
      <c r="M18" s="7">
        <f t="shared" si="10"/>
        <v>2.483734939759036</v>
      </c>
      <c r="N18" s="6">
        <f t="shared" si="5"/>
        <v>0.20512820512820512</v>
      </c>
      <c r="O18" s="6">
        <f t="shared" ref="O18:P18" si="25">H18/I18</f>
        <v>0.67653276955602526</v>
      </c>
      <c r="P18" s="6">
        <f t="shared" si="25"/>
        <v>2.9837500000000001</v>
      </c>
      <c r="Q18" s="6">
        <f t="shared" si="7"/>
        <v>0.14333333333333334</v>
      </c>
      <c r="R18" s="8">
        <f t="shared" si="8"/>
        <v>6.5423943534521758E-2</v>
      </c>
      <c r="S18" s="17">
        <f>1-0.225</f>
        <v>0.77500000000000002</v>
      </c>
      <c r="Z18" s="9">
        <f t="shared" si="9"/>
        <v>0.13</v>
      </c>
    </row>
    <row r="19" spans="1:38" ht="15.75" customHeight="1">
      <c r="A19" s="18">
        <v>25</v>
      </c>
      <c r="B19">
        <v>13</v>
      </c>
      <c r="C19">
        <v>80</v>
      </c>
      <c r="D19">
        <v>13</v>
      </c>
      <c r="E19">
        <v>76</v>
      </c>
      <c r="F19">
        <v>94</v>
      </c>
      <c r="G19">
        <v>444</v>
      </c>
      <c r="H19" s="5">
        <f t="shared" si="0"/>
        <v>0.16250000000000001</v>
      </c>
      <c r="I19" s="6">
        <f t="shared" si="1"/>
        <v>0.17105263157894737</v>
      </c>
      <c r="J19" s="6">
        <f t="shared" si="2"/>
        <v>0.21171171171171171</v>
      </c>
      <c r="K19" s="5">
        <f t="shared" si="3"/>
        <v>0.20576923076923076</v>
      </c>
      <c r="L19" s="6">
        <f t="shared" si="4"/>
        <v>0.2</v>
      </c>
      <c r="M19" s="7">
        <f t="shared" si="10"/>
        <v>0.7872340425531914</v>
      </c>
      <c r="N19" s="6">
        <f t="shared" si="5"/>
        <v>0.10833333333333334</v>
      </c>
      <c r="O19" s="6">
        <f t="shared" ref="O19:P19" si="26">H19/I19</f>
        <v>0.95</v>
      </c>
      <c r="P19" s="6">
        <f t="shared" si="26"/>
        <v>0.80795072788353861</v>
      </c>
      <c r="Q19" s="6">
        <f t="shared" si="7"/>
        <v>0.13333333333333333</v>
      </c>
      <c r="R19" s="8">
        <f t="shared" si="8"/>
        <v>-4.3269230769230754E-2</v>
      </c>
      <c r="S19">
        <f>1-0.083</f>
        <v>0.91700000000000004</v>
      </c>
      <c r="Z19" s="9">
        <f t="shared" si="9"/>
        <v>0.2</v>
      </c>
    </row>
    <row r="20" spans="1:38" ht="15.75" customHeight="1">
      <c r="A20" s="18">
        <v>26</v>
      </c>
      <c r="B20">
        <v>18</v>
      </c>
      <c r="C20">
        <v>93</v>
      </c>
      <c r="D20">
        <v>21</v>
      </c>
      <c r="E20">
        <v>84</v>
      </c>
      <c r="F20">
        <v>72</v>
      </c>
      <c r="G20">
        <v>423</v>
      </c>
      <c r="H20" s="5">
        <f t="shared" si="0"/>
        <v>0.19354838709677419</v>
      </c>
      <c r="I20" s="6">
        <f t="shared" si="1"/>
        <v>0.25</v>
      </c>
      <c r="J20" s="6">
        <f t="shared" si="2"/>
        <v>0.1702127659574468</v>
      </c>
      <c r="K20" s="5">
        <f t="shared" si="3"/>
        <v>0.18343195266272189</v>
      </c>
      <c r="L20" s="6">
        <f t="shared" si="4"/>
        <v>0.185</v>
      </c>
      <c r="M20" s="7">
        <f t="shared" si="10"/>
        <v>1.2944915254237288</v>
      </c>
      <c r="N20" s="6">
        <f t="shared" si="5"/>
        <v>0.16216216216216217</v>
      </c>
      <c r="O20" s="6">
        <f t="shared" ref="O20:P20" si="27">H20/I20</f>
        <v>0.77419354838709675</v>
      </c>
      <c r="P20" s="6">
        <f t="shared" si="27"/>
        <v>1.46875</v>
      </c>
      <c r="Q20" s="6">
        <f t="shared" si="7"/>
        <v>0.155</v>
      </c>
      <c r="R20" s="8">
        <f t="shared" si="8"/>
        <v>1.0116434434052302E-2</v>
      </c>
      <c r="S20">
        <v>0.85929999999999995</v>
      </c>
      <c r="Z20" s="9">
        <f t="shared" si="9"/>
        <v>0.185</v>
      </c>
    </row>
    <row r="21" spans="1:38" ht="15.75" customHeight="1">
      <c r="A21" s="18">
        <v>27</v>
      </c>
      <c r="B21">
        <v>31</v>
      </c>
      <c r="C21">
        <v>86</v>
      </c>
      <c r="D21">
        <v>11</v>
      </c>
      <c r="E21">
        <v>81</v>
      </c>
      <c r="F21">
        <v>21</v>
      </c>
      <c r="G21">
        <v>433</v>
      </c>
      <c r="H21" s="5">
        <f t="shared" si="0"/>
        <v>0.36046511627906974</v>
      </c>
      <c r="I21" s="6">
        <f t="shared" si="1"/>
        <v>0.13580246913580246</v>
      </c>
      <c r="J21" s="6">
        <f t="shared" si="2"/>
        <v>4.8498845265588918E-2</v>
      </c>
      <c r="K21" s="5">
        <f t="shared" si="3"/>
        <v>6.2256809338521402E-2</v>
      </c>
      <c r="L21" s="6">
        <f t="shared" si="4"/>
        <v>0.105</v>
      </c>
      <c r="M21" s="7">
        <f t="shared" si="10"/>
        <v>5.185628742514969</v>
      </c>
      <c r="N21" s="6">
        <f t="shared" si="5"/>
        <v>0.49206349206349204</v>
      </c>
      <c r="O21" s="6">
        <f t="shared" ref="O21:P21" si="28">H21/I21</f>
        <v>2.654334038054968</v>
      </c>
      <c r="P21" s="6">
        <f t="shared" si="28"/>
        <v>2.8001175778953553</v>
      </c>
      <c r="Q21" s="6">
        <f t="shared" si="7"/>
        <v>0.14333333333333334</v>
      </c>
      <c r="R21" s="8">
        <f t="shared" si="8"/>
        <v>0.29820830694054834</v>
      </c>
      <c r="S21">
        <v>0.89570000000000005</v>
      </c>
      <c r="Z21" s="9">
        <f t="shared" si="9"/>
        <v>0.105</v>
      </c>
    </row>
    <row r="22" spans="1:38" ht="15.75" customHeight="1">
      <c r="A22" s="18">
        <v>28</v>
      </c>
      <c r="B22">
        <v>25</v>
      </c>
      <c r="C22">
        <v>93</v>
      </c>
      <c r="D22">
        <v>19</v>
      </c>
      <c r="E22">
        <v>85</v>
      </c>
      <c r="F22">
        <v>91</v>
      </c>
      <c r="G22">
        <v>422</v>
      </c>
      <c r="H22" s="5">
        <f t="shared" si="0"/>
        <v>0.26881720430107525</v>
      </c>
      <c r="I22" s="6">
        <f t="shared" si="1"/>
        <v>0.22352941176470589</v>
      </c>
      <c r="J22" s="6">
        <f t="shared" si="2"/>
        <v>0.21563981042654029</v>
      </c>
      <c r="K22" s="5">
        <f t="shared" si="3"/>
        <v>0.21696252465483234</v>
      </c>
      <c r="L22" s="6">
        <f t="shared" si="4"/>
        <v>0.22500000000000001</v>
      </c>
      <c r="M22" s="7">
        <f t="shared" si="10"/>
        <v>1.1463143597975058</v>
      </c>
      <c r="N22" s="6">
        <f t="shared" si="5"/>
        <v>0.18518518518518517</v>
      </c>
      <c r="O22" s="6">
        <f t="shared" ref="O22:P22" si="29">H22/I22</f>
        <v>1.2026032823995472</v>
      </c>
      <c r="P22" s="6">
        <f t="shared" si="29"/>
        <v>1.0365869424692955</v>
      </c>
      <c r="Q22" s="6">
        <f t="shared" si="7"/>
        <v>0.155</v>
      </c>
      <c r="R22" s="8">
        <f t="shared" si="8"/>
        <v>5.1854679646242907E-2</v>
      </c>
      <c r="S22">
        <v>0.8871</v>
      </c>
      <c r="Z22" s="9">
        <f t="shared" si="9"/>
        <v>0.22500000000000001</v>
      </c>
    </row>
    <row r="23" spans="1:38" ht="15.75" customHeight="1">
      <c r="A23" s="18">
        <v>29</v>
      </c>
      <c r="B23">
        <v>14</v>
      </c>
      <c r="C23">
        <v>108</v>
      </c>
      <c r="D23">
        <v>6</v>
      </c>
      <c r="E23">
        <v>87</v>
      </c>
      <c r="F23">
        <v>57</v>
      </c>
      <c r="G23">
        <v>405</v>
      </c>
      <c r="H23" s="5">
        <f t="shared" si="0"/>
        <v>0.12962962962962962</v>
      </c>
      <c r="I23" s="6">
        <f t="shared" si="1"/>
        <v>6.8965517241379309E-2</v>
      </c>
      <c r="J23" s="6">
        <f t="shared" si="2"/>
        <v>0.14074074074074075</v>
      </c>
      <c r="K23" s="5">
        <f t="shared" si="3"/>
        <v>0.12804878048780488</v>
      </c>
      <c r="L23" s="6">
        <f t="shared" si="4"/>
        <v>0.12833333333333333</v>
      </c>
      <c r="M23" s="7">
        <f t="shared" si="10"/>
        <v>0.72874493927125494</v>
      </c>
      <c r="N23" s="6">
        <f t="shared" si="5"/>
        <v>0.18181818181818182</v>
      </c>
      <c r="O23" s="6">
        <f t="shared" ref="O23:P23" si="30">H23/I23</f>
        <v>1.8796296296296295</v>
      </c>
      <c r="P23" s="6">
        <f t="shared" si="30"/>
        <v>0.49001814882032663</v>
      </c>
      <c r="Q23" s="6">
        <f t="shared" si="7"/>
        <v>0.18</v>
      </c>
      <c r="R23" s="8">
        <f t="shared" si="8"/>
        <v>1.5808491418247417E-3</v>
      </c>
      <c r="S23">
        <v>0.92930000000000001</v>
      </c>
      <c r="Z23" s="9">
        <f t="shared" si="9"/>
        <v>0.12833333333333333</v>
      </c>
    </row>
    <row r="24" spans="1:38" ht="15.75" customHeight="1">
      <c r="A24" s="18">
        <v>30</v>
      </c>
      <c r="B24">
        <v>21</v>
      </c>
      <c r="C24">
        <v>86</v>
      </c>
      <c r="D24">
        <v>17</v>
      </c>
      <c r="E24">
        <v>79</v>
      </c>
      <c r="F24">
        <v>104</v>
      </c>
      <c r="G24">
        <v>435</v>
      </c>
      <c r="H24" s="5">
        <f t="shared" si="0"/>
        <v>0.2441860465116279</v>
      </c>
      <c r="I24" s="6">
        <f t="shared" si="1"/>
        <v>0.21518987341772153</v>
      </c>
      <c r="J24" s="6">
        <f t="shared" si="2"/>
        <v>0.23908045977011494</v>
      </c>
      <c r="K24" s="5">
        <f t="shared" si="3"/>
        <v>0.23540856031128404</v>
      </c>
      <c r="L24" s="6">
        <f t="shared" si="4"/>
        <v>0.23666666666666666</v>
      </c>
      <c r="M24" s="7">
        <f t="shared" si="10"/>
        <v>0.96328671328671334</v>
      </c>
      <c r="N24" s="6">
        <f t="shared" si="5"/>
        <v>0.14788732394366197</v>
      </c>
      <c r="O24" s="6">
        <f t="shared" ref="O24:P24" si="31">H24/I24</f>
        <v>1.1347469220246238</v>
      </c>
      <c r="P24" s="6">
        <f t="shared" si="31"/>
        <v>0.90007302823758528</v>
      </c>
      <c r="Q24" s="6">
        <f t="shared" si="7"/>
        <v>0.14333333333333334</v>
      </c>
      <c r="R24" s="8">
        <f t="shared" si="8"/>
        <v>8.7774862003438536E-3</v>
      </c>
      <c r="S24">
        <v>0.86929999999999996</v>
      </c>
      <c r="Z24" s="9">
        <f t="shared" si="9"/>
        <v>0.23666666666666666</v>
      </c>
    </row>
    <row r="25" spans="1:38" ht="15.75" customHeight="1">
      <c r="A25" s="18">
        <v>31</v>
      </c>
      <c r="B25" s="19">
        <v>38</v>
      </c>
      <c r="C25">
        <v>90</v>
      </c>
      <c r="D25" s="19">
        <v>12</v>
      </c>
      <c r="E25" s="19">
        <v>80</v>
      </c>
      <c r="F25" s="19">
        <v>108</v>
      </c>
      <c r="G25" s="19">
        <v>430</v>
      </c>
      <c r="H25" s="5">
        <f t="shared" si="0"/>
        <v>0.42222222222222222</v>
      </c>
      <c r="I25" s="6">
        <f t="shared" si="1"/>
        <v>0.15</v>
      </c>
      <c r="J25" s="6">
        <f t="shared" si="2"/>
        <v>0.25116279069767444</v>
      </c>
      <c r="K25" s="5">
        <f t="shared" si="3"/>
        <v>0.23529411764705885</v>
      </c>
      <c r="L25" s="6">
        <f t="shared" si="4"/>
        <v>0.26333333333333331</v>
      </c>
      <c r="M25" s="7">
        <f t="shared" si="10"/>
        <v>1.1710239651416121</v>
      </c>
      <c r="N25" s="6">
        <f t="shared" si="5"/>
        <v>0.24050632911392406</v>
      </c>
      <c r="O25" s="6">
        <f t="shared" ref="O25:P25" si="32">H25/I25</f>
        <v>2.8148148148148149</v>
      </c>
      <c r="P25" s="6">
        <f t="shared" si="32"/>
        <v>0.5972222222222221</v>
      </c>
      <c r="Q25" s="6">
        <f t="shared" si="7"/>
        <v>0.15</v>
      </c>
      <c r="R25" s="8">
        <f t="shared" si="8"/>
        <v>0.18692810457516337</v>
      </c>
      <c r="S25" s="6">
        <v>0.82069999999999999</v>
      </c>
      <c r="T25" s="3"/>
      <c r="U25" s="3"/>
      <c r="V25" s="3"/>
      <c r="W25" s="3"/>
      <c r="X25" s="3"/>
      <c r="Y25" s="3"/>
      <c r="Z25" s="9">
        <f t="shared" si="9"/>
        <v>0.26333333333333331</v>
      </c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15.75" customHeight="1">
      <c r="A26" s="18">
        <v>32</v>
      </c>
      <c r="B26" s="19">
        <v>15</v>
      </c>
      <c r="C26">
        <v>92</v>
      </c>
      <c r="D26" s="19">
        <v>37</v>
      </c>
      <c r="E26" s="19">
        <v>85</v>
      </c>
      <c r="F26" s="19">
        <v>91</v>
      </c>
      <c r="G26" s="19">
        <v>423</v>
      </c>
      <c r="H26" s="5">
        <f t="shared" si="0"/>
        <v>0.16304347826086957</v>
      </c>
      <c r="I26" s="6">
        <f t="shared" si="1"/>
        <v>0.43529411764705883</v>
      </c>
      <c r="J26" s="6">
        <f t="shared" si="2"/>
        <v>0.21513002364066194</v>
      </c>
      <c r="K26" s="5">
        <f t="shared" si="3"/>
        <v>0.25196850393700787</v>
      </c>
      <c r="L26" s="6">
        <f t="shared" si="4"/>
        <v>0.23833333333333334</v>
      </c>
      <c r="M26" s="7">
        <f t="shared" si="10"/>
        <v>1.3656174334140436</v>
      </c>
      <c r="N26" s="6">
        <f t="shared" si="5"/>
        <v>0.1048951048951049</v>
      </c>
      <c r="O26" s="6">
        <f t="shared" ref="O26:P26" si="33">H26/I26</f>
        <v>0.37455934195064627</v>
      </c>
      <c r="P26" s="6">
        <f t="shared" si="33"/>
        <v>2.0234001292824821</v>
      </c>
      <c r="Q26" s="6">
        <f t="shared" si="7"/>
        <v>0.15333333333333332</v>
      </c>
      <c r="R26" s="8">
        <f t="shared" si="8"/>
        <v>-8.8925025676138303E-2</v>
      </c>
      <c r="S26" s="6">
        <f>1-0.13</f>
        <v>0.87</v>
      </c>
      <c r="T26" s="3"/>
      <c r="U26" s="3"/>
      <c r="V26" s="3"/>
      <c r="W26" s="3"/>
      <c r="X26" s="3"/>
      <c r="Y26" s="3"/>
      <c r="Z26" s="9">
        <f t="shared" si="9"/>
        <v>0.23833333333333334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15.75" customHeight="1">
      <c r="A27" s="18">
        <v>33</v>
      </c>
      <c r="B27" s="19">
        <v>3</v>
      </c>
      <c r="C27">
        <v>91</v>
      </c>
      <c r="D27" s="19">
        <v>1</v>
      </c>
      <c r="E27" s="19">
        <v>81</v>
      </c>
      <c r="F27" s="19">
        <v>6</v>
      </c>
      <c r="G27" s="19">
        <v>428</v>
      </c>
      <c r="H27" s="5">
        <f t="shared" si="0"/>
        <v>3.2967032967032968E-2</v>
      </c>
      <c r="I27" s="6">
        <f t="shared" si="1"/>
        <v>1.2345679012345678E-2</v>
      </c>
      <c r="J27" s="6">
        <f t="shared" si="2"/>
        <v>1.4018691588785047E-2</v>
      </c>
      <c r="K27" s="5">
        <f t="shared" si="3"/>
        <v>1.37524557956778E-2</v>
      </c>
      <c r="L27" s="6">
        <f t="shared" si="4"/>
        <v>1.6666666666666666E-2</v>
      </c>
      <c r="M27" s="7">
        <f t="shared" si="10"/>
        <v>1.6589147286821706</v>
      </c>
      <c r="N27" s="6">
        <f t="shared" si="5"/>
        <v>0.3</v>
      </c>
      <c r="O27" s="6">
        <f t="shared" ref="O27:P27" si="34">H27/I27</f>
        <v>2.6703296703296706</v>
      </c>
      <c r="P27" s="6">
        <f t="shared" si="34"/>
        <v>0.88065843621399176</v>
      </c>
      <c r="Q27" s="6">
        <f t="shared" si="7"/>
        <v>0.15166666666666667</v>
      </c>
      <c r="R27" s="8">
        <f t="shared" si="8"/>
        <v>1.921457717135517E-2</v>
      </c>
      <c r="S27" s="6">
        <v>0.85709999999999997</v>
      </c>
      <c r="T27" s="3"/>
      <c r="U27" s="3"/>
      <c r="V27" s="3"/>
      <c r="W27" s="3"/>
      <c r="X27" s="3"/>
      <c r="Y27" s="3"/>
      <c r="Z27" s="9">
        <f t="shared" si="9"/>
        <v>1.6666666666666666E-2</v>
      </c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15.75" customHeight="1">
      <c r="A28" s="20">
        <v>34</v>
      </c>
      <c r="B28" s="21">
        <v>1</v>
      </c>
      <c r="C28" s="22">
        <v>92</v>
      </c>
      <c r="D28" s="21">
        <v>0</v>
      </c>
      <c r="E28" s="21">
        <v>80</v>
      </c>
      <c r="F28" s="21">
        <v>5</v>
      </c>
      <c r="G28" s="21">
        <v>428</v>
      </c>
      <c r="H28" s="23">
        <f t="shared" si="0"/>
        <v>1.0869565217391304E-2</v>
      </c>
      <c r="I28" s="23">
        <f t="shared" si="1"/>
        <v>0</v>
      </c>
      <c r="J28" s="23">
        <f t="shared" si="2"/>
        <v>1.1682242990654205E-2</v>
      </c>
      <c r="K28" s="23">
        <f t="shared" si="3"/>
        <v>9.8425196850393699E-3</v>
      </c>
      <c r="L28" s="23">
        <f t="shared" si="4"/>
        <v>0.01</v>
      </c>
      <c r="M28" s="24">
        <f t="shared" si="10"/>
        <v>0.49767441860465117</v>
      </c>
      <c r="N28" s="23">
        <f t="shared" si="5"/>
        <v>0.16666666666666666</v>
      </c>
      <c r="O28" s="23"/>
      <c r="P28" s="23">
        <f>I28/J28</f>
        <v>0</v>
      </c>
      <c r="Q28" s="23">
        <f t="shared" si="7"/>
        <v>0.15333333333333332</v>
      </c>
      <c r="R28" s="25">
        <f t="shared" si="8"/>
        <v>1.0270455323519341E-3</v>
      </c>
      <c r="S28" s="23">
        <v>0.80359999999999998</v>
      </c>
      <c r="T28" s="26"/>
      <c r="U28" s="26"/>
      <c r="V28" s="26"/>
      <c r="W28" s="26"/>
      <c r="X28" s="26"/>
      <c r="Y28" s="26"/>
      <c r="Z28" s="27">
        <f t="shared" si="9"/>
        <v>0.01</v>
      </c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</row>
    <row r="29" spans="1:38" ht="15.75" customHeight="1">
      <c r="A29" s="18">
        <v>35</v>
      </c>
      <c r="B29" s="19">
        <v>18</v>
      </c>
      <c r="C29">
        <v>81</v>
      </c>
      <c r="D29" s="19">
        <v>17</v>
      </c>
      <c r="E29" s="19">
        <v>75</v>
      </c>
      <c r="F29" s="19">
        <v>83</v>
      </c>
      <c r="G29" s="19">
        <v>444</v>
      </c>
      <c r="H29" s="5">
        <f t="shared" si="0"/>
        <v>0.22222222222222221</v>
      </c>
      <c r="I29" s="6">
        <f t="shared" si="1"/>
        <v>0.22666666666666666</v>
      </c>
      <c r="J29" s="6">
        <f t="shared" si="2"/>
        <v>0.18693693693693694</v>
      </c>
      <c r="K29" s="5">
        <f t="shared" si="3"/>
        <v>0.19267822736030829</v>
      </c>
      <c r="L29" s="6">
        <f t="shared" si="4"/>
        <v>0.19666666666666666</v>
      </c>
      <c r="M29" s="7">
        <f t="shared" si="10"/>
        <v>1.2001853568118628</v>
      </c>
      <c r="N29" s="6">
        <f t="shared" si="5"/>
        <v>0.15254237288135594</v>
      </c>
      <c r="O29" s="6">
        <f t="shared" ref="O29:P29" si="35">H29/I29</f>
        <v>0.98039215686274506</v>
      </c>
      <c r="P29" s="6">
        <f t="shared" si="35"/>
        <v>1.2125301204819277</v>
      </c>
      <c r="Q29" s="6">
        <f t="shared" si="7"/>
        <v>0.13500000000000001</v>
      </c>
      <c r="R29" s="8">
        <f t="shared" si="8"/>
        <v>2.9543994861913919E-2</v>
      </c>
      <c r="S29" s="6">
        <v>0.66359999999999997</v>
      </c>
      <c r="T29" s="3"/>
      <c r="U29" s="3"/>
      <c r="V29" s="3"/>
      <c r="W29" s="3"/>
      <c r="X29" s="3"/>
      <c r="Y29" s="3"/>
      <c r="Z29" s="9">
        <f t="shared" si="9"/>
        <v>0.19666666666666666</v>
      </c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ht="15.75" customHeight="1">
      <c r="A30" s="18">
        <v>36</v>
      </c>
      <c r="B30" s="19">
        <v>11</v>
      </c>
      <c r="C30">
        <v>93</v>
      </c>
      <c r="D30" s="19">
        <v>11</v>
      </c>
      <c r="E30" s="19">
        <v>87</v>
      </c>
      <c r="F30" s="19">
        <v>49</v>
      </c>
      <c r="G30" s="19">
        <v>420</v>
      </c>
      <c r="H30" s="5">
        <f t="shared" si="0"/>
        <v>0.11827956989247312</v>
      </c>
      <c r="I30" s="6">
        <f t="shared" si="1"/>
        <v>0.12643678160919541</v>
      </c>
      <c r="J30" s="6">
        <f t="shared" si="2"/>
        <v>0.11666666666666667</v>
      </c>
      <c r="K30" s="5">
        <f t="shared" si="3"/>
        <v>0.11834319526627218</v>
      </c>
      <c r="L30" s="6">
        <f t="shared" si="4"/>
        <v>0.11833333333333333</v>
      </c>
      <c r="M30" s="7">
        <f t="shared" si="10"/>
        <v>1.0476190476190477</v>
      </c>
      <c r="N30" s="6">
        <f t="shared" si="5"/>
        <v>0.15492957746478872</v>
      </c>
      <c r="O30" s="6">
        <f t="shared" ref="O30:P30" si="36">H30/I30</f>
        <v>0.93548387096774188</v>
      </c>
      <c r="P30" s="6">
        <f t="shared" si="36"/>
        <v>1.083743842364532</v>
      </c>
      <c r="Q30" s="6">
        <f t="shared" si="7"/>
        <v>0.155</v>
      </c>
      <c r="R30" s="8">
        <f t="shared" si="8"/>
        <v>-6.362537379905886E-5</v>
      </c>
      <c r="S30" s="6">
        <f>1-0.2929</f>
        <v>0.70710000000000006</v>
      </c>
      <c r="T30" s="3"/>
      <c r="U30" s="3"/>
      <c r="V30" s="3"/>
      <c r="W30" s="3"/>
      <c r="X30" s="3"/>
      <c r="Y30" s="3"/>
      <c r="Z30" s="9">
        <f t="shared" si="9"/>
        <v>0.11833333333333333</v>
      </c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15.75" customHeight="1">
      <c r="A31" s="18">
        <v>37</v>
      </c>
      <c r="B31" s="19">
        <v>21</v>
      </c>
      <c r="C31">
        <v>83</v>
      </c>
      <c r="D31" s="19">
        <v>15</v>
      </c>
      <c r="E31" s="19">
        <v>78</v>
      </c>
      <c r="F31" s="19">
        <v>93</v>
      </c>
      <c r="G31" s="19">
        <v>439</v>
      </c>
      <c r="H31" s="5">
        <f t="shared" si="0"/>
        <v>0.25301204819277107</v>
      </c>
      <c r="I31" s="6">
        <f t="shared" si="1"/>
        <v>0.19230769230769232</v>
      </c>
      <c r="J31" s="6">
        <f t="shared" si="2"/>
        <v>0.21184510250569477</v>
      </c>
      <c r="K31" s="5">
        <f t="shared" si="3"/>
        <v>0.20889748549323017</v>
      </c>
      <c r="L31" s="6">
        <f t="shared" si="4"/>
        <v>0.215</v>
      </c>
      <c r="M31" s="7">
        <f t="shared" si="10"/>
        <v>1.0554998998196754</v>
      </c>
      <c r="N31" s="6">
        <f t="shared" si="5"/>
        <v>0.16279069767441862</v>
      </c>
      <c r="O31" s="6">
        <f t="shared" ref="O31:P31" si="37">H31/I31</f>
        <v>1.3156626506024094</v>
      </c>
      <c r="P31" s="6">
        <f t="shared" si="37"/>
        <v>0.90777502067824645</v>
      </c>
      <c r="Q31" s="6">
        <f t="shared" si="7"/>
        <v>0.13833333333333334</v>
      </c>
      <c r="R31" s="8">
        <f t="shared" si="8"/>
        <v>4.4114562699540893E-2</v>
      </c>
      <c r="S31" s="6">
        <v>0.79210000000000003</v>
      </c>
      <c r="T31" s="3"/>
      <c r="U31" s="3"/>
      <c r="V31" s="3"/>
      <c r="W31" s="3"/>
      <c r="X31" s="3"/>
      <c r="Y31" s="3"/>
      <c r="Z31" s="9">
        <f t="shared" si="9"/>
        <v>0.215</v>
      </c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15.75" customHeight="1">
      <c r="A32" s="4">
        <v>65</v>
      </c>
      <c r="B32" s="4">
        <v>71</v>
      </c>
      <c r="C32" s="4">
        <v>98</v>
      </c>
      <c r="D32" s="4">
        <v>2</v>
      </c>
      <c r="E32" s="4">
        <v>87</v>
      </c>
      <c r="F32" s="4">
        <v>16</v>
      </c>
      <c r="G32" s="4">
        <v>415</v>
      </c>
      <c r="H32" s="5">
        <f t="shared" si="0"/>
        <v>0.72448979591836737</v>
      </c>
      <c r="I32" s="6">
        <f t="shared" si="1"/>
        <v>2.2988505747126436E-2</v>
      </c>
      <c r="J32" s="6">
        <f t="shared" si="2"/>
        <v>3.8554216867469883E-2</v>
      </c>
      <c r="K32" s="5">
        <f t="shared" si="3"/>
        <v>3.5856573705179286E-2</v>
      </c>
      <c r="L32" s="6">
        <f t="shared" si="4"/>
        <v>0.14833333333333334</v>
      </c>
      <c r="M32" s="7">
        <f t="shared" si="10"/>
        <v>10.234797297297296</v>
      </c>
      <c r="N32" s="6">
        <f t="shared" si="5"/>
        <v>0.797752808988764</v>
      </c>
      <c r="O32" s="6">
        <f t="shared" ref="O32:P32" si="38">H32/I32</f>
        <v>31.51530612244898</v>
      </c>
      <c r="P32" s="6">
        <f t="shared" si="38"/>
        <v>0.59626436781609193</v>
      </c>
      <c r="Q32" s="6">
        <f t="shared" si="7"/>
        <v>0.16333333333333333</v>
      </c>
      <c r="R32" s="8">
        <f t="shared" si="8"/>
        <v>0.68863322221318812</v>
      </c>
      <c r="S32" s="28">
        <v>0.10639999999999999</v>
      </c>
      <c r="Z32" s="9">
        <f t="shared" si="9"/>
        <v>0.14833333333333334</v>
      </c>
    </row>
    <row r="33" spans="1:38" ht="15.75" customHeight="1">
      <c r="A33" s="4">
        <v>68</v>
      </c>
      <c r="B33" s="4">
        <v>11</v>
      </c>
      <c r="C33" s="4">
        <v>93</v>
      </c>
      <c r="D33" s="4">
        <v>37</v>
      </c>
      <c r="E33" s="4">
        <v>86</v>
      </c>
      <c r="F33" s="4">
        <v>85</v>
      </c>
      <c r="G33" s="4">
        <v>421</v>
      </c>
      <c r="H33" s="5">
        <f t="shared" si="0"/>
        <v>0.11827956989247312</v>
      </c>
      <c r="I33" s="6">
        <f t="shared" si="1"/>
        <v>0.43023255813953487</v>
      </c>
      <c r="J33" s="6">
        <f t="shared" si="2"/>
        <v>0.20190023752969122</v>
      </c>
      <c r="K33" s="5">
        <f t="shared" si="3"/>
        <v>0.24063116370808679</v>
      </c>
      <c r="L33" s="6">
        <f t="shared" si="4"/>
        <v>0.22166666666666668</v>
      </c>
      <c r="M33" s="7">
        <f t="shared" si="10"/>
        <v>1.3281629970423923</v>
      </c>
      <c r="N33" s="6">
        <f t="shared" si="5"/>
        <v>8.2706766917293228E-2</v>
      </c>
      <c r="O33" s="6">
        <f t="shared" ref="O33:P33" si="39">H33/I33</f>
        <v>0.27492008137169432</v>
      </c>
      <c r="P33" s="6">
        <f t="shared" si="39"/>
        <v>2.1309165526675784</v>
      </c>
      <c r="Q33" s="6">
        <f t="shared" si="7"/>
        <v>0.155</v>
      </c>
      <c r="R33" s="8">
        <f t="shared" si="8"/>
        <v>-0.12235159381561367</v>
      </c>
      <c r="S33" s="28">
        <v>0.19359999999999999</v>
      </c>
      <c r="Z33" s="9">
        <f t="shared" si="9"/>
        <v>0.22166666666666668</v>
      </c>
    </row>
    <row r="34" spans="1:38" ht="15.75" customHeight="1">
      <c r="A34" s="18" t="s">
        <v>24</v>
      </c>
      <c r="B34" s="29">
        <f t="shared" ref="B34:G34" si="40">AVERAGE(B2:B33)</f>
        <v>17.21875</v>
      </c>
      <c r="C34" s="29">
        <f t="shared" si="40"/>
        <v>89.375</v>
      </c>
      <c r="D34" s="29">
        <f t="shared" si="40"/>
        <v>12.625</v>
      </c>
      <c r="E34" s="29">
        <f t="shared" si="40"/>
        <v>81.125</v>
      </c>
      <c r="F34" s="29">
        <f t="shared" si="40"/>
        <v>51.71875</v>
      </c>
      <c r="G34" s="29">
        <f t="shared" si="40"/>
        <v>429.5</v>
      </c>
      <c r="H34" s="30">
        <f t="shared" ref="H34:S34" si="41">AVERAGE(H2:H31)</f>
        <v>0.17645429812028471</v>
      </c>
      <c r="I34" s="29">
        <f t="shared" si="41"/>
        <v>0.14989949381412918</v>
      </c>
      <c r="J34" s="29">
        <f t="shared" si="41"/>
        <v>0.12038096345714516</v>
      </c>
      <c r="K34" s="30">
        <f t="shared" si="41"/>
        <v>0.12513769708815967</v>
      </c>
      <c r="L34" s="29">
        <f t="shared" si="41"/>
        <v>0.13266666666666665</v>
      </c>
      <c r="M34" s="29">
        <f t="shared" si="41"/>
        <v>2.037470335310219</v>
      </c>
      <c r="N34" s="29">
        <f t="shared" si="41"/>
        <v>0.19894269999852188</v>
      </c>
      <c r="O34" s="29">
        <f t="shared" si="41"/>
        <v>1.4268097310739101</v>
      </c>
      <c r="P34" s="29">
        <f t="shared" si="41"/>
        <v>1.6496865405132233</v>
      </c>
      <c r="Q34" s="29">
        <f t="shared" si="41"/>
        <v>0.14827777777777781</v>
      </c>
      <c r="R34" s="31">
        <f t="shared" si="41"/>
        <v>5.1316601032125091E-2</v>
      </c>
      <c r="S34" s="29">
        <f t="shared" si="41"/>
        <v>0.84163333333333346</v>
      </c>
      <c r="T34" s="3"/>
      <c r="U34" s="3"/>
      <c r="V34" s="3"/>
      <c r="W34" s="3"/>
      <c r="X34" s="3"/>
      <c r="Y34" s="3"/>
      <c r="Z34" s="9">
        <f>AVERAGE(Z2:Z33)</f>
        <v>0.13593749999999999</v>
      </c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ht="12.75">
      <c r="H35" s="4">
        <f>H34*100</f>
        <v>17.645429812028471</v>
      </c>
      <c r="K35" s="4">
        <f>K34*100</f>
        <v>12.513769708815966</v>
      </c>
      <c r="R35" s="4" t="s">
        <v>25</v>
      </c>
    </row>
    <row r="37" spans="1:38" ht="12.75">
      <c r="H37" s="4" t="s">
        <v>26</v>
      </c>
    </row>
    <row r="38" spans="1:38" ht="12.75">
      <c r="H38" s="4" t="s">
        <v>27</v>
      </c>
    </row>
    <row r="57" spans="8:8" ht="12.75">
      <c r="H57" s="4">
        <f>_xlfn.T.TEST(H2:H24,K2:K24,2,1)</f>
        <v>5.4409303611595017E-2</v>
      </c>
    </row>
    <row r="58" spans="8:8" ht="12.75">
      <c r="H58" s="4">
        <f>_xlfn.T.TEST(H2:H24,J2:J24,2,1)</f>
        <v>5.0037136404023269E-2</v>
      </c>
    </row>
    <row r="67" spans="1:3" ht="12.75">
      <c r="B67" s="4" t="s">
        <v>28</v>
      </c>
    </row>
    <row r="68" spans="1:3" ht="12.75">
      <c r="A68" s="1" t="s">
        <v>3</v>
      </c>
      <c r="B68" s="1" t="s">
        <v>5</v>
      </c>
      <c r="C68" s="1" t="s">
        <v>7</v>
      </c>
    </row>
    <row r="69" spans="1:3" ht="12.75">
      <c r="A69" s="4">
        <v>0.14634146341463414</v>
      </c>
      <c r="B69" s="4">
        <v>0.17056074766355139</v>
      </c>
      <c r="C69" s="4">
        <v>0.16666666666666666</v>
      </c>
    </row>
    <row r="70" spans="1:3" ht="12.75">
      <c r="A70" s="4">
        <v>1.282051282051282E-2</v>
      </c>
      <c r="B70" s="4">
        <v>2.9612756264236904E-2</v>
      </c>
      <c r="C70" s="4">
        <v>2.7079303675048357E-2</v>
      </c>
    </row>
    <row r="71" spans="1:3" ht="12.75">
      <c r="A71" s="4">
        <v>0.21686746987951808</v>
      </c>
      <c r="B71" s="4">
        <v>0.13785046728971961</v>
      </c>
      <c r="C71" s="4">
        <v>0.15068493150684931</v>
      </c>
    </row>
    <row r="72" spans="1:3" ht="12.75">
      <c r="A72" s="4">
        <v>0.15294117647058825</v>
      </c>
      <c r="B72" s="4">
        <v>5.6603773584905662E-2</v>
      </c>
      <c r="C72" s="4">
        <v>7.269155206286837E-2</v>
      </c>
    </row>
    <row r="73" spans="1:3" ht="12.75">
      <c r="A73" s="4">
        <v>3.7499999999999999E-2</v>
      </c>
      <c r="B73" s="4">
        <v>4.2253521126760563E-2</v>
      </c>
      <c r="C73" s="4">
        <v>4.1501976284584984E-2</v>
      </c>
    </row>
    <row r="74" spans="1:3" ht="12.75">
      <c r="A74" s="4">
        <v>3.7974683544303799E-2</v>
      </c>
      <c r="B74" s="4">
        <v>0.10392609699769054</v>
      </c>
      <c r="C74" s="4">
        <v>9.375E-2</v>
      </c>
    </row>
    <row r="75" spans="1:3" ht="12.75">
      <c r="A75" s="4">
        <v>8.7499999999999994E-2</v>
      </c>
      <c r="B75" s="4">
        <v>0.14549653579676675</v>
      </c>
      <c r="C75" s="4">
        <v>0.1364522417153996</v>
      </c>
    </row>
    <row r="76" spans="1:3" ht="12.75">
      <c r="A76" s="4">
        <v>0.14285714285714285</v>
      </c>
      <c r="B76" s="4">
        <v>6.413301662707839E-2</v>
      </c>
      <c r="C76" s="4">
        <v>7.7227722772277227E-2</v>
      </c>
    </row>
    <row r="77" spans="1:3" ht="12.75">
      <c r="A77" s="4">
        <v>0.25316455696202533</v>
      </c>
      <c r="B77" s="4">
        <v>2.0785219399538105E-2</v>
      </c>
      <c r="C77" s="4">
        <v>5.6640625E-2</v>
      </c>
    </row>
    <row r="78" spans="1:3" ht="12.75">
      <c r="A78" s="4">
        <v>0.19753086419753085</v>
      </c>
      <c r="B78" s="4">
        <v>0.2255813953488372</v>
      </c>
      <c r="C78" s="4">
        <v>0.22113502935420742</v>
      </c>
    </row>
    <row r="79" spans="1:3" ht="12.75">
      <c r="A79" s="4">
        <v>0.17499999999999999</v>
      </c>
      <c r="B79" s="4">
        <v>7.4941451990632318E-2</v>
      </c>
      <c r="C79" s="4">
        <v>9.0729783037475351E-2</v>
      </c>
    </row>
    <row r="80" spans="1:3" ht="12.75">
      <c r="A80" s="4">
        <v>2.5974025974025976E-2</v>
      </c>
      <c r="B80" s="4">
        <v>4.7945205479452052E-2</v>
      </c>
      <c r="C80" s="4">
        <v>4.4660194174757278E-2</v>
      </c>
    </row>
    <row r="81" spans="1:3" ht="12.75">
      <c r="A81" s="4">
        <v>0</v>
      </c>
      <c r="B81" s="4">
        <v>2.5171624713958809E-2</v>
      </c>
      <c r="C81" s="4">
        <v>2.1276595744680851E-2</v>
      </c>
    </row>
    <row r="82" spans="1:3" ht="12.75">
      <c r="A82" s="4">
        <v>0.26250000000000001</v>
      </c>
      <c r="B82" s="4">
        <v>5.3117782909930716E-2</v>
      </c>
      <c r="C82" s="4">
        <v>8.5769980506822607E-2</v>
      </c>
    </row>
    <row r="83" spans="1:3" ht="12.75">
      <c r="A83" s="4">
        <v>7.792207792207792E-2</v>
      </c>
      <c r="B83" s="4">
        <v>0.1004566210045662</v>
      </c>
      <c r="C83" s="4">
        <v>9.7087378640776698E-2</v>
      </c>
    </row>
    <row r="84" spans="1:3" ht="12.75">
      <c r="A84" s="4">
        <v>0.1875</v>
      </c>
      <c r="B84" s="4">
        <v>0.1875</v>
      </c>
      <c r="C84" s="4">
        <v>0.1875</v>
      </c>
    </row>
    <row r="85" spans="1:3" ht="12.75">
      <c r="A85" s="4">
        <v>0.27500000000000002</v>
      </c>
      <c r="B85" s="4">
        <v>9.2165898617511524E-2</v>
      </c>
      <c r="C85" s="4">
        <v>0.12062256809338522</v>
      </c>
    </row>
    <row r="86" spans="1:3" ht="12.75">
      <c r="A86" s="4">
        <v>0.17105263157894737</v>
      </c>
      <c r="B86" s="4">
        <v>0.21171171171171171</v>
      </c>
      <c r="C86" s="4">
        <v>0.20576923076923076</v>
      </c>
    </row>
    <row r="87" spans="1:3" ht="12.75">
      <c r="A87" s="4">
        <v>0.25</v>
      </c>
      <c r="B87" s="4">
        <v>0.1702127659574468</v>
      </c>
      <c r="C87" s="4">
        <v>0.18343195266272189</v>
      </c>
    </row>
    <row r="88" spans="1:3" ht="12.75">
      <c r="A88" s="4">
        <v>0.13580246913580246</v>
      </c>
      <c r="B88" s="4">
        <v>4.8498845265588918E-2</v>
      </c>
      <c r="C88" s="4">
        <v>6.2256809338521402E-2</v>
      </c>
    </row>
    <row r="89" spans="1:3" ht="12.75">
      <c r="A89" s="4">
        <v>0.22352941176470589</v>
      </c>
      <c r="B89" s="4">
        <v>0.21563981042654029</v>
      </c>
      <c r="C89" s="4">
        <v>0.21696252465483234</v>
      </c>
    </row>
    <row r="90" spans="1:3" ht="12.75">
      <c r="A90" s="4">
        <v>6.8965517241379309E-2</v>
      </c>
      <c r="B90" s="4">
        <v>0.14074074074074075</v>
      </c>
      <c r="C90" s="4">
        <v>0.12804878048780488</v>
      </c>
    </row>
    <row r="91" spans="1:3" ht="12.75">
      <c r="A91" s="4">
        <v>0.21518987341772153</v>
      </c>
      <c r="B91" s="4">
        <v>0.23908045977011494</v>
      </c>
      <c r="C91" s="4">
        <v>0.23540856031128404</v>
      </c>
    </row>
    <row r="92" spans="1:3" ht="12.75">
      <c r="A92" s="4">
        <v>0.15</v>
      </c>
      <c r="B92" s="4">
        <v>0.25116279069767444</v>
      </c>
      <c r="C92" s="4">
        <v>0.23529411764705885</v>
      </c>
    </row>
    <row r="93" spans="1:3" ht="12.75">
      <c r="A93" s="4">
        <v>0.43529411764705883</v>
      </c>
      <c r="B93" s="4">
        <v>0.21513002364066194</v>
      </c>
      <c r="C93" s="4">
        <v>0.25196850393700787</v>
      </c>
    </row>
    <row r="94" spans="1:3" ht="12.75">
      <c r="A94" s="4">
        <v>1.2345679012345678E-2</v>
      </c>
      <c r="B94" s="4">
        <v>1.4018691588785047E-2</v>
      </c>
      <c r="C94" s="4">
        <v>1.37524557956778E-2</v>
      </c>
    </row>
    <row r="95" spans="1:3" ht="12.75">
      <c r="A95" s="4">
        <v>0</v>
      </c>
      <c r="B95" s="4">
        <v>1.1682242990654205E-2</v>
      </c>
      <c r="C95" s="4">
        <v>9.8425196850393699E-3</v>
      </c>
    </row>
    <row r="96" spans="1:3" ht="12.75">
      <c r="A96" s="4">
        <v>0.22666666666666666</v>
      </c>
      <c r="B96" s="4">
        <v>0.18693693693693694</v>
      </c>
      <c r="C96" s="4">
        <v>0.19267822736030829</v>
      </c>
    </row>
    <row r="97" spans="1:3" ht="12.75">
      <c r="A97" s="4">
        <v>0.12643678160919541</v>
      </c>
      <c r="B97" s="4">
        <v>0.11666666666666667</v>
      </c>
      <c r="C97" s="4">
        <v>0.11834319526627218</v>
      </c>
    </row>
    <row r="98" spans="1:3" ht="12.75">
      <c r="A98" s="4">
        <v>0.19230769230769232</v>
      </c>
      <c r="B98" s="4">
        <v>0.21184510250569477</v>
      </c>
      <c r="C98" s="4">
        <v>0.20889748549323017</v>
      </c>
    </row>
    <row r="99" spans="1:3" ht="12.75">
      <c r="A99" s="4">
        <v>2.2988505747126436E-2</v>
      </c>
      <c r="B99" s="4">
        <v>3.8554216867469883E-2</v>
      </c>
      <c r="C99" s="4">
        <v>3.5856573705179286E-2</v>
      </c>
    </row>
    <row r="100" spans="1:3" ht="12.75">
      <c r="A100" s="4">
        <v>0.43023255813953487</v>
      </c>
      <c r="B100" s="4">
        <v>0.20190023752969122</v>
      </c>
      <c r="C100" s="4">
        <v>0.24063116370808679</v>
      </c>
    </row>
    <row r="101" spans="1:3" ht="12.75">
      <c r="A101" s="4">
        <v>0.14989949381412918</v>
      </c>
      <c r="B101" s="4">
        <v>0.12038096345714516</v>
      </c>
      <c r="C101" s="4">
        <v>0.12513769708815967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I22"/>
  <sheetViews>
    <sheetView topLeftCell="R1" workbookViewId="0">
      <selection sqref="A1:Y21"/>
    </sheetView>
  </sheetViews>
  <sheetFormatPr defaultColWidth="12.5703125" defaultRowHeight="15.75" customHeight="1"/>
  <cols>
    <col min="1" max="1" width="14.140625" customWidth="1"/>
  </cols>
  <sheetData>
    <row r="1" spans="1:35">
      <c r="A1" s="1" t="s">
        <v>0</v>
      </c>
      <c r="B1" s="1" t="s">
        <v>1</v>
      </c>
      <c r="C1" s="1" t="s">
        <v>29</v>
      </c>
      <c r="D1" s="1" t="s">
        <v>3</v>
      </c>
      <c r="E1" s="1" t="s">
        <v>30</v>
      </c>
      <c r="F1" s="1" t="s">
        <v>5</v>
      </c>
      <c r="G1" s="1" t="s">
        <v>31</v>
      </c>
      <c r="H1" s="1" t="s">
        <v>1</v>
      </c>
      <c r="I1" s="1" t="s">
        <v>3</v>
      </c>
      <c r="J1" s="1" t="s">
        <v>5</v>
      </c>
      <c r="K1" s="1" t="s">
        <v>7</v>
      </c>
      <c r="L1" s="1" t="s">
        <v>8</v>
      </c>
      <c r="M1" s="1"/>
      <c r="N1" s="1" t="s">
        <v>11</v>
      </c>
      <c r="O1" s="1" t="s">
        <v>32</v>
      </c>
      <c r="P1" s="1" t="s">
        <v>9</v>
      </c>
      <c r="Q1" s="1" t="s">
        <v>12</v>
      </c>
      <c r="R1" s="1" t="s">
        <v>14</v>
      </c>
      <c r="T1" s="4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</row>
    <row r="2" spans="1:35" ht="15.75" customHeight="1">
      <c r="A2" s="1">
        <v>38</v>
      </c>
      <c r="B2">
        <v>12</v>
      </c>
      <c r="C2">
        <v>86</v>
      </c>
      <c r="D2">
        <v>14</v>
      </c>
      <c r="E2">
        <v>82</v>
      </c>
      <c r="F2">
        <v>56</v>
      </c>
      <c r="G2">
        <v>432</v>
      </c>
      <c r="H2" s="6">
        <f t="shared" ref="H2:H21" si="0">B2/C2</f>
        <v>0.13953488372093023</v>
      </c>
      <c r="I2" s="6">
        <f t="shared" ref="I2:I21" si="1">D2/E2</f>
        <v>0.17073170731707318</v>
      </c>
      <c r="J2" s="6">
        <f t="shared" ref="J2:J21" si="2">F2/G2</f>
        <v>0.12962962962962962</v>
      </c>
      <c r="K2" s="6">
        <f t="shared" ref="K2:K21" si="3">(E2*I2+J2*G2)/(E2+G2)</f>
        <v>0.13618677042801555</v>
      </c>
      <c r="L2" s="6">
        <f t="shared" ref="L2:L21" si="4">(B2+D2+F2)/600</f>
        <v>0.13666666666666666</v>
      </c>
      <c r="M2" s="7">
        <f t="shared" ref="M2:M21" si="5">((B2+D2)/(C2+E2))/J2</f>
        <v>1.1938775510204083</v>
      </c>
      <c r="N2" s="6">
        <f t="shared" ref="N2:N21" si="6">I2/J2</f>
        <v>1.3170731707317076</v>
      </c>
      <c r="O2" s="6">
        <f t="shared" ref="O2:O4" si="7">H2/I2</f>
        <v>0.81727574750830556</v>
      </c>
      <c r="P2" s="6">
        <f t="shared" ref="P2:P21" si="8">B2/(B2+D2+F2)</f>
        <v>0.14634146341463414</v>
      </c>
      <c r="Q2" s="6">
        <f t="shared" ref="Q2:Q21" si="9">C2/600</f>
        <v>0.14333333333333334</v>
      </c>
      <c r="R2">
        <v>0.76139999999999997</v>
      </c>
      <c r="S2" s="8">
        <f t="shared" ref="S2:S21" si="10">H2-K2</f>
        <v>3.3481132929146784E-3</v>
      </c>
      <c r="T2" s="4">
        <f t="shared" ref="T2:T21" si="11">(B2+D2+F2)/600</f>
        <v>0.13666666666666666</v>
      </c>
      <c r="U2" s="4">
        <v>106</v>
      </c>
      <c r="V2" s="4">
        <v>300</v>
      </c>
      <c r="W2" s="4">
        <v>566</v>
      </c>
      <c r="X2" s="4">
        <v>917</v>
      </c>
      <c r="Y2" s="4">
        <v>1235</v>
      </c>
    </row>
    <row r="3" spans="1:35" ht="15.75" customHeight="1">
      <c r="A3" s="1">
        <v>39</v>
      </c>
      <c r="B3">
        <v>19</v>
      </c>
      <c r="C3">
        <v>84</v>
      </c>
      <c r="D3">
        <v>4</v>
      </c>
      <c r="E3">
        <v>76</v>
      </c>
      <c r="F3">
        <v>50</v>
      </c>
      <c r="G3">
        <v>440</v>
      </c>
      <c r="H3" s="6">
        <f t="shared" si="0"/>
        <v>0.22619047619047619</v>
      </c>
      <c r="I3" s="6">
        <f t="shared" si="1"/>
        <v>5.2631578947368418E-2</v>
      </c>
      <c r="J3" s="6">
        <f t="shared" si="2"/>
        <v>0.11363636363636363</v>
      </c>
      <c r="K3" s="6">
        <f t="shared" si="3"/>
        <v>0.10465116279069768</v>
      </c>
      <c r="L3" s="6">
        <f t="shared" si="4"/>
        <v>0.12166666666666667</v>
      </c>
      <c r="M3" s="7">
        <f t="shared" si="5"/>
        <v>1.2649999999999999</v>
      </c>
      <c r="N3" s="6">
        <f t="shared" si="6"/>
        <v>0.4631578947368421</v>
      </c>
      <c r="O3" s="6">
        <f t="shared" si="7"/>
        <v>4.2976190476190474</v>
      </c>
      <c r="P3" s="6">
        <f t="shared" si="8"/>
        <v>0.26027397260273971</v>
      </c>
      <c r="Q3" s="6">
        <f t="shared" si="9"/>
        <v>0.14000000000000001</v>
      </c>
      <c r="R3">
        <f>1-0.1064</f>
        <v>0.89359999999999995</v>
      </c>
      <c r="S3" s="8">
        <f t="shared" si="10"/>
        <v>0.12153931339977851</v>
      </c>
      <c r="T3" s="4">
        <f t="shared" si="11"/>
        <v>0.12166666666666667</v>
      </c>
    </row>
    <row r="4" spans="1:35" ht="15.75" customHeight="1">
      <c r="A4" s="1">
        <v>41</v>
      </c>
      <c r="B4">
        <v>13</v>
      </c>
      <c r="C4">
        <v>91</v>
      </c>
      <c r="D4">
        <v>7</v>
      </c>
      <c r="E4">
        <v>82</v>
      </c>
      <c r="F4">
        <v>71</v>
      </c>
      <c r="G4">
        <v>427</v>
      </c>
      <c r="H4" s="6">
        <f t="shared" si="0"/>
        <v>0.14285714285714285</v>
      </c>
      <c r="I4" s="6">
        <f t="shared" si="1"/>
        <v>8.5365853658536592E-2</v>
      </c>
      <c r="J4" s="6">
        <f t="shared" si="2"/>
        <v>0.16627634660421545</v>
      </c>
      <c r="K4" s="6">
        <f t="shared" si="3"/>
        <v>0.15324165029469547</v>
      </c>
      <c r="L4" s="6">
        <f t="shared" si="4"/>
        <v>0.15166666666666667</v>
      </c>
      <c r="M4" s="7">
        <f t="shared" si="5"/>
        <v>0.69526988520719701</v>
      </c>
      <c r="N4" s="6">
        <f t="shared" si="6"/>
        <v>0.51339745791824121</v>
      </c>
      <c r="O4" s="6">
        <f t="shared" si="7"/>
        <v>1.6734693877551019</v>
      </c>
      <c r="P4" s="6">
        <f t="shared" si="8"/>
        <v>0.14285714285714285</v>
      </c>
      <c r="Q4" s="6">
        <f t="shared" si="9"/>
        <v>0.15166666666666667</v>
      </c>
      <c r="R4">
        <v>0.86070000000000002</v>
      </c>
      <c r="S4" s="8">
        <f t="shared" si="10"/>
        <v>-1.038450743755262E-2</v>
      </c>
      <c r="T4" s="4">
        <f t="shared" si="11"/>
        <v>0.15166666666666667</v>
      </c>
    </row>
    <row r="5" spans="1:35" ht="15.75" customHeight="1">
      <c r="A5" s="32">
        <v>42</v>
      </c>
      <c r="B5" s="22">
        <v>1</v>
      </c>
      <c r="C5" s="22">
        <v>88</v>
      </c>
      <c r="D5" s="22">
        <v>0</v>
      </c>
      <c r="E5" s="22">
        <v>79</v>
      </c>
      <c r="F5" s="22">
        <v>3</v>
      </c>
      <c r="G5" s="22">
        <v>433</v>
      </c>
      <c r="H5" s="23">
        <f t="shared" si="0"/>
        <v>1.1363636363636364E-2</v>
      </c>
      <c r="I5" s="23">
        <f t="shared" si="1"/>
        <v>0</v>
      </c>
      <c r="J5" s="23">
        <f t="shared" si="2"/>
        <v>6.9284064665127024E-3</v>
      </c>
      <c r="K5" s="23">
        <f t="shared" si="3"/>
        <v>5.859375E-3</v>
      </c>
      <c r="L5" s="23">
        <f t="shared" si="4"/>
        <v>6.6666666666666671E-3</v>
      </c>
      <c r="M5" s="24">
        <f t="shared" si="5"/>
        <v>0.86427145708582831</v>
      </c>
      <c r="N5" s="23">
        <f t="shared" si="6"/>
        <v>0</v>
      </c>
      <c r="O5" s="23"/>
      <c r="P5" s="23">
        <f t="shared" si="8"/>
        <v>0.25</v>
      </c>
      <c r="Q5" s="23">
        <f t="shared" si="9"/>
        <v>0.14666666666666667</v>
      </c>
      <c r="R5" s="22">
        <v>0.91790000000000005</v>
      </c>
      <c r="S5" s="25">
        <f t="shared" si="10"/>
        <v>5.504261363636364E-3</v>
      </c>
      <c r="T5" s="33">
        <f t="shared" si="11"/>
        <v>6.6666666666666671E-3</v>
      </c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</row>
    <row r="6" spans="1:35" ht="15.75" customHeight="1">
      <c r="A6" s="1">
        <v>43</v>
      </c>
      <c r="B6">
        <v>6</v>
      </c>
      <c r="C6">
        <v>84</v>
      </c>
      <c r="D6">
        <v>0</v>
      </c>
      <c r="E6">
        <v>81</v>
      </c>
      <c r="F6">
        <v>1</v>
      </c>
      <c r="G6">
        <v>435</v>
      </c>
      <c r="H6" s="6">
        <f t="shared" si="0"/>
        <v>7.1428571428571425E-2</v>
      </c>
      <c r="I6" s="6">
        <f t="shared" si="1"/>
        <v>0</v>
      </c>
      <c r="J6" s="6">
        <f t="shared" si="2"/>
        <v>2.2988505747126436E-3</v>
      </c>
      <c r="K6" s="6">
        <f t="shared" si="3"/>
        <v>1.937984496124031E-3</v>
      </c>
      <c r="L6" s="6">
        <f t="shared" si="4"/>
        <v>1.1666666666666667E-2</v>
      </c>
      <c r="M6" s="7">
        <f t="shared" si="5"/>
        <v>15.818181818181818</v>
      </c>
      <c r="N6" s="6">
        <f t="shared" si="6"/>
        <v>0</v>
      </c>
      <c r="O6" s="6"/>
      <c r="P6" s="6">
        <f t="shared" si="8"/>
        <v>0.8571428571428571</v>
      </c>
      <c r="Q6" s="6">
        <f t="shared" si="9"/>
        <v>0.14000000000000001</v>
      </c>
      <c r="R6">
        <v>0.93710000000000004</v>
      </c>
      <c r="S6" s="8">
        <f t="shared" si="10"/>
        <v>6.949058693244739E-2</v>
      </c>
      <c r="T6" s="4">
        <f t="shared" si="11"/>
        <v>1.1666666666666667E-2</v>
      </c>
    </row>
    <row r="7" spans="1:35" ht="15.75" customHeight="1">
      <c r="A7" s="1">
        <v>44</v>
      </c>
      <c r="B7">
        <v>11</v>
      </c>
      <c r="C7">
        <v>89</v>
      </c>
      <c r="D7">
        <v>10</v>
      </c>
      <c r="E7">
        <v>76</v>
      </c>
      <c r="F7">
        <v>44</v>
      </c>
      <c r="G7">
        <v>435</v>
      </c>
      <c r="H7" s="6">
        <f t="shared" si="0"/>
        <v>0.12359550561797752</v>
      </c>
      <c r="I7" s="6">
        <f t="shared" si="1"/>
        <v>0.13157894736842105</v>
      </c>
      <c r="J7" s="6">
        <f t="shared" si="2"/>
        <v>0.10114942528735632</v>
      </c>
      <c r="K7" s="6">
        <f t="shared" si="3"/>
        <v>0.10567514677103718</v>
      </c>
      <c r="L7" s="6">
        <f t="shared" si="4"/>
        <v>0.10833333333333334</v>
      </c>
      <c r="M7" s="7">
        <f t="shared" si="5"/>
        <v>1.2582644628099173</v>
      </c>
      <c r="N7" s="6">
        <f t="shared" si="6"/>
        <v>1.3008373205741626</v>
      </c>
      <c r="O7" s="6">
        <f t="shared" ref="O7:O21" si="12">H7/I7</f>
        <v>0.93932584269662922</v>
      </c>
      <c r="P7" s="6">
        <f t="shared" si="8"/>
        <v>0.16923076923076924</v>
      </c>
      <c r="Q7" s="6">
        <f t="shared" si="9"/>
        <v>0.14833333333333334</v>
      </c>
      <c r="R7">
        <v>0.91210000000000002</v>
      </c>
      <c r="S7" s="8">
        <f t="shared" si="10"/>
        <v>1.7920358846940349E-2</v>
      </c>
      <c r="T7" s="4">
        <f t="shared" si="11"/>
        <v>0.10833333333333334</v>
      </c>
    </row>
    <row r="8" spans="1:35" ht="15.75" customHeight="1">
      <c r="A8" s="1">
        <v>45</v>
      </c>
      <c r="B8">
        <v>17</v>
      </c>
      <c r="C8">
        <v>84</v>
      </c>
      <c r="D8">
        <v>4</v>
      </c>
      <c r="E8">
        <v>76</v>
      </c>
      <c r="F8">
        <v>96</v>
      </c>
      <c r="G8">
        <v>440</v>
      </c>
      <c r="H8" s="6">
        <f t="shared" si="0"/>
        <v>0.20238095238095238</v>
      </c>
      <c r="I8" s="6">
        <f t="shared" si="1"/>
        <v>5.2631578947368418E-2</v>
      </c>
      <c r="J8" s="6">
        <f t="shared" si="2"/>
        <v>0.21818181818181817</v>
      </c>
      <c r="K8" s="6">
        <f t="shared" si="3"/>
        <v>0.19379844961240311</v>
      </c>
      <c r="L8" s="6">
        <f t="shared" si="4"/>
        <v>0.19500000000000001</v>
      </c>
      <c r="M8" s="7">
        <f t="shared" si="5"/>
        <v>0.6015625</v>
      </c>
      <c r="N8" s="6">
        <f t="shared" si="6"/>
        <v>0.2412280701754386</v>
      </c>
      <c r="O8" s="6">
        <f t="shared" si="12"/>
        <v>3.8452380952380953</v>
      </c>
      <c r="P8" s="6">
        <f t="shared" si="8"/>
        <v>0.14529914529914531</v>
      </c>
      <c r="Q8" s="6">
        <f t="shared" si="9"/>
        <v>0.14000000000000001</v>
      </c>
      <c r="R8">
        <v>0.88139999999999996</v>
      </c>
      <c r="S8" s="8">
        <f t="shared" si="10"/>
        <v>8.5825027685492716E-3</v>
      </c>
      <c r="T8" s="4">
        <f t="shared" si="11"/>
        <v>0.19500000000000001</v>
      </c>
    </row>
    <row r="9" spans="1:35" ht="15.75" customHeight="1">
      <c r="A9" s="1">
        <v>46</v>
      </c>
      <c r="B9" s="17">
        <v>4</v>
      </c>
      <c r="C9">
        <v>86</v>
      </c>
      <c r="D9">
        <v>8</v>
      </c>
      <c r="E9">
        <v>79</v>
      </c>
      <c r="F9">
        <v>47</v>
      </c>
      <c r="G9">
        <v>435</v>
      </c>
      <c r="H9" s="6">
        <f t="shared" si="0"/>
        <v>4.6511627906976744E-2</v>
      </c>
      <c r="I9" s="6">
        <f t="shared" si="1"/>
        <v>0.10126582278481013</v>
      </c>
      <c r="J9" s="6">
        <f t="shared" si="2"/>
        <v>0.10804597701149425</v>
      </c>
      <c r="K9" s="6">
        <f t="shared" si="3"/>
        <v>0.10700389105058365</v>
      </c>
      <c r="L9" s="6">
        <f t="shared" si="4"/>
        <v>9.8333333333333328E-2</v>
      </c>
      <c r="M9" s="7">
        <f t="shared" si="5"/>
        <v>0.67311411992263048</v>
      </c>
      <c r="N9" s="6">
        <f t="shared" si="6"/>
        <v>0.93724750875302987</v>
      </c>
      <c r="O9" s="6">
        <f t="shared" si="12"/>
        <v>0.45930232558139533</v>
      </c>
      <c r="P9" s="6">
        <f t="shared" si="8"/>
        <v>6.7796610169491525E-2</v>
      </c>
      <c r="Q9" s="6">
        <f t="shared" si="9"/>
        <v>0.14333333333333334</v>
      </c>
      <c r="R9">
        <v>0.88</v>
      </c>
      <c r="S9" s="8">
        <f t="shared" si="10"/>
        <v>-6.0492263143606909E-2</v>
      </c>
      <c r="T9" s="4">
        <f t="shared" si="11"/>
        <v>9.8333333333333328E-2</v>
      </c>
    </row>
    <row r="10" spans="1:35" ht="15.75" customHeight="1">
      <c r="A10" s="1">
        <v>47</v>
      </c>
      <c r="B10">
        <v>7</v>
      </c>
      <c r="C10">
        <v>81</v>
      </c>
      <c r="D10">
        <v>9</v>
      </c>
      <c r="E10">
        <v>75</v>
      </c>
      <c r="F10">
        <v>43</v>
      </c>
      <c r="G10">
        <v>444</v>
      </c>
      <c r="H10" s="6">
        <f t="shared" si="0"/>
        <v>8.6419753086419748E-2</v>
      </c>
      <c r="I10" s="6">
        <f t="shared" si="1"/>
        <v>0.12</v>
      </c>
      <c r="J10" s="6">
        <f t="shared" si="2"/>
        <v>9.6846846846846843E-2</v>
      </c>
      <c r="K10" s="6">
        <f t="shared" si="3"/>
        <v>0.1001926782273603</v>
      </c>
      <c r="L10" s="6">
        <f t="shared" si="4"/>
        <v>9.8333333333333328E-2</v>
      </c>
      <c r="M10" s="7">
        <f t="shared" si="5"/>
        <v>1.0590339892665475</v>
      </c>
      <c r="N10" s="6">
        <f t="shared" si="6"/>
        <v>1.2390697674418605</v>
      </c>
      <c r="O10" s="6">
        <f t="shared" si="12"/>
        <v>0.72016460905349788</v>
      </c>
      <c r="P10" s="6">
        <f t="shared" si="8"/>
        <v>0.11864406779661017</v>
      </c>
      <c r="Q10" s="6">
        <f t="shared" si="9"/>
        <v>0.13500000000000001</v>
      </c>
      <c r="R10">
        <v>0.84430000000000005</v>
      </c>
      <c r="S10" s="8">
        <f t="shared" si="10"/>
        <v>-1.3772925140940556E-2</v>
      </c>
      <c r="T10" s="4">
        <f t="shared" si="11"/>
        <v>9.8333333333333328E-2</v>
      </c>
    </row>
    <row r="11" spans="1:35" ht="15.75" customHeight="1">
      <c r="A11" s="1">
        <v>48</v>
      </c>
      <c r="B11">
        <v>6</v>
      </c>
      <c r="C11">
        <v>77</v>
      </c>
      <c r="D11">
        <v>14</v>
      </c>
      <c r="E11">
        <v>73</v>
      </c>
      <c r="F11">
        <v>79</v>
      </c>
      <c r="G11">
        <v>450</v>
      </c>
      <c r="H11" s="6">
        <f t="shared" si="0"/>
        <v>7.792207792207792E-2</v>
      </c>
      <c r="I11" s="6">
        <f t="shared" si="1"/>
        <v>0.19178082191780821</v>
      </c>
      <c r="J11" s="6">
        <f t="shared" si="2"/>
        <v>0.17555555555555555</v>
      </c>
      <c r="K11" s="6">
        <f t="shared" si="3"/>
        <v>0.17782026768642448</v>
      </c>
      <c r="L11" s="6">
        <f t="shared" si="4"/>
        <v>0.16500000000000001</v>
      </c>
      <c r="M11" s="7">
        <f t="shared" si="5"/>
        <v>0.759493670886076</v>
      </c>
      <c r="N11" s="6">
        <f t="shared" si="6"/>
        <v>1.0924224033292873</v>
      </c>
      <c r="O11" s="6">
        <f t="shared" si="12"/>
        <v>0.4063079777365492</v>
      </c>
      <c r="P11" s="6">
        <f t="shared" si="8"/>
        <v>6.0606060606060608E-2</v>
      </c>
      <c r="Q11" s="6">
        <f t="shared" si="9"/>
        <v>0.12833333333333333</v>
      </c>
      <c r="R11">
        <v>0.70789999999999997</v>
      </c>
      <c r="S11" s="8">
        <f t="shared" si="10"/>
        <v>-9.9898189764346557E-2</v>
      </c>
      <c r="T11" s="4">
        <f t="shared" si="11"/>
        <v>0.16500000000000001</v>
      </c>
    </row>
    <row r="12" spans="1:35" ht="15.75" customHeight="1">
      <c r="A12" s="20">
        <v>49</v>
      </c>
      <c r="B12" s="22">
        <v>0</v>
      </c>
      <c r="C12" s="22">
        <v>96</v>
      </c>
      <c r="D12" s="22">
        <v>1</v>
      </c>
      <c r="E12" s="22">
        <v>81</v>
      </c>
      <c r="F12" s="22">
        <v>1</v>
      </c>
      <c r="G12" s="22">
        <v>423</v>
      </c>
      <c r="H12" s="23">
        <f t="shared" si="0"/>
        <v>0</v>
      </c>
      <c r="I12" s="23">
        <f t="shared" si="1"/>
        <v>1.2345679012345678E-2</v>
      </c>
      <c r="J12" s="23">
        <f t="shared" si="2"/>
        <v>2.3640661938534278E-3</v>
      </c>
      <c r="K12" s="23">
        <f t="shared" si="3"/>
        <v>3.968253968253968E-3</v>
      </c>
      <c r="L12" s="23">
        <f t="shared" si="4"/>
        <v>3.3333333333333335E-3</v>
      </c>
      <c r="M12" s="24">
        <f t="shared" si="5"/>
        <v>2.3898305084745761</v>
      </c>
      <c r="N12" s="23">
        <f t="shared" si="6"/>
        <v>5.2222222222222223</v>
      </c>
      <c r="O12" s="23">
        <f t="shared" si="12"/>
        <v>0</v>
      </c>
      <c r="P12" s="23">
        <f t="shared" si="8"/>
        <v>0</v>
      </c>
      <c r="Q12" s="23">
        <f t="shared" si="9"/>
        <v>0.16</v>
      </c>
      <c r="R12" s="22">
        <v>0.77070000000000005</v>
      </c>
      <c r="S12" s="25">
        <f t="shared" si="10"/>
        <v>-3.968253968253968E-3</v>
      </c>
      <c r="T12" s="33">
        <f t="shared" si="11"/>
        <v>3.3333333333333335E-3</v>
      </c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ht="15.75" customHeight="1">
      <c r="A13" s="3">
        <v>63</v>
      </c>
      <c r="B13" s="4">
        <v>11</v>
      </c>
      <c r="C13" s="4">
        <v>89</v>
      </c>
      <c r="D13" s="4">
        <v>16</v>
      </c>
      <c r="E13" s="4">
        <v>81</v>
      </c>
      <c r="F13" s="4">
        <v>75</v>
      </c>
      <c r="G13" s="4">
        <v>430</v>
      </c>
      <c r="H13" s="6">
        <f t="shared" si="0"/>
        <v>0.12359550561797752</v>
      </c>
      <c r="I13" s="6">
        <f t="shared" si="1"/>
        <v>0.19753086419753085</v>
      </c>
      <c r="J13" s="6">
        <f t="shared" si="2"/>
        <v>0.1744186046511628</v>
      </c>
      <c r="K13" s="6">
        <f t="shared" si="3"/>
        <v>0.17808219178082191</v>
      </c>
      <c r="L13" s="6">
        <f t="shared" si="4"/>
        <v>0.17</v>
      </c>
      <c r="M13" s="7">
        <f t="shared" si="5"/>
        <v>0.91058823529411759</v>
      </c>
      <c r="N13" s="6">
        <f t="shared" si="6"/>
        <v>1.1325102880658435</v>
      </c>
      <c r="O13" s="6">
        <f t="shared" si="12"/>
        <v>0.62570224719101131</v>
      </c>
      <c r="P13" s="6">
        <f t="shared" si="8"/>
        <v>0.10784313725490197</v>
      </c>
      <c r="Q13" s="6">
        <f t="shared" si="9"/>
        <v>0.14833333333333334</v>
      </c>
      <c r="R13" s="34">
        <v>0.81069999999999998</v>
      </c>
      <c r="S13" s="8">
        <f t="shared" si="10"/>
        <v>-5.4486686162844383E-2</v>
      </c>
      <c r="T13" s="4">
        <f t="shared" si="11"/>
        <v>0.17</v>
      </c>
    </row>
    <row r="14" spans="1:35" ht="15.75" customHeight="1">
      <c r="A14" s="3">
        <v>64</v>
      </c>
      <c r="B14" s="4">
        <v>3</v>
      </c>
      <c r="C14" s="4">
        <v>87</v>
      </c>
      <c r="D14" s="4">
        <v>8</v>
      </c>
      <c r="E14" s="4">
        <v>80</v>
      </c>
      <c r="F14" s="4">
        <v>28</v>
      </c>
      <c r="G14" s="4">
        <v>433</v>
      </c>
      <c r="H14" s="6">
        <f t="shared" si="0"/>
        <v>3.4482758620689655E-2</v>
      </c>
      <c r="I14" s="6">
        <f t="shared" si="1"/>
        <v>0.1</v>
      </c>
      <c r="J14" s="6">
        <f t="shared" si="2"/>
        <v>6.4665127020785224E-2</v>
      </c>
      <c r="K14" s="6">
        <f t="shared" si="3"/>
        <v>7.0175438596491224E-2</v>
      </c>
      <c r="L14" s="6">
        <f t="shared" si="4"/>
        <v>6.5000000000000002E-2</v>
      </c>
      <c r="M14" s="7">
        <f t="shared" si="5"/>
        <v>1.0186056458511548</v>
      </c>
      <c r="N14" s="6">
        <f t="shared" si="6"/>
        <v>1.5464285714285715</v>
      </c>
      <c r="O14" s="6">
        <f t="shared" si="12"/>
        <v>0.34482758620689652</v>
      </c>
      <c r="P14" s="6">
        <f t="shared" si="8"/>
        <v>7.6923076923076927E-2</v>
      </c>
      <c r="Q14" s="6">
        <f t="shared" si="9"/>
        <v>0.14499999999999999</v>
      </c>
      <c r="R14" s="34">
        <v>0.79710000000000003</v>
      </c>
      <c r="S14" s="8">
        <f t="shared" si="10"/>
        <v>-3.5692679975801569E-2</v>
      </c>
      <c r="T14" s="4">
        <f t="shared" si="11"/>
        <v>6.5000000000000002E-2</v>
      </c>
    </row>
    <row r="15" spans="1:35" ht="15.75" customHeight="1">
      <c r="A15" s="3">
        <v>66</v>
      </c>
      <c r="B15" s="4">
        <v>5</v>
      </c>
      <c r="C15" s="4">
        <v>87</v>
      </c>
      <c r="D15" s="4">
        <v>3</v>
      </c>
      <c r="E15" s="4">
        <v>76</v>
      </c>
      <c r="F15" s="4">
        <v>16</v>
      </c>
      <c r="G15" s="4">
        <v>437</v>
      </c>
      <c r="H15" s="6">
        <f t="shared" si="0"/>
        <v>5.7471264367816091E-2</v>
      </c>
      <c r="I15" s="6">
        <f t="shared" si="1"/>
        <v>3.9473684210526314E-2</v>
      </c>
      <c r="J15" s="6">
        <f t="shared" si="2"/>
        <v>3.6613272311212815E-2</v>
      </c>
      <c r="K15" s="6">
        <f t="shared" si="3"/>
        <v>3.7037037037037035E-2</v>
      </c>
      <c r="L15" s="6">
        <f t="shared" si="4"/>
        <v>0.04</v>
      </c>
      <c r="M15" s="7">
        <f t="shared" si="5"/>
        <v>1.3404907975460123</v>
      </c>
      <c r="N15" s="6">
        <f t="shared" si="6"/>
        <v>1.078125</v>
      </c>
      <c r="O15" s="6">
        <f t="shared" si="12"/>
        <v>1.4559386973180077</v>
      </c>
      <c r="P15" s="6">
        <f t="shared" si="8"/>
        <v>0.20833333333333334</v>
      </c>
      <c r="Q15" s="6">
        <f t="shared" si="9"/>
        <v>0.14499999999999999</v>
      </c>
      <c r="R15" s="34">
        <v>0.92859999999999998</v>
      </c>
      <c r="S15" s="8">
        <f t="shared" si="10"/>
        <v>2.0434227330779056E-2</v>
      </c>
      <c r="T15" s="4">
        <f t="shared" si="11"/>
        <v>0.04</v>
      </c>
    </row>
    <row r="16" spans="1:35" ht="15.75" customHeight="1">
      <c r="A16" s="3">
        <v>69</v>
      </c>
      <c r="B16" s="4">
        <v>11</v>
      </c>
      <c r="C16" s="4">
        <v>91</v>
      </c>
      <c r="D16" s="4">
        <v>9</v>
      </c>
      <c r="E16" s="4">
        <v>83</v>
      </c>
      <c r="F16" s="4">
        <v>59</v>
      </c>
      <c r="G16" s="4">
        <v>426</v>
      </c>
      <c r="H16" s="6">
        <f t="shared" si="0"/>
        <v>0.12087912087912088</v>
      </c>
      <c r="I16" s="6">
        <f t="shared" si="1"/>
        <v>0.10843373493975904</v>
      </c>
      <c r="J16" s="6">
        <f t="shared" si="2"/>
        <v>0.13849765258215962</v>
      </c>
      <c r="K16" s="6">
        <f t="shared" si="3"/>
        <v>0.13359528487229863</v>
      </c>
      <c r="L16" s="6">
        <f t="shared" si="4"/>
        <v>0.13166666666666665</v>
      </c>
      <c r="M16" s="7">
        <f t="shared" si="5"/>
        <v>0.82992402104032725</v>
      </c>
      <c r="N16" s="6">
        <f t="shared" si="6"/>
        <v>0.78292832346334496</v>
      </c>
      <c r="O16" s="6">
        <f t="shared" si="12"/>
        <v>1.1147741147741148</v>
      </c>
      <c r="P16" s="6">
        <f t="shared" si="8"/>
        <v>0.13924050632911392</v>
      </c>
      <c r="Q16" s="6">
        <f t="shared" si="9"/>
        <v>0.15166666666666667</v>
      </c>
      <c r="R16" s="34">
        <v>0.86709999999999998</v>
      </c>
      <c r="S16" s="8">
        <f t="shared" si="10"/>
        <v>-1.2716163993177751E-2</v>
      </c>
      <c r="T16" s="4">
        <f t="shared" si="11"/>
        <v>0.13166666666666665</v>
      </c>
    </row>
    <row r="17" spans="1:35" ht="15.75" customHeight="1">
      <c r="A17" s="3">
        <v>71</v>
      </c>
      <c r="B17" s="4">
        <v>2</v>
      </c>
      <c r="C17" s="4">
        <v>88</v>
      </c>
      <c r="D17" s="4">
        <v>6</v>
      </c>
      <c r="E17" s="4">
        <v>95</v>
      </c>
      <c r="F17" s="4">
        <v>20</v>
      </c>
      <c r="G17" s="4">
        <v>417</v>
      </c>
      <c r="H17" s="6">
        <f t="shared" si="0"/>
        <v>2.2727272727272728E-2</v>
      </c>
      <c r="I17" s="6">
        <f t="shared" si="1"/>
        <v>6.3157894736842107E-2</v>
      </c>
      <c r="J17" s="6">
        <f t="shared" si="2"/>
        <v>4.7961630695443645E-2</v>
      </c>
      <c r="K17" s="6">
        <f t="shared" si="3"/>
        <v>5.078125E-2</v>
      </c>
      <c r="L17" s="6">
        <f t="shared" si="4"/>
        <v>4.6666666666666669E-2</v>
      </c>
      <c r="M17" s="7">
        <f t="shared" si="5"/>
        <v>0.91147540983606556</v>
      </c>
      <c r="N17" s="6">
        <f t="shared" si="6"/>
        <v>1.316842105263158</v>
      </c>
      <c r="O17" s="6">
        <f t="shared" si="12"/>
        <v>0.35984848484848486</v>
      </c>
      <c r="P17" s="6">
        <f t="shared" si="8"/>
        <v>7.1428571428571425E-2</v>
      </c>
      <c r="Q17" s="6">
        <f t="shared" si="9"/>
        <v>0.14666666666666667</v>
      </c>
      <c r="R17" s="34">
        <v>0.84930000000000005</v>
      </c>
      <c r="S17" s="8">
        <f t="shared" si="10"/>
        <v>-2.8053977272727272E-2</v>
      </c>
      <c r="T17" s="4">
        <f t="shared" si="11"/>
        <v>4.6666666666666669E-2</v>
      </c>
    </row>
    <row r="18" spans="1:35" ht="15.75" customHeight="1">
      <c r="A18" s="3">
        <v>75</v>
      </c>
      <c r="B18" s="4">
        <v>19</v>
      </c>
      <c r="C18" s="4">
        <v>91</v>
      </c>
      <c r="D18" s="4">
        <v>13</v>
      </c>
      <c r="E18" s="4">
        <v>84</v>
      </c>
      <c r="F18" s="4">
        <v>39</v>
      </c>
      <c r="G18" s="4">
        <v>425</v>
      </c>
      <c r="H18" s="6">
        <f t="shared" si="0"/>
        <v>0.2087912087912088</v>
      </c>
      <c r="I18" s="6">
        <f t="shared" si="1"/>
        <v>0.15476190476190477</v>
      </c>
      <c r="J18" s="6">
        <f t="shared" si="2"/>
        <v>9.1764705882352943E-2</v>
      </c>
      <c r="K18" s="6">
        <f t="shared" si="3"/>
        <v>0.10216110019646366</v>
      </c>
      <c r="L18" s="6">
        <f t="shared" si="4"/>
        <v>0.11833333333333333</v>
      </c>
      <c r="M18" s="7">
        <f t="shared" si="5"/>
        <v>1.9926739926739927</v>
      </c>
      <c r="N18" s="6">
        <f t="shared" si="6"/>
        <v>1.6865079365079365</v>
      </c>
      <c r="O18" s="6">
        <f t="shared" si="12"/>
        <v>1.349112426035503</v>
      </c>
      <c r="P18" s="6">
        <f t="shared" si="8"/>
        <v>0.26760563380281688</v>
      </c>
      <c r="Q18" s="6">
        <f t="shared" si="9"/>
        <v>0.15166666666666667</v>
      </c>
      <c r="R18" s="34">
        <v>0.87360000000000004</v>
      </c>
      <c r="S18" s="8">
        <f t="shared" si="10"/>
        <v>0.10663010859474514</v>
      </c>
      <c r="T18" s="4">
        <f t="shared" si="11"/>
        <v>0.11833333333333333</v>
      </c>
    </row>
    <row r="19" spans="1:35" ht="15.75" customHeight="1">
      <c r="A19" s="3">
        <v>76</v>
      </c>
      <c r="B19" s="4">
        <v>5</v>
      </c>
      <c r="C19" s="4">
        <v>95</v>
      </c>
      <c r="D19" s="4">
        <v>3</v>
      </c>
      <c r="E19" s="4">
        <v>86</v>
      </c>
      <c r="F19" s="4">
        <v>16</v>
      </c>
      <c r="G19" s="4">
        <v>419</v>
      </c>
      <c r="H19" s="6">
        <f t="shared" si="0"/>
        <v>5.2631578947368418E-2</v>
      </c>
      <c r="I19" s="6">
        <f t="shared" si="1"/>
        <v>3.4883720930232558E-2</v>
      </c>
      <c r="J19" s="6">
        <f t="shared" si="2"/>
        <v>3.8186157517899763E-2</v>
      </c>
      <c r="K19" s="6">
        <f t="shared" si="3"/>
        <v>3.7623762376237622E-2</v>
      </c>
      <c r="L19" s="6">
        <f t="shared" si="4"/>
        <v>0.04</v>
      </c>
      <c r="M19" s="7">
        <f t="shared" si="5"/>
        <v>1.1574585635359116</v>
      </c>
      <c r="N19" s="6">
        <f t="shared" si="6"/>
        <v>0.91351744186046502</v>
      </c>
      <c r="O19" s="6">
        <f t="shared" si="12"/>
        <v>1.5087719298245614</v>
      </c>
      <c r="P19" s="6">
        <f t="shared" si="8"/>
        <v>0.20833333333333334</v>
      </c>
      <c r="Q19" s="6">
        <f t="shared" si="9"/>
        <v>0.15833333333333333</v>
      </c>
      <c r="R19" s="34">
        <v>0.9214</v>
      </c>
      <c r="S19" s="8">
        <f t="shared" si="10"/>
        <v>1.5007816571130796E-2</v>
      </c>
      <c r="T19" s="4">
        <f t="shared" si="11"/>
        <v>0.04</v>
      </c>
    </row>
    <row r="20" spans="1:35" ht="15.75" customHeight="1">
      <c r="A20" s="4">
        <v>77</v>
      </c>
      <c r="B20" s="4">
        <v>4</v>
      </c>
      <c r="C20" s="4">
        <v>96</v>
      </c>
      <c r="D20" s="4">
        <v>3</v>
      </c>
      <c r="E20" s="4">
        <v>79</v>
      </c>
      <c r="F20" s="4">
        <v>17</v>
      </c>
      <c r="G20" s="4">
        <v>425</v>
      </c>
      <c r="H20" s="6">
        <f t="shared" si="0"/>
        <v>4.1666666666666664E-2</v>
      </c>
      <c r="I20" s="6">
        <f t="shared" si="1"/>
        <v>3.7974683544303799E-2</v>
      </c>
      <c r="J20" s="6">
        <f t="shared" si="2"/>
        <v>0.04</v>
      </c>
      <c r="K20" s="6">
        <f t="shared" si="3"/>
        <v>3.968253968253968E-2</v>
      </c>
      <c r="L20" s="6">
        <f t="shared" si="4"/>
        <v>0.04</v>
      </c>
      <c r="M20" s="7">
        <f t="shared" si="5"/>
        <v>1</v>
      </c>
      <c r="N20" s="6">
        <f t="shared" si="6"/>
        <v>0.949367088607595</v>
      </c>
      <c r="O20" s="6">
        <f t="shared" si="12"/>
        <v>1.0972222222222221</v>
      </c>
      <c r="P20" s="6">
        <f t="shared" si="8"/>
        <v>0.16666666666666666</v>
      </c>
      <c r="Q20" s="6">
        <f t="shared" si="9"/>
        <v>0.16</v>
      </c>
      <c r="R20" s="34">
        <v>0.86360000000000003</v>
      </c>
      <c r="S20" s="8">
        <f t="shared" si="10"/>
        <v>1.984126984126984E-3</v>
      </c>
      <c r="T20" s="4">
        <f t="shared" si="11"/>
        <v>0.04</v>
      </c>
    </row>
    <row r="21" spans="1:35" ht="15.75" customHeight="1">
      <c r="A21" s="4">
        <v>78</v>
      </c>
      <c r="B21" s="4">
        <v>30</v>
      </c>
      <c r="C21" s="4">
        <v>92</v>
      </c>
      <c r="D21" s="4">
        <v>11</v>
      </c>
      <c r="E21" s="4">
        <v>78</v>
      </c>
      <c r="F21" s="4">
        <v>59</v>
      </c>
      <c r="G21" s="4">
        <v>430</v>
      </c>
      <c r="H21" s="6">
        <f t="shared" si="0"/>
        <v>0.32608695652173914</v>
      </c>
      <c r="I21" s="6">
        <f t="shared" si="1"/>
        <v>0.14102564102564102</v>
      </c>
      <c r="J21" s="6">
        <f t="shared" si="2"/>
        <v>0.1372093023255814</v>
      </c>
      <c r="K21" s="6">
        <f t="shared" si="3"/>
        <v>0.13779527559055119</v>
      </c>
      <c r="L21" s="6">
        <f t="shared" si="4"/>
        <v>0.16666666666666666</v>
      </c>
      <c r="M21" s="7">
        <f t="shared" si="5"/>
        <v>1.7577268195413758</v>
      </c>
      <c r="N21" s="6">
        <f t="shared" si="6"/>
        <v>1.0278139939156887</v>
      </c>
      <c r="O21" s="6">
        <f t="shared" si="12"/>
        <v>2.3122529644268774</v>
      </c>
      <c r="P21" s="6">
        <f t="shared" si="8"/>
        <v>0.3</v>
      </c>
      <c r="Q21" s="6">
        <f t="shared" si="9"/>
        <v>0.15333333333333332</v>
      </c>
      <c r="R21" s="34">
        <v>0.94</v>
      </c>
      <c r="S21" s="8">
        <f t="shared" si="10"/>
        <v>0.18829168093118795</v>
      </c>
      <c r="T21" s="4">
        <f t="shared" si="11"/>
        <v>0.16666666666666666</v>
      </c>
    </row>
    <row r="22" spans="1:35">
      <c r="A22" s="18" t="s">
        <v>24</v>
      </c>
      <c r="B22" s="29">
        <f t="shared" ref="B22:C22" si="13">AVERAGE(B2:B12)</f>
        <v>8.7272727272727266</v>
      </c>
      <c r="C22" s="1">
        <f t="shared" si="13"/>
        <v>86</v>
      </c>
      <c r="D22" s="29">
        <f t="shared" ref="D22:M22" si="14">AVERAGE(D2:D11)</f>
        <v>7</v>
      </c>
      <c r="E22" s="29">
        <f t="shared" si="14"/>
        <v>77.900000000000006</v>
      </c>
      <c r="F22" s="29">
        <f t="shared" si="14"/>
        <v>49</v>
      </c>
      <c r="G22" s="29">
        <f t="shared" si="14"/>
        <v>437.1</v>
      </c>
      <c r="H22" s="35">
        <f t="shared" si="14"/>
        <v>0.11282046274751614</v>
      </c>
      <c r="I22" s="35">
        <f t="shared" si="14"/>
        <v>9.0598631094138599E-2</v>
      </c>
      <c r="J22" s="35">
        <f t="shared" si="14"/>
        <v>0.1118549219794505</v>
      </c>
      <c r="K22" s="35">
        <f t="shared" si="14"/>
        <v>0.10863673763573414</v>
      </c>
      <c r="L22" s="35">
        <f t="shared" si="14"/>
        <v>0.10933333333333335</v>
      </c>
      <c r="M22" s="35">
        <f t="shared" si="14"/>
        <v>2.4188069454380425</v>
      </c>
      <c r="N22" s="35">
        <f>AVERAGE(N2:N12)</f>
        <v>1.1206050741711628</v>
      </c>
      <c r="O22" s="35">
        <f t="shared" ref="O22:S22" si="15">AVERAGE(O2:O11)</f>
        <v>1.6448378791485778</v>
      </c>
      <c r="P22" s="35">
        <f t="shared" si="15"/>
        <v>0.22181920891194506</v>
      </c>
      <c r="Q22" s="35">
        <f t="shared" si="15"/>
        <v>0.14166666666666666</v>
      </c>
      <c r="R22" s="1">
        <f t="shared" si="15"/>
        <v>0.85963999999999996</v>
      </c>
      <c r="S22" s="35">
        <f t="shared" si="15"/>
        <v>4.1837251117819909E-3</v>
      </c>
      <c r="T22" s="3">
        <f>AVERAGE(T2:T21)</f>
        <v>9.5750000000000016E-2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102"/>
  <sheetViews>
    <sheetView topLeftCell="O1" workbookViewId="0">
      <selection sqref="A1:T21"/>
    </sheetView>
  </sheetViews>
  <sheetFormatPr defaultColWidth="12.5703125" defaultRowHeight="15.75" customHeight="1"/>
  <cols>
    <col min="1" max="1" width="14.140625" customWidth="1"/>
    <col min="18" max="18" width="15.85546875" customWidth="1"/>
  </cols>
  <sheetData>
    <row r="1" spans="1:35" ht="12.75">
      <c r="A1" s="1" t="s">
        <v>0</v>
      </c>
      <c r="B1" s="1" t="s">
        <v>1</v>
      </c>
      <c r="C1" s="1" t="s">
        <v>29</v>
      </c>
      <c r="D1" s="1" t="s">
        <v>3</v>
      </c>
      <c r="E1" s="1" t="s">
        <v>30</v>
      </c>
      <c r="F1" s="1" t="s">
        <v>5</v>
      </c>
      <c r="G1" s="1" t="s">
        <v>31</v>
      </c>
      <c r="H1" s="1" t="s">
        <v>1</v>
      </c>
      <c r="I1" s="1" t="s">
        <v>3</v>
      </c>
      <c r="J1" s="1" t="s">
        <v>5</v>
      </c>
      <c r="K1" s="1" t="s">
        <v>7</v>
      </c>
      <c r="L1" s="1" t="s">
        <v>8</v>
      </c>
      <c r="M1" s="1" t="s">
        <v>39</v>
      </c>
      <c r="N1" s="1" t="s">
        <v>40</v>
      </c>
      <c r="O1" s="1" t="s">
        <v>41</v>
      </c>
      <c r="P1" s="1" t="s">
        <v>9</v>
      </c>
      <c r="Q1" s="1" t="s">
        <v>12</v>
      </c>
      <c r="R1" s="1" t="s">
        <v>14</v>
      </c>
      <c r="T1" s="4" t="s">
        <v>33</v>
      </c>
      <c r="U1" s="3" t="s">
        <v>34</v>
      </c>
      <c r="V1" s="3" t="s">
        <v>35</v>
      </c>
      <c r="W1" s="3" t="s">
        <v>36</v>
      </c>
      <c r="X1" s="3"/>
      <c r="Y1" s="3"/>
    </row>
    <row r="2" spans="1:35" ht="12.75">
      <c r="A2" s="32">
        <v>50</v>
      </c>
      <c r="B2" s="22">
        <v>0</v>
      </c>
      <c r="C2" s="22">
        <v>96</v>
      </c>
      <c r="D2" s="22">
        <v>0</v>
      </c>
      <c r="E2" s="22">
        <v>81</v>
      </c>
      <c r="F2" s="22">
        <v>1</v>
      </c>
      <c r="G2" s="22">
        <v>423</v>
      </c>
      <c r="H2" s="23">
        <f t="shared" ref="H2:H21" si="0">B2/C2</f>
        <v>0</v>
      </c>
      <c r="I2" s="23">
        <f t="shared" ref="I2:I21" si="1">D2/E2</f>
        <v>0</v>
      </c>
      <c r="J2" s="23">
        <f t="shared" ref="J2:J21" si="2">F2/G2</f>
        <v>2.3640661938534278E-3</v>
      </c>
      <c r="K2" s="23">
        <f t="shared" ref="K2:K21" si="3">(E2*I2+J2*G2)/(E2+G2)</f>
        <v>1.984126984126984E-3</v>
      </c>
      <c r="L2" s="23">
        <f t="shared" ref="L2:L21" si="4">(B2+D2+F2)/600</f>
        <v>1.6666666666666668E-3</v>
      </c>
      <c r="M2" s="23">
        <f t="shared" ref="M2:M19" si="5">((B2+D2)/(C2+E2))/J2</f>
        <v>0</v>
      </c>
      <c r="N2" s="23">
        <f t="shared" ref="N2:N19" si="6">I2/J2</f>
        <v>0</v>
      </c>
      <c r="O2" s="23"/>
      <c r="P2" s="23">
        <f t="shared" ref="P2:P21" si="7">B2/(B2+D2+F2)</f>
        <v>0</v>
      </c>
      <c r="Q2" s="23">
        <f t="shared" ref="Q2:Q21" si="8">C2/(600)</f>
        <v>0.16</v>
      </c>
      <c r="R2" s="22">
        <v>0.8629</v>
      </c>
      <c r="S2" s="25">
        <f t="shared" ref="S2:S21" si="9">H2-K2</f>
        <v>-1.984126984126984E-3</v>
      </c>
      <c r="T2" s="33">
        <f t="shared" ref="T2:T21" si="10">(B2+D2+F2)/(C2+E2+G2)</f>
        <v>1.6666666666666668E-3</v>
      </c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</row>
    <row r="3" spans="1:35" ht="12.75">
      <c r="A3" s="1">
        <v>51</v>
      </c>
      <c r="B3" s="4">
        <v>26</v>
      </c>
      <c r="C3" s="4">
        <v>95</v>
      </c>
      <c r="D3" s="4">
        <v>24</v>
      </c>
      <c r="E3" s="4">
        <v>82</v>
      </c>
      <c r="F3" s="4">
        <v>101</v>
      </c>
      <c r="G3">
        <v>423</v>
      </c>
      <c r="H3" s="6">
        <f t="shared" si="0"/>
        <v>0.27368421052631581</v>
      </c>
      <c r="I3" s="6">
        <f t="shared" si="1"/>
        <v>0.29268292682926828</v>
      </c>
      <c r="J3" s="6">
        <f t="shared" si="2"/>
        <v>0.23877068557919623</v>
      </c>
      <c r="K3" s="6">
        <f t="shared" si="3"/>
        <v>0.24752475247524752</v>
      </c>
      <c r="L3" s="6">
        <f t="shared" si="4"/>
        <v>0.25166666666666665</v>
      </c>
      <c r="M3" s="6">
        <f t="shared" si="5"/>
        <v>1.1830844101359288</v>
      </c>
      <c r="N3" s="6">
        <f t="shared" si="6"/>
        <v>1.2257908717701036</v>
      </c>
      <c r="O3" s="6">
        <f t="shared" ref="O3:O7" si="11">H3/I3</f>
        <v>0.93508771929824575</v>
      </c>
      <c r="P3" s="6">
        <f t="shared" si="7"/>
        <v>0.17218543046357615</v>
      </c>
      <c r="Q3" s="6">
        <f t="shared" si="8"/>
        <v>0.15833333333333333</v>
      </c>
      <c r="R3">
        <v>0.71640000000000004</v>
      </c>
      <c r="S3" s="8">
        <f t="shared" si="9"/>
        <v>2.6159458051068285E-2</v>
      </c>
      <c r="T3" s="4">
        <f t="shared" si="10"/>
        <v>0.25166666666666665</v>
      </c>
    </row>
    <row r="4" spans="1:35" ht="12.75">
      <c r="A4" s="1">
        <v>52</v>
      </c>
      <c r="B4" s="4">
        <v>4</v>
      </c>
      <c r="C4" s="4">
        <v>82</v>
      </c>
      <c r="D4" s="4">
        <v>8</v>
      </c>
      <c r="E4" s="4">
        <v>76</v>
      </c>
      <c r="F4" s="4">
        <v>17</v>
      </c>
      <c r="G4">
        <v>442</v>
      </c>
      <c r="H4" s="6">
        <f t="shared" si="0"/>
        <v>4.878048780487805E-2</v>
      </c>
      <c r="I4" s="6">
        <f t="shared" si="1"/>
        <v>0.10526315789473684</v>
      </c>
      <c r="J4" s="6">
        <f t="shared" si="2"/>
        <v>3.8461538461538464E-2</v>
      </c>
      <c r="K4" s="6">
        <f t="shared" si="3"/>
        <v>4.8262548262548263E-2</v>
      </c>
      <c r="L4" s="6">
        <f t="shared" si="4"/>
        <v>4.8333333333333332E-2</v>
      </c>
      <c r="M4" s="6">
        <f t="shared" si="5"/>
        <v>1.9746835443037973</v>
      </c>
      <c r="N4" s="6">
        <f t="shared" si="6"/>
        <v>2.7368421052631575</v>
      </c>
      <c r="O4" s="6">
        <f t="shared" si="11"/>
        <v>0.46341463414634149</v>
      </c>
      <c r="P4" s="6">
        <f t="shared" si="7"/>
        <v>0.13793103448275862</v>
      </c>
      <c r="Q4" s="6">
        <f t="shared" si="8"/>
        <v>0.13666666666666666</v>
      </c>
      <c r="R4">
        <v>0.88429999999999997</v>
      </c>
      <c r="S4" s="8">
        <f t="shared" si="9"/>
        <v>5.1793954232978723E-4</v>
      </c>
      <c r="T4" s="4">
        <f t="shared" si="10"/>
        <v>4.8333333333333332E-2</v>
      </c>
    </row>
    <row r="5" spans="1:35" ht="12.75">
      <c r="A5" s="1">
        <v>53</v>
      </c>
      <c r="B5" s="4">
        <v>7</v>
      </c>
      <c r="C5" s="4">
        <v>85</v>
      </c>
      <c r="D5" s="4">
        <v>5</v>
      </c>
      <c r="E5" s="4">
        <v>78</v>
      </c>
      <c r="F5" s="4">
        <v>46</v>
      </c>
      <c r="G5">
        <v>437</v>
      </c>
      <c r="H5" s="6">
        <f t="shared" si="0"/>
        <v>8.2352941176470587E-2</v>
      </c>
      <c r="I5" s="6">
        <f t="shared" si="1"/>
        <v>6.4102564102564097E-2</v>
      </c>
      <c r="J5" s="6">
        <f t="shared" si="2"/>
        <v>0.10526315789473684</v>
      </c>
      <c r="K5" s="6">
        <f t="shared" si="3"/>
        <v>9.9029126213592236E-2</v>
      </c>
      <c r="L5" s="6">
        <f t="shared" si="4"/>
        <v>9.6666666666666665E-2</v>
      </c>
      <c r="M5" s="6">
        <f t="shared" si="5"/>
        <v>0.69938650306748473</v>
      </c>
      <c r="N5" s="6">
        <f t="shared" si="6"/>
        <v>0.60897435897435892</v>
      </c>
      <c r="O5" s="6">
        <f t="shared" si="11"/>
        <v>1.2847058823529414</v>
      </c>
      <c r="P5" s="6">
        <f t="shared" si="7"/>
        <v>0.1206896551724138</v>
      </c>
      <c r="Q5" s="6">
        <f t="shared" si="8"/>
        <v>0.14166666666666666</v>
      </c>
      <c r="R5">
        <v>0.87639999999999996</v>
      </c>
      <c r="S5" s="8">
        <f t="shared" si="9"/>
        <v>-1.6676185037121649E-2</v>
      </c>
      <c r="T5" s="4">
        <f t="shared" si="10"/>
        <v>9.6666666666666665E-2</v>
      </c>
    </row>
    <row r="6" spans="1:35" ht="12.75">
      <c r="A6" s="1">
        <v>54</v>
      </c>
      <c r="B6" s="4">
        <v>24</v>
      </c>
      <c r="C6" s="4">
        <v>89</v>
      </c>
      <c r="D6" s="4">
        <v>19</v>
      </c>
      <c r="E6" s="4">
        <v>81</v>
      </c>
      <c r="F6" s="4">
        <v>33</v>
      </c>
      <c r="G6">
        <v>430</v>
      </c>
      <c r="H6" s="6">
        <f t="shared" si="0"/>
        <v>0.2696629213483146</v>
      </c>
      <c r="I6" s="6">
        <f t="shared" si="1"/>
        <v>0.23456790123456789</v>
      </c>
      <c r="J6" s="6">
        <f t="shared" si="2"/>
        <v>7.6744186046511634E-2</v>
      </c>
      <c r="K6" s="6">
        <f t="shared" si="3"/>
        <v>0.10176125244618395</v>
      </c>
      <c r="L6" s="6">
        <f t="shared" si="4"/>
        <v>0.12666666666666668</v>
      </c>
      <c r="M6" s="6">
        <f t="shared" si="5"/>
        <v>3.295900178253119</v>
      </c>
      <c r="N6" s="6">
        <f t="shared" si="6"/>
        <v>3.0564908342686117</v>
      </c>
      <c r="O6" s="6">
        <f t="shared" si="11"/>
        <v>1.1496156120638676</v>
      </c>
      <c r="P6" s="6">
        <f t="shared" si="7"/>
        <v>0.31578947368421051</v>
      </c>
      <c r="Q6" s="6">
        <f t="shared" si="8"/>
        <v>0.14833333333333334</v>
      </c>
      <c r="R6">
        <v>0.93710000000000004</v>
      </c>
      <c r="S6" s="8">
        <f t="shared" si="9"/>
        <v>0.16790166890213065</v>
      </c>
      <c r="T6" s="4">
        <f t="shared" si="10"/>
        <v>0.12666666666666668</v>
      </c>
    </row>
    <row r="7" spans="1:35" ht="12.75">
      <c r="A7" s="18">
        <v>55</v>
      </c>
      <c r="B7" s="19">
        <v>4</v>
      </c>
      <c r="C7">
        <v>90</v>
      </c>
      <c r="D7" s="19">
        <v>10</v>
      </c>
      <c r="E7" s="19">
        <v>84</v>
      </c>
      <c r="F7" s="19">
        <v>45</v>
      </c>
      <c r="G7" s="19">
        <v>426</v>
      </c>
      <c r="H7" s="6">
        <f t="shared" si="0"/>
        <v>4.4444444444444446E-2</v>
      </c>
      <c r="I7" s="6">
        <f t="shared" si="1"/>
        <v>0.11904761904761904</v>
      </c>
      <c r="J7" s="6">
        <f t="shared" si="2"/>
        <v>0.10563380281690141</v>
      </c>
      <c r="K7" s="6">
        <f t="shared" si="3"/>
        <v>0.10784313725490197</v>
      </c>
      <c r="L7" s="6">
        <f t="shared" si="4"/>
        <v>9.8333333333333328E-2</v>
      </c>
      <c r="M7" s="6">
        <f t="shared" si="5"/>
        <v>0.76168582375478933</v>
      </c>
      <c r="N7" s="6">
        <f t="shared" si="6"/>
        <v>1.126984126984127</v>
      </c>
      <c r="O7" s="6">
        <f t="shared" si="11"/>
        <v>0.37333333333333335</v>
      </c>
      <c r="P7" s="6">
        <f t="shared" si="7"/>
        <v>6.7796610169491525E-2</v>
      </c>
      <c r="Q7" s="6">
        <f t="shared" si="8"/>
        <v>0.15</v>
      </c>
      <c r="R7">
        <v>0.77929999999999999</v>
      </c>
      <c r="S7" s="8">
        <f t="shared" si="9"/>
        <v>-6.3398692810457513E-2</v>
      </c>
      <c r="T7" s="4">
        <f t="shared" si="10"/>
        <v>9.8333333333333328E-2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5" ht="12.75">
      <c r="A8" s="18">
        <v>56</v>
      </c>
      <c r="B8" s="19">
        <v>1</v>
      </c>
      <c r="C8">
        <v>77</v>
      </c>
      <c r="D8" s="19">
        <v>0</v>
      </c>
      <c r="E8" s="19">
        <v>76</v>
      </c>
      <c r="F8" s="19">
        <v>7</v>
      </c>
      <c r="G8" s="19">
        <v>447</v>
      </c>
      <c r="H8" s="6">
        <f t="shared" si="0"/>
        <v>1.2987012987012988E-2</v>
      </c>
      <c r="I8" s="6">
        <f t="shared" si="1"/>
        <v>0</v>
      </c>
      <c r="J8" s="6">
        <f t="shared" si="2"/>
        <v>1.5659955257270694E-2</v>
      </c>
      <c r="K8" s="6">
        <f t="shared" si="3"/>
        <v>1.338432122370937E-2</v>
      </c>
      <c r="L8" s="6">
        <f t="shared" si="4"/>
        <v>1.3333333333333334E-2</v>
      </c>
      <c r="M8" s="6">
        <f t="shared" si="5"/>
        <v>0.4173669467787115</v>
      </c>
      <c r="N8" s="6">
        <f t="shared" si="6"/>
        <v>0</v>
      </c>
      <c r="O8" s="6"/>
      <c r="P8" s="6">
        <f t="shared" si="7"/>
        <v>0.125</v>
      </c>
      <c r="Q8" s="6">
        <f t="shared" si="8"/>
        <v>0.12833333333333333</v>
      </c>
      <c r="R8">
        <v>0.92789999999999995</v>
      </c>
      <c r="S8" s="8">
        <f t="shared" si="9"/>
        <v>-3.9730823669638198E-4</v>
      </c>
      <c r="T8" s="4">
        <f t="shared" si="10"/>
        <v>1.3333333333333334E-2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 spans="1:35" ht="12.75">
      <c r="A9" s="18">
        <v>57</v>
      </c>
      <c r="B9" s="29">
        <v>10</v>
      </c>
      <c r="C9" s="29">
        <v>81</v>
      </c>
      <c r="D9" s="29">
        <v>22</v>
      </c>
      <c r="E9" s="29">
        <v>77</v>
      </c>
      <c r="F9" s="29">
        <v>89</v>
      </c>
      <c r="G9" s="29">
        <v>442</v>
      </c>
      <c r="H9" s="6">
        <f t="shared" si="0"/>
        <v>0.12345679012345678</v>
      </c>
      <c r="I9" s="6">
        <f t="shared" si="1"/>
        <v>0.2857142857142857</v>
      </c>
      <c r="J9" s="6">
        <f t="shared" si="2"/>
        <v>0.20135746606334842</v>
      </c>
      <c r="K9" s="6">
        <f t="shared" si="3"/>
        <v>0.2138728323699422</v>
      </c>
      <c r="L9" s="6">
        <f t="shared" si="4"/>
        <v>0.20166666666666666</v>
      </c>
      <c r="M9" s="6">
        <f t="shared" si="5"/>
        <v>1.0058313184468781</v>
      </c>
      <c r="N9" s="6">
        <f t="shared" si="6"/>
        <v>1.4189406099518458</v>
      </c>
      <c r="O9" s="6">
        <f t="shared" ref="O9:O11" si="12">H9/I9</f>
        <v>0.43209876543209874</v>
      </c>
      <c r="P9" s="6">
        <f t="shared" si="7"/>
        <v>8.2644628099173556E-2</v>
      </c>
      <c r="Q9" s="6">
        <f t="shared" si="8"/>
        <v>0.13500000000000001</v>
      </c>
      <c r="R9" s="29">
        <v>0.92</v>
      </c>
      <c r="S9" s="8">
        <f t="shared" si="9"/>
        <v>-9.0416042246485417E-2</v>
      </c>
      <c r="T9" s="4">
        <f t="shared" si="10"/>
        <v>0.20166666666666666</v>
      </c>
      <c r="U9" s="3">
        <f t="shared" ref="U9:U13" si="13">T9*100</f>
        <v>20.166666666666664</v>
      </c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35" ht="12.75">
      <c r="A10" s="18">
        <v>58</v>
      </c>
      <c r="B10" s="4">
        <v>0</v>
      </c>
      <c r="C10" s="4">
        <v>96</v>
      </c>
      <c r="D10" s="4">
        <v>4</v>
      </c>
      <c r="E10" s="4">
        <v>87</v>
      </c>
      <c r="F10" s="4">
        <v>21</v>
      </c>
      <c r="G10" s="4">
        <v>417</v>
      </c>
      <c r="H10" s="6">
        <f t="shared" si="0"/>
        <v>0</v>
      </c>
      <c r="I10" s="6">
        <f t="shared" si="1"/>
        <v>4.5977011494252873E-2</v>
      </c>
      <c r="J10" s="6">
        <f t="shared" si="2"/>
        <v>5.0359712230215826E-2</v>
      </c>
      <c r="K10" s="6">
        <f t="shared" si="3"/>
        <v>4.96031746031746E-2</v>
      </c>
      <c r="L10" s="6">
        <f t="shared" si="4"/>
        <v>4.1666666666666664E-2</v>
      </c>
      <c r="M10" s="6">
        <f t="shared" si="5"/>
        <v>0.43403590944574549</v>
      </c>
      <c r="N10" s="6">
        <f t="shared" si="6"/>
        <v>0.91297208538587848</v>
      </c>
      <c r="O10" s="6">
        <f t="shared" si="12"/>
        <v>0</v>
      </c>
      <c r="P10" s="6">
        <f t="shared" si="7"/>
        <v>0</v>
      </c>
      <c r="Q10" s="6">
        <f t="shared" si="8"/>
        <v>0.16</v>
      </c>
      <c r="R10" s="29">
        <v>0.85</v>
      </c>
      <c r="S10" s="8">
        <f t="shared" si="9"/>
        <v>-4.96031746031746E-2</v>
      </c>
      <c r="T10" s="4">
        <f t="shared" si="10"/>
        <v>4.1666666666666664E-2</v>
      </c>
      <c r="U10" s="3">
        <f t="shared" si="13"/>
        <v>4.1666666666666661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1:35" ht="12.75">
      <c r="A11" s="18">
        <v>59</v>
      </c>
      <c r="B11" s="29">
        <v>4</v>
      </c>
      <c r="C11" s="29">
        <v>83</v>
      </c>
      <c r="D11" s="29">
        <v>7</v>
      </c>
      <c r="E11" s="29">
        <v>77</v>
      </c>
      <c r="F11" s="29">
        <v>41</v>
      </c>
      <c r="G11" s="29">
        <v>440</v>
      </c>
      <c r="H11" s="6">
        <f t="shared" si="0"/>
        <v>4.8192771084337352E-2</v>
      </c>
      <c r="I11" s="6">
        <f t="shared" si="1"/>
        <v>9.0909090909090912E-2</v>
      </c>
      <c r="J11" s="6">
        <f t="shared" si="2"/>
        <v>9.3181818181818185E-2</v>
      </c>
      <c r="K11" s="6">
        <f t="shared" si="3"/>
        <v>9.2843326885880081E-2</v>
      </c>
      <c r="L11" s="6">
        <f t="shared" si="4"/>
        <v>8.666666666666667E-2</v>
      </c>
      <c r="M11" s="6">
        <f t="shared" si="5"/>
        <v>0.73780487804878048</v>
      </c>
      <c r="N11" s="6">
        <f t="shared" si="6"/>
        <v>0.97560975609756095</v>
      </c>
      <c r="O11" s="6">
        <f t="shared" si="12"/>
        <v>0.53012048192771088</v>
      </c>
      <c r="P11" s="6">
        <f t="shared" si="7"/>
        <v>7.6923076923076927E-2</v>
      </c>
      <c r="Q11" s="6">
        <f t="shared" si="8"/>
        <v>0.13833333333333334</v>
      </c>
      <c r="R11" s="29">
        <v>0.92210000000000003</v>
      </c>
      <c r="S11" s="8">
        <f t="shared" si="9"/>
        <v>-4.465055580154273E-2</v>
      </c>
      <c r="T11" s="4">
        <f t="shared" si="10"/>
        <v>8.666666666666667E-2</v>
      </c>
      <c r="U11" s="3">
        <f t="shared" si="13"/>
        <v>8.6666666666666679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1:35" ht="12.75">
      <c r="A12" s="18">
        <v>60</v>
      </c>
      <c r="B12" s="29">
        <v>10</v>
      </c>
      <c r="C12" s="29">
        <v>95</v>
      </c>
      <c r="D12" s="29">
        <v>0</v>
      </c>
      <c r="E12" s="29">
        <v>85</v>
      </c>
      <c r="F12" s="29">
        <v>38</v>
      </c>
      <c r="G12" s="29">
        <v>420</v>
      </c>
      <c r="H12" s="6">
        <f t="shared" si="0"/>
        <v>0.10526315789473684</v>
      </c>
      <c r="I12" s="6">
        <f t="shared" si="1"/>
        <v>0</v>
      </c>
      <c r="J12" s="6">
        <f t="shared" si="2"/>
        <v>9.0476190476190474E-2</v>
      </c>
      <c r="K12" s="6">
        <f t="shared" si="3"/>
        <v>7.5247524752475245E-2</v>
      </c>
      <c r="L12" s="6">
        <f t="shared" si="4"/>
        <v>0.08</v>
      </c>
      <c r="M12" s="6">
        <f t="shared" si="5"/>
        <v>0.61403508771929827</v>
      </c>
      <c r="N12" s="6">
        <f t="shared" si="6"/>
        <v>0</v>
      </c>
      <c r="O12" s="6"/>
      <c r="P12" s="6">
        <f t="shared" si="7"/>
        <v>0.20833333333333334</v>
      </c>
      <c r="Q12" s="6">
        <f t="shared" si="8"/>
        <v>0.15833333333333333</v>
      </c>
      <c r="R12" s="29">
        <v>0.88859999999999995</v>
      </c>
      <c r="S12" s="8">
        <f t="shared" si="9"/>
        <v>3.0015633142261591E-2</v>
      </c>
      <c r="T12" s="4">
        <f t="shared" si="10"/>
        <v>0.08</v>
      </c>
      <c r="U12" s="3">
        <f t="shared" si="13"/>
        <v>8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spans="1:35" ht="12.75">
      <c r="A13" s="18">
        <v>61</v>
      </c>
      <c r="B13" s="29">
        <v>7</v>
      </c>
      <c r="C13" s="29">
        <v>81</v>
      </c>
      <c r="D13" s="29">
        <v>5</v>
      </c>
      <c r="E13" s="29">
        <v>76</v>
      </c>
      <c r="F13" s="29">
        <v>37</v>
      </c>
      <c r="G13" s="29">
        <v>443</v>
      </c>
      <c r="H13" s="6">
        <f t="shared" si="0"/>
        <v>8.6419753086419748E-2</v>
      </c>
      <c r="I13" s="6">
        <f t="shared" si="1"/>
        <v>6.5789473684210523E-2</v>
      </c>
      <c r="J13" s="6">
        <f t="shared" si="2"/>
        <v>8.35214446952596E-2</v>
      </c>
      <c r="K13" s="6">
        <f t="shared" si="3"/>
        <v>8.0924855491329481E-2</v>
      </c>
      <c r="L13" s="6">
        <f t="shared" si="4"/>
        <v>8.1666666666666665E-2</v>
      </c>
      <c r="M13" s="6">
        <f t="shared" si="5"/>
        <v>0.91513169220175583</v>
      </c>
      <c r="N13" s="6">
        <f t="shared" si="6"/>
        <v>0.78769559032716918</v>
      </c>
      <c r="O13" s="6">
        <f t="shared" ref="O13:O21" si="14">H13/I13</f>
        <v>1.3135802469135802</v>
      </c>
      <c r="P13" s="6">
        <f t="shared" si="7"/>
        <v>0.14285714285714285</v>
      </c>
      <c r="Q13" s="6">
        <f t="shared" si="8"/>
        <v>0.13500000000000001</v>
      </c>
      <c r="R13" s="29">
        <v>0.8821</v>
      </c>
      <c r="S13" s="8">
        <f t="shared" si="9"/>
        <v>5.4948975950902673E-3</v>
      </c>
      <c r="T13" s="4">
        <f t="shared" si="10"/>
        <v>8.1666666666666665E-2</v>
      </c>
      <c r="U13" s="3">
        <f t="shared" si="13"/>
        <v>8.1666666666666661</v>
      </c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ht="14.25">
      <c r="A14" s="3">
        <v>62</v>
      </c>
      <c r="B14" s="4">
        <v>7</v>
      </c>
      <c r="C14" s="4">
        <v>102</v>
      </c>
      <c r="D14" s="4">
        <v>4</v>
      </c>
      <c r="E14" s="4">
        <v>89</v>
      </c>
      <c r="F14" s="4">
        <v>21</v>
      </c>
      <c r="G14" s="4">
        <v>409</v>
      </c>
      <c r="H14" s="6">
        <f t="shared" si="0"/>
        <v>6.8627450980392163E-2</v>
      </c>
      <c r="I14" s="6">
        <f t="shared" si="1"/>
        <v>4.49438202247191E-2</v>
      </c>
      <c r="J14" s="6">
        <f t="shared" si="2"/>
        <v>5.1344743276283619E-2</v>
      </c>
      <c r="K14" s="6">
        <f t="shared" si="3"/>
        <v>5.0200803212851405E-2</v>
      </c>
      <c r="L14" s="6">
        <f t="shared" si="4"/>
        <v>5.3333333333333337E-2</v>
      </c>
      <c r="M14" s="6">
        <f t="shared" si="5"/>
        <v>1.1216654200947394</v>
      </c>
      <c r="N14" s="6">
        <f t="shared" si="6"/>
        <v>0.87533440342429103</v>
      </c>
      <c r="O14" s="6">
        <f t="shared" si="14"/>
        <v>1.5269607843137256</v>
      </c>
      <c r="P14" s="6">
        <f t="shared" si="7"/>
        <v>0.21875</v>
      </c>
      <c r="Q14" s="6">
        <f t="shared" si="8"/>
        <v>0.17</v>
      </c>
      <c r="R14" s="36">
        <v>0.85499999999999998</v>
      </c>
      <c r="S14" s="8">
        <f t="shared" si="9"/>
        <v>1.8426647767540758E-2</v>
      </c>
      <c r="T14" s="4">
        <f t="shared" si="10"/>
        <v>5.3333333333333337E-2</v>
      </c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ht="14.25">
      <c r="A15" s="3">
        <v>67</v>
      </c>
      <c r="B15" s="4">
        <v>7</v>
      </c>
      <c r="C15" s="4">
        <v>89</v>
      </c>
      <c r="D15" s="4">
        <v>3</v>
      </c>
      <c r="E15" s="4">
        <v>80</v>
      </c>
      <c r="F15" s="4">
        <v>26</v>
      </c>
      <c r="G15" s="4">
        <v>431</v>
      </c>
      <c r="H15" s="6">
        <f t="shared" si="0"/>
        <v>7.8651685393258425E-2</v>
      </c>
      <c r="I15" s="6">
        <f t="shared" si="1"/>
        <v>3.7499999999999999E-2</v>
      </c>
      <c r="J15" s="6">
        <f t="shared" si="2"/>
        <v>6.0324825986078884E-2</v>
      </c>
      <c r="K15" s="6">
        <f t="shared" si="3"/>
        <v>5.6751467710371817E-2</v>
      </c>
      <c r="L15" s="6">
        <f t="shared" si="4"/>
        <v>0.06</v>
      </c>
      <c r="M15" s="6">
        <f t="shared" si="5"/>
        <v>0.98088302230314062</v>
      </c>
      <c r="N15" s="6">
        <f t="shared" si="6"/>
        <v>0.6216346153846154</v>
      </c>
      <c r="O15" s="6">
        <f t="shared" si="14"/>
        <v>2.0973782771535583</v>
      </c>
      <c r="P15" s="6">
        <f t="shared" si="7"/>
        <v>0.19444444444444445</v>
      </c>
      <c r="Q15" s="6">
        <f t="shared" si="8"/>
        <v>0.14833333333333334</v>
      </c>
      <c r="R15" s="36">
        <v>0.8629</v>
      </c>
      <c r="S15" s="8">
        <f t="shared" si="9"/>
        <v>2.1900217682886608E-2</v>
      </c>
      <c r="T15" s="4">
        <f t="shared" si="10"/>
        <v>0.06</v>
      </c>
    </row>
    <row r="16" spans="1:35" ht="14.25">
      <c r="A16" s="3">
        <v>70</v>
      </c>
      <c r="B16" s="4">
        <v>35</v>
      </c>
      <c r="C16" s="4">
        <v>90</v>
      </c>
      <c r="D16" s="4">
        <v>8</v>
      </c>
      <c r="E16" s="4">
        <v>83</v>
      </c>
      <c r="F16" s="4">
        <v>15</v>
      </c>
      <c r="G16" s="4">
        <v>427</v>
      </c>
      <c r="H16" s="6">
        <f t="shared" si="0"/>
        <v>0.3888888888888889</v>
      </c>
      <c r="I16" s="6">
        <f t="shared" si="1"/>
        <v>9.6385542168674704E-2</v>
      </c>
      <c r="J16" s="6">
        <f t="shared" si="2"/>
        <v>3.5128805620608897E-2</v>
      </c>
      <c r="K16" s="6">
        <f t="shared" si="3"/>
        <v>4.5098039215686274E-2</v>
      </c>
      <c r="L16" s="6">
        <f t="shared" si="4"/>
        <v>9.6666666666666665E-2</v>
      </c>
      <c r="M16" s="6">
        <f t="shared" si="5"/>
        <v>7.0755298651252412</v>
      </c>
      <c r="N16" s="6">
        <f t="shared" si="6"/>
        <v>2.7437751004016069</v>
      </c>
      <c r="O16" s="6">
        <f t="shared" si="14"/>
        <v>4.0347222222222223</v>
      </c>
      <c r="P16" s="6">
        <f t="shared" si="7"/>
        <v>0.60344827586206895</v>
      </c>
      <c r="Q16" s="6">
        <f t="shared" si="8"/>
        <v>0.15</v>
      </c>
      <c r="R16" s="36">
        <v>0.92210000000000003</v>
      </c>
      <c r="S16" s="8">
        <f t="shared" si="9"/>
        <v>0.34379084967320261</v>
      </c>
      <c r="T16" s="4">
        <f t="shared" si="10"/>
        <v>9.6666666666666665E-2</v>
      </c>
    </row>
    <row r="17" spans="1:35" ht="17.25" customHeight="1">
      <c r="A17" s="3">
        <v>72</v>
      </c>
      <c r="B17" s="4">
        <v>7</v>
      </c>
      <c r="C17" s="4">
        <v>85</v>
      </c>
      <c r="D17" s="4">
        <v>14</v>
      </c>
      <c r="E17" s="4">
        <v>77</v>
      </c>
      <c r="F17" s="4">
        <v>42</v>
      </c>
      <c r="G17" s="4">
        <v>438</v>
      </c>
      <c r="H17" s="6">
        <f t="shared" si="0"/>
        <v>8.2352941176470587E-2</v>
      </c>
      <c r="I17" s="6">
        <f t="shared" si="1"/>
        <v>0.18181818181818182</v>
      </c>
      <c r="J17" s="6">
        <f t="shared" si="2"/>
        <v>9.5890410958904104E-2</v>
      </c>
      <c r="K17" s="6">
        <f t="shared" si="3"/>
        <v>0.1087378640776699</v>
      </c>
      <c r="L17" s="6">
        <f t="shared" si="4"/>
        <v>0.105</v>
      </c>
      <c r="M17" s="6">
        <f t="shared" si="5"/>
        <v>1.3518518518518519</v>
      </c>
      <c r="N17" s="6">
        <f t="shared" si="6"/>
        <v>1.8961038961038963</v>
      </c>
      <c r="O17" s="6">
        <f t="shared" si="14"/>
        <v>0.45294117647058824</v>
      </c>
      <c r="P17" s="6">
        <f t="shared" si="7"/>
        <v>0.1111111111111111</v>
      </c>
      <c r="Q17" s="6">
        <f t="shared" si="8"/>
        <v>0.14166666666666666</v>
      </c>
      <c r="R17" s="36">
        <v>0.7621</v>
      </c>
      <c r="S17" s="8">
        <f t="shared" si="9"/>
        <v>-2.6384922901199315E-2</v>
      </c>
      <c r="T17" s="4">
        <f t="shared" si="10"/>
        <v>0.105</v>
      </c>
    </row>
    <row r="18" spans="1:35" ht="14.25">
      <c r="A18" s="3">
        <v>73</v>
      </c>
      <c r="B18" s="4">
        <v>15</v>
      </c>
      <c r="C18" s="4">
        <v>81</v>
      </c>
      <c r="D18" s="4">
        <v>8</v>
      </c>
      <c r="E18" s="4">
        <v>77</v>
      </c>
      <c r="F18" s="4">
        <v>35</v>
      </c>
      <c r="G18" s="4">
        <v>442</v>
      </c>
      <c r="H18" s="6">
        <f t="shared" si="0"/>
        <v>0.18518518518518517</v>
      </c>
      <c r="I18" s="6">
        <f t="shared" si="1"/>
        <v>0.1038961038961039</v>
      </c>
      <c r="J18" s="6">
        <f t="shared" si="2"/>
        <v>7.9185520361990946E-2</v>
      </c>
      <c r="K18" s="6">
        <f t="shared" si="3"/>
        <v>8.2851637764932567E-2</v>
      </c>
      <c r="L18" s="6">
        <f t="shared" si="4"/>
        <v>9.6666666666666665E-2</v>
      </c>
      <c r="M18" s="6">
        <f t="shared" si="5"/>
        <v>1.8383363471971068</v>
      </c>
      <c r="N18" s="6">
        <f t="shared" si="6"/>
        <v>1.3120593692022264</v>
      </c>
      <c r="O18" s="6">
        <f t="shared" si="14"/>
        <v>1.7824074074074072</v>
      </c>
      <c r="P18" s="6">
        <f t="shared" si="7"/>
        <v>0.25862068965517243</v>
      </c>
      <c r="Q18" s="6">
        <f t="shared" si="8"/>
        <v>0.13500000000000001</v>
      </c>
      <c r="R18" s="36">
        <v>0.74639999999999995</v>
      </c>
      <c r="S18" s="8">
        <f t="shared" si="9"/>
        <v>0.10233354742025261</v>
      </c>
      <c r="T18" s="4">
        <f t="shared" si="10"/>
        <v>9.6666666666666665E-2</v>
      </c>
    </row>
    <row r="19" spans="1:35" ht="14.25">
      <c r="A19" s="3">
        <v>74</v>
      </c>
      <c r="B19" s="4">
        <v>7</v>
      </c>
      <c r="C19" s="4">
        <v>85</v>
      </c>
      <c r="D19" s="4">
        <v>6</v>
      </c>
      <c r="E19" s="4">
        <v>82</v>
      </c>
      <c r="F19" s="4">
        <v>46</v>
      </c>
      <c r="G19" s="4">
        <v>433</v>
      </c>
      <c r="H19" s="6">
        <f t="shared" si="0"/>
        <v>8.2352941176470587E-2</v>
      </c>
      <c r="I19" s="6">
        <f t="shared" si="1"/>
        <v>7.3170731707317069E-2</v>
      </c>
      <c r="J19" s="6">
        <f t="shared" si="2"/>
        <v>0.10623556581986143</v>
      </c>
      <c r="K19" s="6">
        <f t="shared" si="3"/>
        <v>0.10097087378640776</v>
      </c>
      <c r="L19" s="6">
        <f t="shared" si="4"/>
        <v>9.8333333333333328E-2</v>
      </c>
      <c r="M19" s="6">
        <f t="shared" si="5"/>
        <v>0.73275188752928921</v>
      </c>
      <c r="N19" s="6">
        <f t="shared" si="6"/>
        <v>0.68875927889713673</v>
      </c>
      <c r="O19" s="6">
        <f t="shared" si="14"/>
        <v>1.1254901960784314</v>
      </c>
      <c r="P19" s="6">
        <f t="shared" si="7"/>
        <v>0.11864406779661017</v>
      </c>
      <c r="Q19" s="6">
        <f t="shared" si="8"/>
        <v>0.14166666666666666</v>
      </c>
      <c r="R19" s="36">
        <v>0.84209999999999996</v>
      </c>
      <c r="S19" s="8">
        <f t="shared" si="9"/>
        <v>-1.8617932609937174E-2</v>
      </c>
      <c r="T19" s="4">
        <f t="shared" si="10"/>
        <v>9.8333333333333328E-2</v>
      </c>
    </row>
    <row r="20" spans="1:35" ht="12.75">
      <c r="A20" s="26">
        <v>79</v>
      </c>
      <c r="B20" s="33">
        <v>0</v>
      </c>
      <c r="C20" s="33">
        <v>93</v>
      </c>
      <c r="D20" s="33">
        <v>1</v>
      </c>
      <c r="E20" s="33">
        <v>82</v>
      </c>
      <c r="F20" s="33">
        <v>0</v>
      </c>
      <c r="G20" s="33">
        <v>425</v>
      </c>
      <c r="H20" s="23">
        <f t="shared" si="0"/>
        <v>0</v>
      </c>
      <c r="I20" s="23">
        <f t="shared" si="1"/>
        <v>1.2195121951219513E-2</v>
      </c>
      <c r="J20" s="23">
        <f t="shared" si="2"/>
        <v>0</v>
      </c>
      <c r="K20" s="23">
        <f t="shared" si="3"/>
        <v>1.9723865877712033E-3</v>
      </c>
      <c r="L20" s="23">
        <f t="shared" si="4"/>
        <v>1.6666666666666668E-3</v>
      </c>
      <c r="M20" s="23"/>
      <c r="N20" s="23"/>
      <c r="O20" s="23">
        <f t="shared" si="14"/>
        <v>0</v>
      </c>
      <c r="P20" s="23">
        <f t="shared" si="7"/>
        <v>0</v>
      </c>
      <c r="Q20" s="23">
        <f t="shared" si="8"/>
        <v>0.155</v>
      </c>
      <c r="R20" s="33">
        <v>6.5000000000000002E-2</v>
      </c>
      <c r="S20" s="25">
        <f t="shared" si="9"/>
        <v>-1.9723865877712033E-3</v>
      </c>
      <c r="T20" s="33">
        <f t="shared" si="10"/>
        <v>1.6666666666666668E-3</v>
      </c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</row>
    <row r="21" spans="1:35" ht="12.75">
      <c r="A21" s="4">
        <v>80</v>
      </c>
      <c r="B21" s="4">
        <v>12</v>
      </c>
      <c r="C21" s="4">
        <v>88</v>
      </c>
      <c r="D21" s="4">
        <v>4</v>
      </c>
      <c r="E21" s="4">
        <v>84</v>
      </c>
      <c r="F21" s="4">
        <v>19</v>
      </c>
      <c r="G21" s="4">
        <v>428</v>
      </c>
      <c r="H21" s="6">
        <f t="shared" si="0"/>
        <v>0.13636363636363635</v>
      </c>
      <c r="I21" s="6">
        <f t="shared" si="1"/>
        <v>4.7619047619047616E-2</v>
      </c>
      <c r="J21" s="6">
        <f t="shared" si="2"/>
        <v>4.4392523364485979E-2</v>
      </c>
      <c r="K21" s="6">
        <f t="shared" si="3"/>
        <v>4.4921875E-2</v>
      </c>
      <c r="L21" s="6">
        <f t="shared" si="4"/>
        <v>5.8333333333333334E-2</v>
      </c>
      <c r="M21" s="6">
        <f>((B21+D21)/(C21+E21))/J21</f>
        <v>2.0954712362301104</v>
      </c>
      <c r="N21" s="6">
        <f>I21/J21</f>
        <v>1.0726817042606516</v>
      </c>
      <c r="O21" s="6">
        <f t="shared" si="14"/>
        <v>2.8636363636363638</v>
      </c>
      <c r="P21" s="6">
        <f t="shared" si="7"/>
        <v>0.34285714285714286</v>
      </c>
      <c r="Q21" s="6">
        <f t="shared" si="8"/>
        <v>0.14666666666666667</v>
      </c>
      <c r="R21" s="4">
        <v>0.91500000000000004</v>
      </c>
      <c r="S21" s="8">
        <f t="shared" si="9"/>
        <v>9.1441761363636354E-2</v>
      </c>
      <c r="T21" s="4">
        <f t="shared" si="10"/>
        <v>5.8333333333333334E-2</v>
      </c>
    </row>
    <row r="22" spans="1:35" ht="12.75">
      <c r="A22" s="18" t="s">
        <v>24</v>
      </c>
      <c r="B22" s="29">
        <f t="shared" ref="B22:R22" si="15">AVERAGE(B2:B21)</f>
        <v>9.35</v>
      </c>
      <c r="C22" s="29">
        <f t="shared" si="15"/>
        <v>88.15</v>
      </c>
      <c r="D22" s="29">
        <f t="shared" si="15"/>
        <v>7.6</v>
      </c>
      <c r="E22" s="29">
        <f t="shared" si="15"/>
        <v>80.7</v>
      </c>
      <c r="F22" s="29">
        <f t="shared" si="15"/>
        <v>34</v>
      </c>
      <c r="G22" s="29">
        <f t="shared" si="15"/>
        <v>431.15</v>
      </c>
      <c r="H22" s="29">
        <f t="shared" si="15"/>
        <v>0.10588336098203446</v>
      </c>
      <c r="I22" s="29">
        <f t="shared" si="15"/>
        <v>9.5079129014793012E-2</v>
      </c>
      <c r="J22" s="29">
        <f t="shared" si="15"/>
        <v>7.8714820964252752E-2</v>
      </c>
      <c r="K22" s="29">
        <f t="shared" si="15"/>
        <v>8.1189296315940143E-2</v>
      </c>
      <c r="L22" s="29">
        <f t="shared" si="15"/>
        <v>8.4916666666666668E-2</v>
      </c>
      <c r="M22" s="29">
        <f t="shared" si="15"/>
        <v>1.4334439959204091</v>
      </c>
      <c r="N22" s="29">
        <f t="shared" si="15"/>
        <v>1.1610867740366968</v>
      </c>
      <c r="O22" s="29">
        <f t="shared" si="15"/>
        <v>1.1979701825147304</v>
      </c>
      <c r="P22" s="29">
        <f t="shared" si="15"/>
        <v>0.16490130584558638</v>
      </c>
      <c r="Q22" s="29">
        <f t="shared" si="15"/>
        <v>0.14691666666666664</v>
      </c>
      <c r="R22" s="29">
        <f t="shared" si="15"/>
        <v>0.82088499999999998</v>
      </c>
      <c r="S22" s="29">
        <f>AVERAGE(S2:S13)</f>
        <v>-3.0863740405603912E-3</v>
      </c>
      <c r="T22" s="3">
        <f>AVERAGE(T2:T21)</f>
        <v>8.4916666666666668E-2</v>
      </c>
      <c r="U22" s="3"/>
    </row>
    <row r="24" spans="1:35" ht="12.75"/>
    <row r="25" spans="1:35" ht="12.75"/>
    <row r="26" spans="1:35" ht="12.75">
      <c r="A26" s="4" t="s">
        <v>42</v>
      </c>
      <c r="R26" s="4">
        <f>H22/T22</f>
        <v>1.2469090596510437</v>
      </c>
    </row>
    <row r="27" spans="1:35" ht="12.75">
      <c r="A27" s="4" t="s">
        <v>43</v>
      </c>
      <c r="B27" s="4" t="s">
        <v>44</v>
      </c>
      <c r="C27" t="s">
        <v>45</v>
      </c>
    </row>
    <row r="28" spans="1:35" ht="12.75">
      <c r="A28" s="4">
        <v>2.2222222222222227E-2</v>
      </c>
      <c r="B28" s="4">
        <v>3.3481132929146784E-3</v>
      </c>
      <c r="C28" s="4">
        <v>-1.984126984126984E-3</v>
      </c>
    </row>
    <row r="29" spans="1:35" ht="12.75">
      <c r="A29" s="4">
        <v>-2.9829181328796806E-3</v>
      </c>
      <c r="B29" s="4">
        <v>0.12153931339977851</v>
      </c>
      <c r="C29" s="4">
        <v>2.6159458051068285E-2</v>
      </c>
      <c r="D29" s="4" t="s">
        <v>46</v>
      </c>
    </row>
    <row r="30" spans="1:35" ht="12.75">
      <c r="A30" s="4">
        <v>-2.7089425888871782E-2</v>
      </c>
      <c r="B30" s="4">
        <v>-1.038450743755262E-2</v>
      </c>
      <c r="C30" s="4">
        <v>5.1793954232978723E-4</v>
      </c>
      <c r="D30" s="37" t="s">
        <v>47</v>
      </c>
      <c r="E30" s="37" t="s">
        <v>48</v>
      </c>
      <c r="F30" s="37" t="s">
        <v>49</v>
      </c>
      <c r="G30" s="37" t="s">
        <v>24</v>
      </c>
      <c r="H30" s="37" t="s">
        <v>50</v>
      </c>
    </row>
    <row r="31" spans="1:35" ht="12.75">
      <c r="A31" s="4">
        <v>-7.269155206286837E-2</v>
      </c>
      <c r="B31" s="4">
        <v>5.504261363636364E-3</v>
      </c>
      <c r="C31" s="4">
        <v>-1.6676185037121649E-2</v>
      </c>
      <c r="D31" s="4" t="s">
        <v>51</v>
      </c>
      <c r="E31" s="4">
        <v>32</v>
      </c>
      <c r="F31" s="4">
        <v>2.1057796593613269</v>
      </c>
      <c r="G31" s="4">
        <v>6.5805614355041467E-2</v>
      </c>
      <c r="H31" s="4">
        <v>2.8915426220273772E-2</v>
      </c>
    </row>
    <row r="32" spans="1:35" ht="12.75">
      <c r="A32" s="4">
        <v>1.0512152047767176E-3</v>
      </c>
      <c r="B32" s="4">
        <v>6.949058693244739E-2</v>
      </c>
      <c r="C32" s="4">
        <v>0.16790166890213065</v>
      </c>
      <c r="D32" s="4" t="s">
        <v>52</v>
      </c>
      <c r="E32" s="4">
        <v>20</v>
      </c>
      <c r="F32" s="4">
        <v>8.2065810354480995</v>
      </c>
      <c r="G32" s="4">
        <v>0.41032905177240497</v>
      </c>
      <c r="H32" s="4">
        <v>3.1225849143929647</v>
      </c>
    </row>
    <row r="33" spans="1:10" ht="12.75">
      <c r="A33" s="4">
        <v>8.8068181818181823E-2</v>
      </c>
      <c r="B33" s="4">
        <v>1.7920358846940349E-2</v>
      </c>
      <c r="C33" s="4">
        <v>-6.3398692810457513E-2</v>
      </c>
      <c r="D33" s="38" t="s">
        <v>53</v>
      </c>
      <c r="E33" s="38">
        <v>18</v>
      </c>
      <c r="F33" s="38">
        <v>0.40441191854602149</v>
      </c>
      <c r="G33" s="38">
        <v>2.2467328808112304E-2</v>
      </c>
      <c r="H33" s="38">
        <v>9.892804704868011E-3</v>
      </c>
    </row>
    <row r="34" spans="1:10" ht="12.75">
      <c r="A34" s="4">
        <v>1.2973045640922248E-2</v>
      </c>
      <c r="B34" s="4">
        <v>8.5825027685492716E-3</v>
      </c>
      <c r="C34" s="4">
        <v>-3.9730823669638198E-4</v>
      </c>
    </row>
    <row r="35" spans="1:10" ht="12.75">
      <c r="A35" s="4">
        <v>0.19645648775403857</v>
      </c>
      <c r="B35" s="4">
        <v>-6.0492263143606909E-2</v>
      </c>
      <c r="C35" s="4">
        <v>-9.0416042246485417E-2</v>
      </c>
    </row>
    <row r="36" spans="1:10" ht="12.75">
      <c r="A36" s="4">
        <v>0.42063210227272729</v>
      </c>
      <c r="B36" s="4">
        <v>-1.3772925140940556E-2</v>
      </c>
      <c r="C36" s="4">
        <v>-4.96031746031746E-2</v>
      </c>
      <c r="D36" s="4" t="s">
        <v>54</v>
      </c>
    </row>
    <row r="37" spans="1:10" ht="12.75">
      <c r="A37" s="4">
        <v>-1.8887838342971475E-2</v>
      </c>
      <c r="B37" s="4">
        <v>-9.9898189764346557E-2</v>
      </c>
      <c r="C37" s="4">
        <v>-4.465055580154273E-2</v>
      </c>
      <c r="D37" s="37" t="s">
        <v>55</v>
      </c>
      <c r="E37" s="37" t="s">
        <v>56</v>
      </c>
      <c r="F37" s="37" t="s">
        <v>57</v>
      </c>
      <c r="G37" s="37" t="s">
        <v>58</v>
      </c>
      <c r="H37" s="37" t="s">
        <v>59</v>
      </c>
      <c r="I37" s="37" t="s">
        <v>60</v>
      </c>
      <c r="J37" s="37" t="s">
        <v>61</v>
      </c>
    </row>
    <row r="38" spans="1:10" ht="12.75">
      <c r="A38" s="4">
        <v>-5.8471718521346319E-2</v>
      </c>
      <c r="B38" s="4">
        <v>-3.968253968253968E-3</v>
      </c>
      <c r="C38" s="4">
        <v>3.0015633142261591E-2</v>
      </c>
      <c r="D38" s="4" t="s">
        <v>62</v>
      </c>
      <c r="E38" s="4">
        <v>1.8743537193492583</v>
      </c>
      <c r="F38" s="4">
        <v>2</v>
      </c>
      <c r="G38" s="4">
        <v>0.93717685967462916</v>
      </c>
      <c r="H38" s="4">
        <v>1.0396925764081888</v>
      </c>
      <c r="I38" s="4">
        <v>0.35919672244373591</v>
      </c>
      <c r="J38" s="4">
        <v>3.1337623149731773</v>
      </c>
    </row>
    <row r="39" spans="1:10" ht="12.75">
      <c r="A39" s="4">
        <v>-2.1130782410051396E-2</v>
      </c>
      <c r="B39" s="4">
        <v>7.9128268991282695</v>
      </c>
      <c r="C39" s="4">
        <v>5.4948975950902673E-3</v>
      </c>
      <c r="D39" s="4" t="s">
        <v>63</v>
      </c>
      <c r="E39" s="4">
        <v>60.393669266277549</v>
      </c>
      <c r="F39" s="4">
        <v>67</v>
      </c>
      <c r="G39" s="4">
        <v>0.90139804875041118</v>
      </c>
    </row>
    <row r="40" spans="1:10" ht="12.75">
      <c r="A40" s="4">
        <v>2.8197897974878254E-3</v>
      </c>
      <c r="B40" s="4">
        <v>-3.5692679975801569E-2</v>
      </c>
      <c r="C40" s="4">
        <v>1.8426647767540758E-2</v>
      </c>
    </row>
    <row r="41" spans="1:10" ht="12.75">
      <c r="A41" s="4">
        <v>0.40848289305639579</v>
      </c>
      <c r="B41" s="4">
        <v>2.0434227330779056E-2</v>
      </c>
      <c r="C41" s="4">
        <v>2.1900217682886608E-2</v>
      </c>
      <c r="D41" s="38" t="s">
        <v>64</v>
      </c>
      <c r="E41" s="38">
        <v>62.268022985626807</v>
      </c>
      <c r="F41" s="38">
        <v>69</v>
      </c>
      <c r="G41" s="38"/>
      <c r="H41" s="38"/>
      <c r="I41" s="38"/>
      <c r="J41" s="38"/>
    </row>
    <row r="42" spans="1:10" ht="12.75">
      <c r="A42" s="4">
        <v>2.0559680182752713E-2</v>
      </c>
      <c r="B42" s="4">
        <v>-1.2716163993177751E-2</v>
      </c>
      <c r="C42" s="4">
        <v>0.34379084967320261</v>
      </c>
    </row>
    <row r="43" spans="1:10" ht="12.75">
      <c r="A43" s="4">
        <v>-1.7045454545454558E-2</v>
      </c>
      <c r="B43" s="4">
        <v>-2.8053977272727272E-2</v>
      </c>
      <c r="C43" s="4">
        <v>-2.6384922901199315E-2</v>
      </c>
    </row>
    <row r="44" spans="1:10" ht="12.75">
      <c r="A44" s="4">
        <v>6.5423943534521758E-2</v>
      </c>
      <c r="B44" s="4">
        <v>0.10663010859474514</v>
      </c>
      <c r="C44" s="4">
        <v>0.10233354742025261</v>
      </c>
    </row>
    <row r="45" spans="1:10" ht="12.75">
      <c r="A45" s="4">
        <v>-4.3269230769230754E-2</v>
      </c>
      <c r="B45" s="4">
        <v>1.5007816571130796E-2</v>
      </c>
      <c r="C45" s="4">
        <v>-1.8617932609937174E-2</v>
      </c>
    </row>
    <row r="46" spans="1:10" ht="12.75">
      <c r="A46" s="4">
        <v>1.0116434434052302E-2</v>
      </c>
      <c r="B46" s="4">
        <v>1.984126984126984E-3</v>
      </c>
      <c r="C46" s="4">
        <v>-1.9723865877712033E-3</v>
      </c>
    </row>
    <row r="47" spans="1:10" ht="12.75">
      <c r="A47" s="4">
        <v>0.29820830694054834</v>
      </c>
      <c r="B47" s="4">
        <v>0.18829168093118795</v>
      </c>
    </row>
    <row r="48" spans="1:10" ht="12.75">
      <c r="A48" s="4">
        <v>5.1854679646242907E-2</v>
      </c>
    </row>
    <row r="49" spans="1:3" ht="12.75">
      <c r="A49" s="4">
        <v>1.5808491418247417E-3</v>
      </c>
    </row>
    <row r="50" spans="1:3" ht="12.75">
      <c r="A50" s="4">
        <v>8.7774862003438536E-3</v>
      </c>
    </row>
    <row r="51" spans="1:3" ht="12.75">
      <c r="A51" s="4">
        <v>0.18692810457516337</v>
      </c>
    </row>
    <row r="52" spans="1:3" ht="12.75">
      <c r="A52" s="4">
        <v>-8.8925025676138303E-2</v>
      </c>
    </row>
    <row r="53" spans="1:3" ht="12.75">
      <c r="A53" s="4">
        <v>1.921457717135517E-2</v>
      </c>
    </row>
    <row r="54" spans="1:3" ht="12.75">
      <c r="A54" s="4">
        <v>1.0270455323519341E-3</v>
      </c>
    </row>
    <row r="55" spans="1:3" ht="12.75">
      <c r="A55" s="4">
        <v>2.9543994861913919E-2</v>
      </c>
    </row>
    <row r="56" spans="1:3" ht="12.75">
      <c r="A56" s="4">
        <v>-6.362537379905886E-5</v>
      </c>
    </row>
    <row r="57" spans="1:3" ht="12.75">
      <c r="A57" s="4">
        <v>4.4114562699540893E-2</v>
      </c>
    </row>
    <row r="58" spans="1:3" ht="12.75">
      <c r="A58" s="4">
        <v>0.68863322221318812</v>
      </c>
    </row>
    <row r="59" spans="1:3" ht="12.75">
      <c r="A59" s="4">
        <v>-0.12235159381561367</v>
      </c>
    </row>
    <row r="63" spans="1:3" ht="12.75">
      <c r="A63" s="4" t="s">
        <v>43</v>
      </c>
      <c r="B63" s="4" t="s">
        <v>65</v>
      </c>
      <c r="C63" s="4" t="s">
        <v>66</v>
      </c>
    </row>
    <row r="64" spans="1:3" ht="12.75">
      <c r="A64" s="4">
        <v>2.2222222222222227E-2</v>
      </c>
      <c r="B64" s="4">
        <v>3.3481132929146784E-3</v>
      </c>
    </row>
    <row r="65" spans="1:9" ht="12.75">
      <c r="A65" s="4">
        <v>-2.9829181328796806E-3</v>
      </c>
      <c r="B65" s="4">
        <v>0.12153931339977851</v>
      </c>
      <c r="C65" s="4" t="s">
        <v>46</v>
      </c>
    </row>
    <row r="66" spans="1:9" ht="12.75">
      <c r="A66" s="4">
        <v>-2.7089425888871782E-2</v>
      </c>
      <c r="B66" s="4">
        <v>-1.038450743755262E-2</v>
      </c>
      <c r="C66" s="37" t="s">
        <v>47</v>
      </c>
      <c r="D66" s="37" t="s">
        <v>48</v>
      </c>
      <c r="E66" s="37" t="s">
        <v>49</v>
      </c>
      <c r="F66" s="37" t="s">
        <v>24</v>
      </c>
      <c r="G66" s="37" t="s">
        <v>50</v>
      </c>
    </row>
    <row r="67" spans="1:9" ht="12.75">
      <c r="A67" s="4">
        <v>-7.269155206286837E-2</v>
      </c>
      <c r="B67" s="4">
        <v>5.504261363636364E-3</v>
      </c>
      <c r="C67" s="4" t="s">
        <v>51</v>
      </c>
      <c r="D67" s="4">
        <v>32</v>
      </c>
      <c r="E67" s="4">
        <v>2.1057796593613269</v>
      </c>
      <c r="F67" s="4">
        <v>6.5805614355041467E-2</v>
      </c>
      <c r="G67" s="4">
        <v>2.8915426220273772E-2</v>
      </c>
    </row>
    <row r="68" spans="1:9" ht="12.75">
      <c r="A68" s="4">
        <v>1.0512152047767176E-3</v>
      </c>
      <c r="B68" s="4">
        <v>6.949058693244739E-2</v>
      </c>
      <c r="C68" s="4" t="s">
        <v>52</v>
      </c>
      <c r="D68" s="4">
        <v>38</v>
      </c>
      <c r="E68" s="4">
        <v>8.6109929539941206</v>
      </c>
      <c r="F68" s="4">
        <v>0.22660507773668739</v>
      </c>
      <c r="G68" s="4">
        <v>1.6465535404279967</v>
      </c>
    </row>
    <row r="69" spans="1:9" ht="12.75">
      <c r="A69" s="4">
        <v>8.8068181818181823E-2</v>
      </c>
      <c r="B69" s="4">
        <v>1.7920358846940349E-2</v>
      </c>
      <c r="C69" s="38"/>
      <c r="D69" s="38"/>
      <c r="E69" s="38"/>
      <c r="F69" s="38"/>
      <c r="G69" s="38"/>
    </row>
    <row r="70" spans="1:9" ht="12.75">
      <c r="A70" s="4">
        <v>1.2973045640922248E-2</v>
      </c>
      <c r="B70" s="4">
        <v>8.5825027685492716E-3</v>
      </c>
    </row>
    <row r="71" spans="1:9" ht="12.75">
      <c r="A71" s="4">
        <v>0.19645648775403857</v>
      </c>
      <c r="B71" s="4">
        <v>-6.0492263143606909E-2</v>
      </c>
      <c r="C71" s="4" t="s">
        <v>54</v>
      </c>
    </row>
    <row r="72" spans="1:9" ht="12.75">
      <c r="A72" s="4">
        <v>0.42063210227272729</v>
      </c>
      <c r="B72" s="4">
        <v>-1.3772925140940556E-2</v>
      </c>
      <c r="C72" s="37" t="s">
        <v>55</v>
      </c>
      <c r="D72" s="37" t="s">
        <v>56</v>
      </c>
      <c r="E72" s="37" t="s">
        <v>57</v>
      </c>
      <c r="F72" s="37" t="s">
        <v>58</v>
      </c>
      <c r="G72" s="37" t="s">
        <v>59</v>
      </c>
      <c r="H72" s="37" t="s">
        <v>60</v>
      </c>
      <c r="I72" s="37" t="s">
        <v>61</v>
      </c>
    </row>
    <row r="73" spans="1:9" ht="12.75">
      <c r="A73" s="4">
        <v>-1.8887838342971475E-2</v>
      </c>
      <c r="B73" s="4">
        <v>-9.9898189764346557E-2</v>
      </c>
      <c r="C73" s="4" t="s">
        <v>62</v>
      </c>
      <c r="D73" s="4">
        <v>0.44916377696245058</v>
      </c>
      <c r="E73" s="4">
        <v>1</v>
      </c>
      <c r="F73" s="4">
        <v>0.44916377696245058</v>
      </c>
      <c r="G73" s="4">
        <v>0.49407474069281765</v>
      </c>
      <c r="H73" s="4">
        <v>0.48451480340164566</v>
      </c>
      <c r="I73" s="4">
        <v>3.9818961598170155</v>
      </c>
    </row>
    <row r="74" spans="1:9" ht="12.75">
      <c r="A74" s="4">
        <v>-5.8471718521346319E-2</v>
      </c>
      <c r="B74" s="4">
        <v>-3.968253968253968E-3</v>
      </c>
      <c r="C74" s="4" t="s">
        <v>63</v>
      </c>
      <c r="D74" s="4">
        <v>61.81885920866435</v>
      </c>
      <c r="E74" s="4">
        <v>68</v>
      </c>
      <c r="F74" s="4">
        <v>0.90910087071565215</v>
      </c>
    </row>
    <row r="75" spans="1:9" ht="12.75">
      <c r="A75" s="4">
        <v>-2.1130782410051396E-2</v>
      </c>
      <c r="B75" s="4">
        <v>7.9128268991282695</v>
      </c>
    </row>
    <row r="76" spans="1:9" ht="12.75">
      <c r="A76" s="4">
        <v>2.8197897974878254E-3</v>
      </c>
      <c r="B76" s="4">
        <v>-3.5692679975801569E-2</v>
      </c>
      <c r="C76" s="38" t="s">
        <v>64</v>
      </c>
      <c r="D76" s="38">
        <v>62.2680229856268</v>
      </c>
      <c r="E76" s="38">
        <v>69</v>
      </c>
      <c r="F76" s="38"/>
      <c r="G76" s="38"/>
      <c r="H76" s="38"/>
      <c r="I76" s="38"/>
    </row>
    <row r="77" spans="1:9" ht="12.75">
      <c r="A77" s="4">
        <v>0.40848289305639579</v>
      </c>
      <c r="B77" s="4">
        <v>2.0434227330779056E-2</v>
      </c>
    </row>
    <row r="78" spans="1:9" ht="12.75">
      <c r="A78" s="4">
        <v>2.0559680182752713E-2</v>
      </c>
      <c r="B78" s="4">
        <v>-1.2716163993177751E-2</v>
      </c>
    </row>
    <row r="79" spans="1:9" ht="12.75">
      <c r="A79" s="4">
        <v>-1.7045454545454558E-2</v>
      </c>
      <c r="B79" s="4">
        <v>-2.8053977272727272E-2</v>
      </c>
    </row>
    <row r="80" spans="1:9" ht="12.75">
      <c r="A80" s="4">
        <v>6.5423943534521758E-2</v>
      </c>
      <c r="B80" s="4">
        <v>0.10663010859474514</v>
      </c>
    </row>
    <row r="81" spans="1:2" ht="12.75">
      <c r="A81" s="4">
        <v>-4.3269230769230754E-2</v>
      </c>
      <c r="B81" s="4">
        <v>1.5007816571130796E-2</v>
      </c>
    </row>
    <row r="82" spans="1:2" ht="12.75">
      <c r="A82" s="4">
        <v>1.0116434434052302E-2</v>
      </c>
      <c r="B82" s="4">
        <v>1.984126984126984E-3</v>
      </c>
    </row>
    <row r="83" spans="1:2" ht="12.75">
      <c r="A83" s="4">
        <v>0.29820830694054834</v>
      </c>
      <c r="B83" s="4">
        <v>0.18829168093118795</v>
      </c>
    </row>
    <row r="84" spans="1:2" ht="12.75">
      <c r="A84" s="4">
        <v>5.1854679646242907E-2</v>
      </c>
      <c r="B84" s="4">
        <v>-1.984126984126984E-3</v>
      </c>
    </row>
    <row r="85" spans="1:2" ht="12.75">
      <c r="A85" s="4">
        <v>1.5808491418247417E-3</v>
      </c>
      <c r="B85" s="4">
        <v>2.6159458051068285E-2</v>
      </c>
    </row>
    <row r="86" spans="1:2" ht="12.75">
      <c r="A86" s="4">
        <v>8.7774862003438536E-3</v>
      </c>
      <c r="B86" s="4">
        <v>5.1793954232978723E-4</v>
      </c>
    </row>
    <row r="87" spans="1:2" ht="12.75">
      <c r="A87" s="4">
        <v>0.18692810457516337</v>
      </c>
      <c r="B87" s="4">
        <v>-1.6676185037121649E-2</v>
      </c>
    </row>
    <row r="88" spans="1:2" ht="12.75">
      <c r="A88" s="4">
        <v>-8.8925025676138303E-2</v>
      </c>
      <c r="B88" s="4">
        <v>0.16790166890213065</v>
      </c>
    </row>
    <row r="89" spans="1:2" ht="12.75">
      <c r="A89" s="4">
        <v>1.921457717135517E-2</v>
      </c>
      <c r="B89" s="4">
        <v>-6.3398692810457513E-2</v>
      </c>
    </row>
    <row r="90" spans="1:2" ht="12.75">
      <c r="A90" s="4">
        <v>1.0270455323519341E-3</v>
      </c>
      <c r="B90" s="4">
        <v>-3.9730823669638198E-4</v>
      </c>
    </row>
    <row r="91" spans="1:2" ht="12.75">
      <c r="A91" s="4">
        <v>2.9543994861913919E-2</v>
      </c>
      <c r="B91" s="4">
        <v>-9.0416042246485417E-2</v>
      </c>
    </row>
    <row r="92" spans="1:2" ht="12.75">
      <c r="A92" s="4">
        <v>-6.362537379905886E-5</v>
      </c>
      <c r="B92" s="4">
        <v>-4.96031746031746E-2</v>
      </c>
    </row>
    <row r="93" spans="1:2" ht="12.75">
      <c r="A93" s="4">
        <v>4.4114562699540893E-2</v>
      </c>
      <c r="B93" s="4">
        <v>-4.465055580154273E-2</v>
      </c>
    </row>
    <row r="94" spans="1:2" ht="12.75">
      <c r="A94" s="4">
        <v>0.68863322221318812</v>
      </c>
      <c r="B94" s="4">
        <v>3.0015633142261591E-2</v>
      </c>
    </row>
    <row r="95" spans="1:2" ht="12.75">
      <c r="A95" s="4">
        <v>-0.12235159381561367</v>
      </c>
      <c r="B95" s="4">
        <v>5.4948975950902673E-3</v>
      </c>
    </row>
    <row r="96" spans="1:2" ht="12.75">
      <c r="B96" s="4">
        <v>1.8426647767540758E-2</v>
      </c>
    </row>
    <row r="97" spans="2:2" ht="12.75">
      <c r="B97" s="4">
        <v>2.1900217682886608E-2</v>
      </c>
    </row>
    <row r="98" spans="2:2" ht="12.75">
      <c r="B98" s="4">
        <v>0.34379084967320261</v>
      </c>
    </row>
    <row r="99" spans="2:2" ht="12.75">
      <c r="B99" s="4">
        <v>-2.6384922901199315E-2</v>
      </c>
    </row>
    <row r="100" spans="2:2" ht="12.75">
      <c r="B100" s="4">
        <v>0.10233354742025261</v>
      </c>
    </row>
    <row r="101" spans="2:2" ht="12.75">
      <c r="B101" s="4">
        <v>-1.8617932609937174E-2</v>
      </c>
    </row>
    <row r="102" spans="2:2" ht="12.75">
      <c r="B102" s="4">
        <v>-1.9723865877712033E-3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81"/>
  <sheetViews>
    <sheetView tabSelected="1" workbookViewId="0">
      <selection activeCell="P2" sqref="P2"/>
    </sheetView>
  </sheetViews>
  <sheetFormatPr defaultColWidth="12.5703125" defaultRowHeight="15.75" customHeight="1"/>
  <sheetData>
    <row r="1" spans="1:16" ht="12.75">
      <c r="A1" s="4" t="s">
        <v>67</v>
      </c>
      <c r="B1" s="4" t="s">
        <v>68</v>
      </c>
      <c r="C1" s="4" t="s">
        <v>69</v>
      </c>
      <c r="D1" s="4" t="s">
        <v>70</v>
      </c>
      <c r="E1" s="4" t="s">
        <v>71</v>
      </c>
      <c r="F1" s="4" t="s">
        <v>72</v>
      </c>
      <c r="G1" s="4" t="s">
        <v>73</v>
      </c>
      <c r="H1" s="4" t="s">
        <v>74</v>
      </c>
      <c r="I1" s="4" t="s">
        <v>75</v>
      </c>
      <c r="J1" s="4" t="s">
        <v>76</v>
      </c>
      <c r="K1" s="4" t="s">
        <v>77</v>
      </c>
      <c r="L1" s="4" t="s">
        <v>78</v>
      </c>
      <c r="M1" s="4" t="s">
        <v>79</v>
      </c>
      <c r="N1" s="4" t="s">
        <v>80</v>
      </c>
      <c r="O1" s="4" t="s">
        <v>81</v>
      </c>
      <c r="P1" s="4" t="s">
        <v>95</v>
      </c>
    </row>
    <row r="2" spans="1:16" ht="15.75" customHeight="1">
      <c r="A2" s="4">
        <v>8</v>
      </c>
      <c r="B2" s="4" t="s">
        <v>82</v>
      </c>
      <c r="C2" s="39" t="s">
        <v>83</v>
      </c>
      <c r="D2" s="40">
        <v>19</v>
      </c>
      <c r="E2" s="41">
        <v>0.375</v>
      </c>
      <c r="F2" s="4">
        <v>7</v>
      </c>
      <c r="G2" s="4" t="s">
        <v>84</v>
      </c>
      <c r="H2" s="4" t="s">
        <v>85</v>
      </c>
      <c r="I2" s="41">
        <v>0.30208333333333331</v>
      </c>
      <c r="J2" s="4">
        <v>3</v>
      </c>
      <c r="K2" s="4">
        <v>2</v>
      </c>
      <c r="L2" s="4">
        <v>7</v>
      </c>
      <c r="M2" s="4">
        <v>4</v>
      </c>
      <c r="N2" s="4">
        <v>3</v>
      </c>
      <c r="O2" s="4">
        <v>4</v>
      </c>
      <c r="P2" s="4">
        <f t="shared" ref="P2:P77" si="0">J2+M2</f>
        <v>7</v>
      </c>
    </row>
    <row r="3" spans="1:16" ht="15.75" customHeight="1">
      <c r="A3" s="4">
        <v>9</v>
      </c>
      <c r="B3" s="4" t="s">
        <v>82</v>
      </c>
      <c r="C3" s="39" t="s">
        <v>83</v>
      </c>
      <c r="D3" s="40">
        <v>19</v>
      </c>
      <c r="E3" s="41">
        <v>0.375</v>
      </c>
      <c r="F3" s="4">
        <v>6</v>
      </c>
      <c r="G3" s="4" t="s">
        <v>84</v>
      </c>
      <c r="H3" s="4" t="s">
        <v>86</v>
      </c>
      <c r="I3" s="41">
        <v>0.31944444444444442</v>
      </c>
      <c r="J3" s="4">
        <v>4</v>
      </c>
      <c r="K3" s="4">
        <v>2</v>
      </c>
      <c r="L3" s="4">
        <v>2</v>
      </c>
      <c r="M3" s="4">
        <v>6</v>
      </c>
      <c r="N3" s="4">
        <v>5</v>
      </c>
      <c r="O3" s="4">
        <v>6</v>
      </c>
      <c r="P3" s="4">
        <f t="shared" si="0"/>
        <v>10</v>
      </c>
    </row>
    <row r="4" spans="1:16" ht="15.75" customHeight="1">
      <c r="A4" s="4">
        <v>10</v>
      </c>
      <c r="B4" s="4" t="s">
        <v>82</v>
      </c>
      <c r="C4" s="39" t="s">
        <v>59</v>
      </c>
      <c r="D4" s="40">
        <v>20</v>
      </c>
      <c r="E4" s="41">
        <v>0.375</v>
      </c>
      <c r="F4" s="4">
        <v>6</v>
      </c>
      <c r="G4" s="4" t="s">
        <v>84</v>
      </c>
      <c r="H4" s="4" t="s">
        <v>86</v>
      </c>
      <c r="I4" s="41">
        <v>0.3125</v>
      </c>
      <c r="J4" s="4">
        <v>2</v>
      </c>
      <c r="K4" s="4">
        <v>3</v>
      </c>
      <c r="L4" s="4">
        <v>5</v>
      </c>
      <c r="M4" s="4">
        <v>1</v>
      </c>
      <c r="N4" s="4">
        <v>6</v>
      </c>
      <c r="O4" s="4">
        <v>8</v>
      </c>
      <c r="P4" s="4">
        <f t="shared" si="0"/>
        <v>3</v>
      </c>
    </row>
    <row r="5" spans="1:16" ht="15.75" customHeight="1">
      <c r="A5" s="4">
        <v>11</v>
      </c>
      <c r="B5" s="4" t="s">
        <v>82</v>
      </c>
      <c r="C5" s="39" t="s">
        <v>83</v>
      </c>
      <c r="D5" s="40">
        <v>20</v>
      </c>
      <c r="E5" s="41">
        <v>0.45833333333333331</v>
      </c>
      <c r="F5" s="4">
        <v>3.5</v>
      </c>
      <c r="G5" s="4" t="s">
        <v>87</v>
      </c>
      <c r="H5" s="4" t="s">
        <v>85</v>
      </c>
      <c r="I5" s="41">
        <v>0.33333333333333331</v>
      </c>
      <c r="J5" s="4">
        <v>1</v>
      </c>
      <c r="K5" s="4">
        <v>2</v>
      </c>
      <c r="L5" s="4">
        <v>1</v>
      </c>
      <c r="M5" s="4">
        <v>1</v>
      </c>
      <c r="N5" s="4">
        <v>6</v>
      </c>
      <c r="O5" s="4">
        <v>5</v>
      </c>
      <c r="P5" s="4">
        <f t="shared" si="0"/>
        <v>2</v>
      </c>
    </row>
    <row r="6" spans="1:16" ht="15.75" customHeight="1">
      <c r="A6" s="4">
        <v>12</v>
      </c>
      <c r="B6" s="4" t="s">
        <v>82</v>
      </c>
      <c r="C6" s="39" t="s">
        <v>83</v>
      </c>
      <c r="D6" s="40">
        <v>18</v>
      </c>
      <c r="E6" s="41">
        <v>0.375</v>
      </c>
      <c r="F6" s="4">
        <v>5</v>
      </c>
      <c r="G6" s="4" t="s">
        <v>87</v>
      </c>
      <c r="H6" s="4" t="s">
        <v>86</v>
      </c>
      <c r="I6" s="41">
        <v>0.33333333333333331</v>
      </c>
      <c r="J6" s="4">
        <v>5</v>
      </c>
      <c r="K6" s="4">
        <v>2</v>
      </c>
      <c r="L6" s="4">
        <v>5</v>
      </c>
      <c r="M6" s="4">
        <v>2</v>
      </c>
      <c r="N6" s="4">
        <v>3</v>
      </c>
      <c r="O6" s="4">
        <v>7</v>
      </c>
      <c r="P6" s="4">
        <f t="shared" si="0"/>
        <v>7</v>
      </c>
    </row>
    <row r="7" spans="1:16" ht="15.75" customHeight="1">
      <c r="A7" s="4">
        <v>13</v>
      </c>
      <c r="B7" s="4" t="s">
        <v>82</v>
      </c>
      <c r="C7" s="39" t="s">
        <v>83</v>
      </c>
      <c r="D7" s="40">
        <v>19</v>
      </c>
      <c r="E7" s="41">
        <v>0.45833333333333331</v>
      </c>
      <c r="F7" s="4">
        <v>6</v>
      </c>
      <c r="G7" s="4" t="s">
        <v>87</v>
      </c>
      <c r="H7" s="4" t="s">
        <v>86</v>
      </c>
      <c r="I7" s="41">
        <v>0.39583333333333331</v>
      </c>
      <c r="J7" s="4">
        <v>3</v>
      </c>
      <c r="K7" s="4">
        <v>1</v>
      </c>
      <c r="L7" s="4">
        <v>6</v>
      </c>
      <c r="M7" s="4">
        <v>5</v>
      </c>
      <c r="N7" s="4">
        <v>3</v>
      </c>
      <c r="O7" s="4">
        <v>8</v>
      </c>
      <c r="P7" s="4">
        <f t="shared" si="0"/>
        <v>8</v>
      </c>
    </row>
    <row r="8" spans="1:16" ht="15.75" customHeight="1">
      <c r="A8" s="4">
        <v>14</v>
      </c>
      <c r="B8" s="4" t="s">
        <v>82</v>
      </c>
      <c r="C8" s="39" t="s">
        <v>83</v>
      </c>
      <c r="D8" s="40">
        <v>18</v>
      </c>
      <c r="E8" s="41">
        <v>0.375</v>
      </c>
      <c r="F8" s="4">
        <v>6</v>
      </c>
      <c r="G8" s="4" t="s">
        <v>84</v>
      </c>
      <c r="H8" s="4" t="s">
        <v>86</v>
      </c>
      <c r="I8" s="41">
        <v>0.33333333333333331</v>
      </c>
      <c r="J8" s="4">
        <v>3</v>
      </c>
      <c r="K8" s="4">
        <v>3</v>
      </c>
      <c r="L8" s="4">
        <v>7</v>
      </c>
      <c r="M8" s="4">
        <v>2</v>
      </c>
      <c r="N8" s="4">
        <v>5</v>
      </c>
      <c r="O8" s="4">
        <v>6</v>
      </c>
      <c r="P8" s="4">
        <f t="shared" si="0"/>
        <v>5</v>
      </c>
    </row>
    <row r="9" spans="1:16" ht="15.75" customHeight="1">
      <c r="A9" s="4">
        <v>15</v>
      </c>
      <c r="B9" s="4" t="s">
        <v>82</v>
      </c>
      <c r="C9" s="39" t="s">
        <v>59</v>
      </c>
      <c r="D9" s="40">
        <v>21</v>
      </c>
      <c r="E9" s="41">
        <v>0.45833333333333331</v>
      </c>
      <c r="F9" s="4">
        <v>11</v>
      </c>
      <c r="G9" s="4" t="s">
        <v>87</v>
      </c>
      <c r="H9" s="4" t="s">
        <v>88</v>
      </c>
      <c r="I9" s="41">
        <v>0.33333333333333331</v>
      </c>
      <c r="J9" s="4">
        <v>3</v>
      </c>
      <c r="K9" s="4">
        <v>3</v>
      </c>
      <c r="L9" s="4">
        <v>5</v>
      </c>
      <c r="M9" s="4">
        <v>1</v>
      </c>
      <c r="N9" s="4">
        <v>5</v>
      </c>
      <c r="O9" s="4">
        <v>0</v>
      </c>
      <c r="P9" s="4">
        <f t="shared" si="0"/>
        <v>4</v>
      </c>
    </row>
    <row r="10" spans="1:16" ht="15.75" customHeight="1">
      <c r="A10" s="4">
        <v>16</v>
      </c>
      <c r="B10" s="4" t="s">
        <v>82</v>
      </c>
      <c r="C10" s="39" t="s">
        <v>59</v>
      </c>
      <c r="D10" s="40">
        <v>19</v>
      </c>
      <c r="E10" s="41">
        <v>0.375</v>
      </c>
      <c r="F10" s="4">
        <v>6.5</v>
      </c>
      <c r="G10" s="4" t="s">
        <v>84</v>
      </c>
      <c r="H10" s="4" t="s">
        <v>86</v>
      </c>
      <c r="I10" s="41">
        <v>0.33333333333333331</v>
      </c>
      <c r="J10" s="4">
        <v>3</v>
      </c>
      <c r="K10" s="4">
        <v>4</v>
      </c>
      <c r="L10" s="4">
        <v>4</v>
      </c>
      <c r="M10" s="4">
        <v>3</v>
      </c>
      <c r="N10" s="4">
        <v>6</v>
      </c>
      <c r="O10" s="4">
        <v>4</v>
      </c>
      <c r="P10" s="4">
        <f t="shared" si="0"/>
        <v>6</v>
      </c>
    </row>
    <row r="11" spans="1:16" ht="15.75" customHeight="1">
      <c r="A11" s="4">
        <v>17</v>
      </c>
      <c r="B11" s="4" t="s">
        <v>82</v>
      </c>
      <c r="C11" s="39" t="s">
        <v>59</v>
      </c>
      <c r="D11" s="40">
        <v>20</v>
      </c>
      <c r="E11" s="41">
        <v>0.375</v>
      </c>
      <c r="F11" s="4">
        <v>7.5</v>
      </c>
      <c r="G11" s="4" t="s">
        <v>84</v>
      </c>
      <c r="H11" s="4" t="s">
        <v>89</v>
      </c>
      <c r="I11" s="41">
        <v>0.35416666666666669</v>
      </c>
      <c r="J11" s="4">
        <v>2</v>
      </c>
      <c r="K11" s="4">
        <v>3</v>
      </c>
      <c r="L11" s="4">
        <v>4</v>
      </c>
      <c r="M11" s="4">
        <v>2</v>
      </c>
      <c r="N11" s="4">
        <v>5</v>
      </c>
      <c r="O11" s="4">
        <v>11</v>
      </c>
      <c r="P11" s="4">
        <f t="shared" si="0"/>
        <v>4</v>
      </c>
    </row>
    <row r="12" spans="1:16" ht="15.75" customHeight="1">
      <c r="A12" s="4">
        <v>18</v>
      </c>
      <c r="B12" s="4" t="s">
        <v>82</v>
      </c>
      <c r="C12" s="39" t="s">
        <v>59</v>
      </c>
      <c r="D12" s="40">
        <v>20</v>
      </c>
      <c r="E12" s="41">
        <v>0.45833333333333331</v>
      </c>
      <c r="F12" s="4">
        <v>6</v>
      </c>
      <c r="G12" s="4" t="s">
        <v>84</v>
      </c>
      <c r="H12" s="4" t="s">
        <v>86</v>
      </c>
      <c r="I12" s="41">
        <v>0.375</v>
      </c>
      <c r="J12" s="4">
        <v>2</v>
      </c>
      <c r="K12" s="4">
        <v>5</v>
      </c>
      <c r="L12" s="4">
        <v>7</v>
      </c>
      <c r="M12" s="4">
        <v>2</v>
      </c>
      <c r="N12" s="4">
        <v>5</v>
      </c>
      <c r="O12" s="4">
        <v>1</v>
      </c>
      <c r="P12" s="4">
        <f t="shared" si="0"/>
        <v>4</v>
      </c>
    </row>
    <row r="13" spans="1:16" ht="15.75" customHeight="1">
      <c r="A13" s="4">
        <v>19</v>
      </c>
      <c r="B13" s="4" t="s">
        <v>82</v>
      </c>
      <c r="C13" s="39" t="s">
        <v>83</v>
      </c>
      <c r="D13" s="40">
        <v>20</v>
      </c>
      <c r="E13" s="41">
        <v>0.375</v>
      </c>
      <c r="F13" s="4">
        <v>6</v>
      </c>
      <c r="G13" s="4" t="s">
        <v>84</v>
      </c>
      <c r="H13" s="4" t="s">
        <v>86</v>
      </c>
      <c r="I13" s="41">
        <v>0.33333333333333331</v>
      </c>
      <c r="J13" s="4">
        <v>2</v>
      </c>
      <c r="K13" s="4">
        <v>2</v>
      </c>
      <c r="L13" s="4">
        <v>5</v>
      </c>
      <c r="M13" s="4">
        <v>1</v>
      </c>
      <c r="N13" s="4">
        <v>4</v>
      </c>
      <c r="O13" s="4">
        <v>8</v>
      </c>
      <c r="P13" s="4">
        <f t="shared" si="0"/>
        <v>3</v>
      </c>
    </row>
    <row r="14" spans="1:16" ht="15.75" customHeight="1">
      <c r="A14" s="4">
        <v>20</v>
      </c>
      <c r="B14" s="4" t="s">
        <v>82</v>
      </c>
      <c r="C14" s="39" t="s">
        <v>59</v>
      </c>
      <c r="D14" s="40">
        <v>23</v>
      </c>
      <c r="E14" s="41">
        <v>0.375</v>
      </c>
      <c r="F14" s="4">
        <v>6.5</v>
      </c>
      <c r="G14" s="4" t="s">
        <v>84</v>
      </c>
      <c r="H14" s="4" t="s">
        <v>86</v>
      </c>
      <c r="I14" s="41">
        <v>0.28472222222222221</v>
      </c>
      <c r="J14" s="4">
        <v>1</v>
      </c>
      <c r="K14" s="4">
        <v>2</v>
      </c>
      <c r="L14" s="4">
        <v>6</v>
      </c>
      <c r="M14" s="4">
        <v>3</v>
      </c>
      <c r="N14" s="4">
        <v>4</v>
      </c>
      <c r="O14" s="4">
        <v>6</v>
      </c>
      <c r="P14" s="4">
        <f t="shared" si="0"/>
        <v>4</v>
      </c>
    </row>
    <row r="15" spans="1:16" ht="15.75" customHeight="1">
      <c r="A15" s="4">
        <v>21</v>
      </c>
      <c r="B15" s="4" t="s">
        <v>82</v>
      </c>
      <c r="C15" s="39" t="s">
        <v>83</v>
      </c>
      <c r="D15" s="40">
        <v>19</v>
      </c>
      <c r="E15" s="41">
        <v>0.45833333333333331</v>
      </c>
      <c r="F15" s="4">
        <v>7</v>
      </c>
      <c r="G15" s="4" t="s">
        <v>84</v>
      </c>
      <c r="H15" s="4" t="s">
        <v>86</v>
      </c>
      <c r="I15" s="41">
        <v>0.35416666666666669</v>
      </c>
      <c r="J15" s="4">
        <v>2</v>
      </c>
      <c r="K15" s="4">
        <v>4</v>
      </c>
      <c r="L15" s="4">
        <v>5</v>
      </c>
      <c r="M15" s="4">
        <v>2</v>
      </c>
      <c r="N15" s="4">
        <v>3</v>
      </c>
      <c r="O15" s="4">
        <v>9</v>
      </c>
      <c r="P15" s="4">
        <f t="shared" si="0"/>
        <v>4</v>
      </c>
    </row>
    <row r="16" spans="1:16">
      <c r="A16" s="4">
        <v>22</v>
      </c>
      <c r="B16" s="4" t="s">
        <v>82</v>
      </c>
      <c r="C16" s="39" t="s">
        <v>59</v>
      </c>
      <c r="D16" s="42">
        <v>18</v>
      </c>
      <c r="E16" s="41">
        <v>0.375</v>
      </c>
      <c r="F16" s="4">
        <v>6</v>
      </c>
      <c r="G16" s="4" t="s">
        <v>84</v>
      </c>
      <c r="H16" s="4" t="s">
        <v>86</v>
      </c>
      <c r="I16" s="41">
        <v>0.28125</v>
      </c>
      <c r="J16" s="4">
        <v>1</v>
      </c>
      <c r="K16" s="4">
        <v>4</v>
      </c>
      <c r="L16" s="4">
        <v>7</v>
      </c>
      <c r="M16" s="4">
        <v>2</v>
      </c>
      <c r="N16" s="4">
        <v>4</v>
      </c>
      <c r="O16" s="4">
        <v>8</v>
      </c>
      <c r="P16" s="4">
        <f t="shared" si="0"/>
        <v>3</v>
      </c>
    </row>
    <row r="17" spans="1:16" ht="15.75" customHeight="1">
      <c r="A17" s="4">
        <v>23</v>
      </c>
      <c r="B17" s="4" t="s">
        <v>82</v>
      </c>
      <c r="C17" s="39" t="s">
        <v>83</v>
      </c>
      <c r="D17" s="40">
        <v>18</v>
      </c>
      <c r="E17" s="41">
        <v>0.45833333333333331</v>
      </c>
      <c r="F17" s="4">
        <v>7.5</v>
      </c>
      <c r="G17" s="4" t="s">
        <v>84</v>
      </c>
      <c r="H17" s="4" t="s">
        <v>85</v>
      </c>
      <c r="I17" s="41">
        <v>0.33333333333333331</v>
      </c>
      <c r="J17" s="4">
        <v>2</v>
      </c>
      <c r="K17" s="4">
        <v>2</v>
      </c>
      <c r="L17" s="4">
        <v>7</v>
      </c>
      <c r="M17" s="4">
        <v>1</v>
      </c>
      <c r="N17" s="4">
        <v>6</v>
      </c>
      <c r="O17" s="4">
        <v>1</v>
      </c>
      <c r="P17" s="4">
        <f t="shared" si="0"/>
        <v>3</v>
      </c>
    </row>
    <row r="18" spans="1:16" ht="15.75" customHeight="1">
      <c r="A18" s="4">
        <v>24</v>
      </c>
      <c r="B18" s="4" t="s">
        <v>82</v>
      </c>
      <c r="C18" s="39" t="s">
        <v>59</v>
      </c>
      <c r="D18" s="40">
        <v>19</v>
      </c>
      <c r="E18" s="41">
        <v>0.375</v>
      </c>
      <c r="F18" s="4">
        <v>7</v>
      </c>
      <c r="G18" s="4" t="s">
        <v>84</v>
      </c>
      <c r="H18" s="4" t="s">
        <v>85</v>
      </c>
      <c r="I18" s="41">
        <v>0.29166666666666669</v>
      </c>
      <c r="J18" s="4">
        <v>5</v>
      </c>
      <c r="K18" s="4">
        <v>4</v>
      </c>
      <c r="L18" s="4">
        <v>6</v>
      </c>
      <c r="M18" s="4">
        <v>3</v>
      </c>
      <c r="N18" s="4">
        <v>6</v>
      </c>
      <c r="O18" s="4">
        <v>9</v>
      </c>
      <c r="P18" s="4">
        <f t="shared" si="0"/>
        <v>8</v>
      </c>
    </row>
    <row r="19" spans="1:16" ht="15.75" customHeight="1">
      <c r="A19" s="4">
        <v>25</v>
      </c>
      <c r="B19" s="4" t="s">
        <v>82</v>
      </c>
      <c r="C19" s="39" t="s">
        <v>59</v>
      </c>
      <c r="D19" s="40">
        <v>23</v>
      </c>
      <c r="E19" s="41">
        <v>0.45833333333333331</v>
      </c>
      <c r="F19" s="4">
        <v>8</v>
      </c>
      <c r="G19" s="4" t="s">
        <v>90</v>
      </c>
      <c r="H19" s="4" t="s">
        <v>91</v>
      </c>
      <c r="I19" s="41">
        <v>0.35416666666666669</v>
      </c>
      <c r="J19" s="4">
        <v>2</v>
      </c>
      <c r="K19" s="4">
        <v>3</v>
      </c>
      <c r="L19" s="4">
        <v>6</v>
      </c>
      <c r="M19" s="4">
        <v>2</v>
      </c>
      <c r="N19" s="4">
        <v>3</v>
      </c>
      <c r="O19" s="4">
        <v>8</v>
      </c>
      <c r="P19" s="4">
        <f t="shared" si="0"/>
        <v>4</v>
      </c>
    </row>
    <row r="20" spans="1:16" ht="15.75" customHeight="1">
      <c r="A20" s="4">
        <v>26</v>
      </c>
      <c r="B20" s="4" t="s">
        <v>82</v>
      </c>
      <c r="C20" s="39" t="s">
        <v>83</v>
      </c>
      <c r="D20" s="40">
        <v>18</v>
      </c>
      <c r="E20" s="41">
        <v>0.54166666666666663</v>
      </c>
      <c r="F20" s="4">
        <v>5</v>
      </c>
      <c r="G20" s="4" t="s">
        <v>84</v>
      </c>
      <c r="H20" s="4" t="s">
        <v>91</v>
      </c>
      <c r="I20" s="41">
        <v>0.45833333333333331</v>
      </c>
      <c r="J20" s="4">
        <v>2</v>
      </c>
      <c r="K20" s="4">
        <v>5</v>
      </c>
      <c r="L20" s="4">
        <v>7</v>
      </c>
      <c r="M20" s="4">
        <v>1</v>
      </c>
      <c r="N20" s="4">
        <v>3</v>
      </c>
      <c r="O20" s="4">
        <v>4</v>
      </c>
      <c r="P20" s="4">
        <f t="shared" si="0"/>
        <v>3</v>
      </c>
    </row>
    <row r="21" spans="1:16" ht="15.75" customHeight="1">
      <c r="A21" s="4">
        <v>27</v>
      </c>
      <c r="B21" s="4" t="s">
        <v>82</v>
      </c>
      <c r="C21" s="39" t="s">
        <v>83</v>
      </c>
      <c r="D21" s="40">
        <v>18</v>
      </c>
      <c r="E21" s="41">
        <v>0.375</v>
      </c>
      <c r="F21" s="4">
        <v>9</v>
      </c>
      <c r="G21" s="4" t="s">
        <v>84</v>
      </c>
      <c r="H21" s="4" t="s">
        <v>91</v>
      </c>
      <c r="I21" s="41">
        <v>0.3125</v>
      </c>
      <c r="J21" s="4">
        <v>3</v>
      </c>
      <c r="K21" s="4">
        <v>6</v>
      </c>
      <c r="L21" s="4">
        <v>7</v>
      </c>
      <c r="M21" s="4">
        <v>2</v>
      </c>
      <c r="N21" s="4">
        <v>3</v>
      </c>
      <c r="O21" s="4">
        <v>6</v>
      </c>
      <c r="P21" s="4">
        <f t="shared" si="0"/>
        <v>5</v>
      </c>
    </row>
    <row r="22" spans="1:16" ht="15.75" customHeight="1">
      <c r="A22" s="4">
        <v>28</v>
      </c>
      <c r="B22" s="4" t="s">
        <v>82</v>
      </c>
      <c r="C22" s="39" t="s">
        <v>83</v>
      </c>
      <c r="D22" s="40">
        <v>20</v>
      </c>
      <c r="E22" s="41">
        <v>0.375</v>
      </c>
      <c r="F22" s="4">
        <v>7</v>
      </c>
      <c r="G22" s="4" t="s">
        <v>84</v>
      </c>
      <c r="H22" s="4" t="s">
        <v>86</v>
      </c>
      <c r="I22" s="41">
        <v>0.32291666666666669</v>
      </c>
      <c r="J22" s="4">
        <v>3</v>
      </c>
      <c r="K22" s="4">
        <v>3</v>
      </c>
      <c r="L22" s="4">
        <v>7</v>
      </c>
      <c r="M22" s="4">
        <v>3</v>
      </c>
      <c r="N22" s="4">
        <v>5</v>
      </c>
      <c r="O22" s="4">
        <v>8</v>
      </c>
      <c r="P22" s="4">
        <f t="shared" si="0"/>
        <v>6</v>
      </c>
    </row>
    <row r="23" spans="1:16" ht="15.75" customHeight="1">
      <c r="A23" s="4">
        <v>29</v>
      </c>
      <c r="B23" s="4" t="s">
        <v>82</v>
      </c>
      <c r="C23" s="39" t="s">
        <v>83</v>
      </c>
      <c r="D23" s="40">
        <v>23</v>
      </c>
      <c r="E23" s="41">
        <v>0.375</v>
      </c>
      <c r="F23" s="4">
        <v>7</v>
      </c>
      <c r="G23" s="4" t="s">
        <v>84</v>
      </c>
      <c r="H23" s="4" t="s">
        <v>86</v>
      </c>
      <c r="I23" s="41">
        <v>0.33333333333333331</v>
      </c>
      <c r="J23" s="4">
        <v>3</v>
      </c>
      <c r="K23" s="4">
        <v>3</v>
      </c>
      <c r="L23" s="4">
        <v>6</v>
      </c>
      <c r="M23" s="4">
        <v>5</v>
      </c>
      <c r="N23" s="4">
        <v>3</v>
      </c>
      <c r="O23" s="4">
        <v>6</v>
      </c>
      <c r="P23" s="4">
        <f t="shared" si="0"/>
        <v>8</v>
      </c>
    </row>
    <row r="24" spans="1:16" ht="15.75" customHeight="1">
      <c r="A24" s="4">
        <v>30</v>
      </c>
      <c r="B24" s="4" t="s">
        <v>82</v>
      </c>
      <c r="C24" s="39" t="s">
        <v>59</v>
      </c>
      <c r="D24" s="40">
        <v>19</v>
      </c>
      <c r="E24" s="41">
        <v>0.45833333333333331</v>
      </c>
      <c r="F24" s="4">
        <v>7.5</v>
      </c>
      <c r="G24" s="4" t="s">
        <v>84</v>
      </c>
      <c r="H24" s="4" t="s">
        <v>91</v>
      </c>
      <c r="I24" s="41">
        <v>0.34375</v>
      </c>
      <c r="J24" s="4">
        <v>2</v>
      </c>
      <c r="K24" s="4">
        <v>1</v>
      </c>
      <c r="L24" s="4">
        <v>7</v>
      </c>
      <c r="M24" s="4">
        <v>2</v>
      </c>
      <c r="N24" s="4">
        <v>5</v>
      </c>
      <c r="O24" s="4">
        <v>1</v>
      </c>
      <c r="P24" s="4">
        <f t="shared" si="0"/>
        <v>4</v>
      </c>
    </row>
    <row r="25" spans="1:16" ht="15.75" customHeight="1">
      <c r="A25" s="4">
        <v>31</v>
      </c>
      <c r="B25" s="4" t="s">
        <v>82</v>
      </c>
      <c r="C25" s="39" t="s">
        <v>83</v>
      </c>
      <c r="D25" s="40">
        <v>19</v>
      </c>
      <c r="E25" s="41">
        <v>0.375</v>
      </c>
      <c r="F25" s="4">
        <v>6</v>
      </c>
      <c r="G25" s="4" t="s">
        <v>84</v>
      </c>
      <c r="H25" s="4" t="s">
        <v>86</v>
      </c>
      <c r="I25" s="41">
        <v>0.29166666666666669</v>
      </c>
      <c r="J25" s="4">
        <v>2</v>
      </c>
      <c r="K25" s="4">
        <v>2</v>
      </c>
      <c r="L25" s="4">
        <v>7</v>
      </c>
      <c r="M25" s="4">
        <v>2</v>
      </c>
      <c r="N25" s="4">
        <v>3</v>
      </c>
      <c r="O25" s="4">
        <v>5</v>
      </c>
      <c r="P25" s="4">
        <f t="shared" si="0"/>
        <v>4</v>
      </c>
    </row>
    <row r="26" spans="1:16">
      <c r="A26" s="4">
        <v>32</v>
      </c>
      <c r="B26" s="4" t="s">
        <v>82</v>
      </c>
      <c r="C26" s="39" t="s">
        <v>83</v>
      </c>
      <c r="D26" s="42">
        <v>18</v>
      </c>
      <c r="E26" s="41">
        <v>0.45833333333333331</v>
      </c>
      <c r="F26" s="4">
        <v>7.5</v>
      </c>
      <c r="G26" s="4" t="s">
        <v>84</v>
      </c>
      <c r="H26" s="4" t="s">
        <v>85</v>
      </c>
      <c r="I26" s="41">
        <v>0.35416666666666669</v>
      </c>
      <c r="J26" s="4">
        <v>3</v>
      </c>
      <c r="K26" s="4">
        <v>5</v>
      </c>
      <c r="L26" s="4">
        <v>7</v>
      </c>
      <c r="M26" s="4">
        <v>2</v>
      </c>
      <c r="N26" s="4">
        <v>5</v>
      </c>
      <c r="O26" s="4">
        <v>5</v>
      </c>
      <c r="P26" s="4">
        <f t="shared" si="0"/>
        <v>5</v>
      </c>
    </row>
    <row r="27" spans="1:16" ht="15.75" customHeight="1">
      <c r="A27" s="4">
        <v>33</v>
      </c>
      <c r="B27" s="4" t="s">
        <v>82</v>
      </c>
      <c r="C27" s="39" t="s">
        <v>59</v>
      </c>
      <c r="D27" s="40">
        <v>21</v>
      </c>
      <c r="E27" s="41">
        <v>0.58333333333333337</v>
      </c>
      <c r="F27" s="4">
        <v>8</v>
      </c>
      <c r="G27" s="4" t="s">
        <v>84</v>
      </c>
      <c r="H27" s="4" t="s">
        <v>86</v>
      </c>
      <c r="I27" s="41">
        <v>0.3125</v>
      </c>
      <c r="J27" s="4">
        <v>5</v>
      </c>
      <c r="K27" s="4">
        <v>3</v>
      </c>
      <c r="L27" s="4">
        <v>7</v>
      </c>
      <c r="M27" s="4">
        <v>3</v>
      </c>
      <c r="N27" s="4">
        <v>3</v>
      </c>
      <c r="O27" s="4">
        <v>1</v>
      </c>
      <c r="P27" s="4">
        <f t="shared" si="0"/>
        <v>8</v>
      </c>
    </row>
    <row r="28" spans="1:16" ht="15.75" customHeight="1">
      <c r="A28" s="4">
        <v>34</v>
      </c>
      <c r="B28" s="4" t="s">
        <v>82</v>
      </c>
      <c r="C28" s="39" t="s">
        <v>83</v>
      </c>
      <c r="D28" s="40">
        <v>18</v>
      </c>
      <c r="E28" s="41">
        <v>0.375</v>
      </c>
      <c r="F28" s="4">
        <v>4</v>
      </c>
      <c r="G28" s="4" t="s">
        <v>87</v>
      </c>
      <c r="H28" s="4" t="s">
        <v>86</v>
      </c>
      <c r="I28" s="41">
        <v>0.20833333333333334</v>
      </c>
      <c r="J28" s="4">
        <v>5</v>
      </c>
      <c r="K28" s="4">
        <v>2</v>
      </c>
      <c r="L28" s="4">
        <v>3</v>
      </c>
      <c r="M28" s="4">
        <v>4</v>
      </c>
      <c r="N28" s="4">
        <v>5</v>
      </c>
      <c r="O28" s="4">
        <v>8</v>
      </c>
      <c r="P28" s="4">
        <f t="shared" si="0"/>
        <v>9</v>
      </c>
    </row>
    <row r="29" spans="1:16" ht="15.75" customHeight="1">
      <c r="A29" s="4">
        <v>35</v>
      </c>
      <c r="B29" s="4" t="s">
        <v>82</v>
      </c>
      <c r="C29" s="39" t="s">
        <v>59</v>
      </c>
      <c r="D29" s="40">
        <v>18</v>
      </c>
      <c r="E29" s="41">
        <v>0.45833333333333331</v>
      </c>
      <c r="F29" s="4">
        <v>4</v>
      </c>
      <c r="G29" s="4" t="s">
        <v>87</v>
      </c>
      <c r="H29" s="4" t="s">
        <v>86</v>
      </c>
      <c r="I29" s="41">
        <v>0.27083333333333331</v>
      </c>
      <c r="J29" s="4">
        <v>3</v>
      </c>
      <c r="K29" s="4">
        <v>2</v>
      </c>
      <c r="L29" s="4">
        <v>5</v>
      </c>
      <c r="M29" s="4">
        <v>4</v>
      </c>
      <c r="N29" s="4">
        <v>5</v>
      </c>
      <c r="O29" s="4">
        <v>7</v>
      </c>
      <c r="P29" s="4">
        <f t="shared" si="0"/>
        <v>7</v>
      </c>
    </row>
    <row r="30" spans="1:16" ht="15.75" customHeight="1">
      <c r="A30" s="4">
        <v>36</v>
      </c>
      <c r="B30" s="4" t="s">
        <v>82</v>
      </c>
      <c r="C30" s="39" t="s">
        <v>59</v>
      </c>
      <c r="D30" s="40">
        <v>18</v>
      </c>
      <c r="E30" s="41">
        <v>0.375</v>
      </c>
      <c r="F30" s="4">
        <v>5.5</v>
      </c>
      <c r="G30" s="4" t="s">
        <v>84</v>
      </c>
      <c r="H30" s="4" t="s">
        <v>86</v>
      </c>
      <c r="I30" s="41">
        <v>0.30555555555555558</v>
      </c>
      <c r="J30" s="4">
        <v>1</v>
      </c>
      <c r="K30" s="4">
        <v>1</v>
      </c>
      <c r="L30" s="4">
        <v>7</v>
      </c>
      <c r="M30" s="4">
        <v>1</v>
      </c>
      <c r="N30" s="4">
        <v>5</v>
      </c>
      <c r="O30" s="4">
        <v>7</v>
      </c>
      <c r="P30" s="4">
        <f t="shared" si="0"/>
        <v>2</v>
      </c>
    </row>
    <row r="31" spans="1:16" ht="15.75" customHeight="1">
      <c r="A31" s="4">
        <v>37</v>
      </c>
      <c r="B31" s="4" t="s">
        <v>82</v>
      </c>
      <c r="C31" s="39" t="s">
        <v>83</v>
      </c>
      <c r="D31" s="40">
        <v>20</v>
      </c>
      <c r="E31" s="41">
        <v>0.375</v>
      </c>
      <c r="F31" s="4">
        <v>6</v>
      </c>
      <c r="G31" s="4" t="s">
        <v>84</v>
      </c>
      <c r="H31" s="4" t="s">
        <v>86</v>
      </c>
      <c r="I31" s="41">
        <v>0.33333333333333331</v>
      </c>
      <c r="J31" s="4">
        <v>3</v>
      </c>
      <c r="K31" s="4">
        <v>1</v>
      </c>
      <c r="L31" s="4">
        <v>7</v>
      </c>
      <c r="M31" s="4">
        <v>4</v>
      </c>
      <c r="N31" s="4">
        <v>3</v>
      </c>
      <c r="O31" s="4">
        <v>1</v>
      </c>
      <c r="P31" s="4">
        <f t="shared" si="0"/>
        <v>7</v>
      </c>
    </row>
    <row r="32" spans="1:16" ht="15.75" customHeight="1">
      <c r="A32" s="4">
        <v>38</v>
      </c>
      <c r="B32" s="4" t="s">
        <v>92</v>
      </c>
      <c r="C32" s="39" t="s">
        <v>83</v>
      </c>
      <c r="D32" s="40">
        <v>18</v>
      </c>
      <c r="E32" s="41">
        <v>0.375</v>
      </c>
      <c r="F32" s="4">
        <v>7</v>
      </c>
      <c r="G32" s="4" t="s">
        <v>84</v>
      </c>
      <c r="H32" s="4" t="s">
        <v>86</v>
      </c>
      <c r="I32" s="41">
        <v>0.33333333333333331</v>
      </c>
      <c r="J32" s="4">
        <v>3</v>
      </c>
      <c r="K32" s="4">
        <v>5</v>
      </c>
      <c r="L32" s="4">
        <v>6</v>
      </c>
      <c r="M32" s="4">
        <v>4</v>
      </c>
      <c r="N32" s="4">
        <v>4</v>
      </c>
      <c r="O32" s="4">
        <v>3</v>
      </c>
      <c r="P32" s="4">
        <f t="shared" si="0"/>
        <v>7</v>
      </c>
    </row>
    <row r="33" spans="1:16">
      <c r="A33" s="4">
        <v>39</v>
      </c>
      <c r="B33" s="4" t="s">
        <v>92</v>
      </c>
      <c r="C33" s="39" t="s">
        <v>83</v>
      </c>
      <c r="D33" s="42">
        <v>19</v>
      </c>
      <c r="E33" s="41">
        <v>0.52083333333333337</v>
      </c>
      <c r="F33" s="4">
        <v>6</v>
      </c>
      <c r="G33" s="4" t="s">
        <v>84</v>
      </c>
      <c r="H33" s="4" t="s">
        <v>86</v>
      </c>
      <c r="I33" s="41">
        <v>0.30208333333333331</v>
      </c>
      <c r="J33" s="4">
        <v>2</v>
      </c>
      <c r="K33" s="4">
        <v>4</v>
      </c>
      <c r="L33" s="4">
        <v>7</v>
      </c>
      <c r="M33" s="4">
        <v>2</v>
      </c>
      <c r="N33" s="4">
        <v>2</v>
      </c>
      <c r="O33" s="4">
        <v>6</v>
      </c>
      <c r="P33" s="4">
        <f t="shared" si="0"/>
        <v>4</v>
      </c>
    </row>
    <row r="34" spans="1:16" ht="15.75" customHeight="1">
      <c r="A34" s="4">
        <v>41</v>
      </c>
      <c r="B34" s="4" t="s">
        <v>92</v>
      </c>
      <c r="C34" s="39" t="s">
        <v>83</v>
      </c>
      <c r="D34" s="40">
        <v>19</v>
      </c>
      <c r="E34" s="41">
        <v>0.58333333333333337</v>
      </c>
      <c r="F34" s="4">
        <v>6</v>
      </c>
      <c r="G34" s="4" t="s">
        <v>87</v>
      </c>
      <c r="H34" s="4" t="s">
        <v>86</v>
      </c>
      <c r="I34" s="41">
        <v>0.3125</v>
      </c>
      <c r="J34" s="4">
        <v>4</v>
      </c>
      <c r="K34" s="4">
        <v>3</v>
      </c>
      <c r="L34" s="4">
        <v>6</v>
      </c>
      <c r="M34" s="4">
        <v>5</v>
      </c>
      <c r="N34" s="4">
        <v>2</v>
      </c>
      <c r="O34" s="4">
        <v>6</v>
      </c>
      <c r="P34" s="4">
        <f t="shared" si="0"/>
        <v>9</v>
      </c>
    </row>
    <row r="35" spans="1:16" ht="15">
      <c r="A35" s="4">
        <v>42</v>
      </c>
      <c r="B35" s="4" t="s">
        <v>92</v>
      </c>
      <c r="C35" s="39" t="s">
        <v>59</v>
      </c>
      <c r="D35" s="40">
        <v>22</v>
      </c>
      <c r="E35" s="41">
        <v>0.58333333333333337</v>
      </c>
      <c r="F35" s="4">
        <v>7.5</v>
      </c>
      <c r="G35" s="4" t="s">
        <v>84</v>
      </c>
      <c r="H35" s="4" t="s">
        <v>91</v>
      </c>
      <c r="I35" s="41">
        <v>0.31944444444444442</v>
      </c>
      <c r="J35" s="4">
        <v>5</v>
      </c>
      <c r="K35" s="4">
        <v>3</v>
      </c>
      <c r="L35" s="4">
        <v>6</v>
      </c>
      <c r="M35" s="4">
        <v>6</v>
      </c>
      <c r="N35" s="4">
        <v>5</v>
      </c>
      <c r="O35" s="4">
        <v>9</v>
      </c>
      <c r="P35" s="4">
        <f t="shared" si="0"/>
        <v>11</v>
      </c>
    </row>
    <row r="36" spans="1:16" ht="15">
      <c r="A36" s="4">
        <v>43</v>
      </c>
      <c r="B36" s="4" t="s">
        <v>92</v>
      </c>
      <c r="C36" s="39" t="s">
        <v>83</v>
      </c>
      <c r="D36" s="40">
        <v>19</v>
      </c>
      <c r="E36" s="41">
        <v>0.58333333333333337</v>
      </c>
      <c r="F36" s="4">
        <v>4</v>
      </c>
      <c r="G36" s="4" t="s">
        <v>84</v>
      </c>
      <c r="H36" s="4" t="s">
        <v>86</v>
      </c>
      <c r="I36" s="41">
        <v>0.375</v>
      </c>
      <c r="J36" s="4">
        <v>2</v>
      </c>
      <c r="K36" s="4">
        <v>3</v>
      </c>
      <c r="L36" s="4">
        <v>7</v>
      </c>
      <c r="M36" s="4">
        <v>2</v>
      </c>
      <c r="N36" s="4">
        <v>4</v>
      </c>
      <c r="O36" s="4">
        <v>3</v>
      </c>
      <c r="P36" s="4">
        <f t="shared" si="0"/>
        <v>4</v>
      </c>
    </row>
    <row r="37" spans="1:16" ht="12.75">
      <c r="A37" s="4">
        <v>44</v>
      </c>
      <c r="B37" s="4" t="s">
        <v>92</v>
      </c>
      <c r="C37" s="39" t="s">
        <v>83</v>
      </c>
      <c r="D37" s="43">
        <v>20</v>
      </c>
      <c r="E37" s="41">
        <v>0.52083333333333337</v>
      </c>
      <c r="F37" s="4">
        <v>7</v>
      </c>
      <c r="G37" s="4" t="s">
        <v>84</v>
      </c>
      <c r="H37" s="4" t="s">
        <v>91</v>
      </c>
      <c r="I37" s="41">
        <v>0.31944444444444442</v>
      </c>
      <c r="J37" s="4">
        <v>2</v>
      </c>
      <c r="K37" s="4">
        <v>2</v>
      </c>
      <c r="L37" s="4">
        <v>6</v>
      </c>
      <c r="M37" s="4">
        <v>3</v>
      </c>
      <c r="N37" s="4">
        <v>4</v>
      </c>
      <c r="O37" s="4">
        <v>4</v>
      </c>
      <c r="P37" s="4">
        <f t="shared" si="0"/>
        <v>5</v>
      </c>
    </row>
    <row r="38" spans="1:16" ht="15">
      <c r="A38" s="4">
        <v>45</v>
      </c>
      <c r="B38" s="4" t="s">
        <v>92</v>
      </c>
      <c r="C38" s="39" t="s">
        <v>59</v>
      </c>
      <c r="D38" s="40">
        <v>20</v>
      </c>
      <c r="E38" s="41">
        <v>0.5625</v>
      </c>
      <c r="F38" s="4">
        <v>7</v>
      </c>
      <c r="G38" s="4" t="s">
        <v>87</v>
      </c>
      <c r="H38" s="4" t="s">
        <v>85</v>
      </c>
      <c r="I38" s="41">
        <v>0.375</v>
      </c>
      <c r="J38" s="4">
        <v>2</v>
      </c>
      <c r="K38" s="4">
        <v>4</v>
      </c>
      <c r="L38" s="4">
        <v>6</v>
      </c>
      <c r="M38" s="4">
        <v>4</v>
      </c>
      <c r="N38" s="4">
        <v>5</v>
      </c>
      <c r="O38" s="4">
        <v>7</v>
      </c>
      <c r="P38" s="4">
        <f t="shared" si="0"/>
        <v>6</v>
      </c>
    </row>
    <row r="39" spans="1:16" ht="14.25">
      <c r="A39" s="4">
        <v>46</v>
      </c>
      <c r="B39" s="4" t="s">
        <v>92</v>
      </c>
      <c r="C39" s="39" t="s">
        <v>83</v>
      </c>
      <c r="D39" s="42">
        <v>22</v>
      </c>
      <c r="E39" s="41">
        <v>0.64583333333333337</v>
      </c>
      <c r="F39" s="4">
        <v>12</v>
      </c>
      <c r="G39" s="4" t="s">
        <v>84</v>
      </c>
      <c r="H39" s="4" t="s">
        <v>85</v>
      </c>
      <c r="I39" s="41">
        <v>0.46875</v>
      </c>
      <c r="J39" s="4">
        <v>3</v>
      </c>
      <c r="K39" s="4">
        <v>3</v>
      </c>
      <c r="L39" s="4">
        <v>3</v>
      </c>
      <c r="M39" s="4">
        <v>3</v>
      </c>
      <c r="N39" s="4">
        <v>4</v>
      </c>
      <c r="O39" s="4">
        <v>1</v>
      </c>
      <c r="P39" s="4">
        <f t="shared" si="0"/>
        <v>6</v>
      </c>
    </row>
    <row r="40" spans="1:16" ht="15">
      <c r="A40" s="4">
        <v>47</v>
      </c>
      <c r="B40" s="4" t="s">
        <v>92</v>
      </c>
      <c r="C40" s="39" t="s">
        <v>83</v>
      </c>
      <c r="D40" s="40">
        <v>20</v>
      </c>
      <c r="E40" s="41">
        <v>0.375</v>
      </c>
      <c r="F40" s="4">
        <v>8</v>
      </c>
      <c r="G40" s="4" t="s">
        <v>84</v>
      </c>
      <c r="H40" s="4" t="s">
        <v>85</v>
      </c>
      <c r="I40" s="41">
        <v>0.3125</v>
      </c>
      <c r="J40" s="4">
        <v>5</v>
      </c>
      <c r="K40" s="4">
        <v>4</v>
      </c>
      <c r="L40" s="4">
        <v>6</v>
      </c>
      <c r="M40" s="4">
        <v>5</v>
      </c>
      <c r="N40" s="4">
        <v>4</v>
      </c>
      <c r="O40" s="4">
        <v>5</v>
      </c>
      <c r="P40" s="4">
        <f t="shared" si="0"/>
        <v>10</v>
      </c>
    </row>
    <row r="41" spans="1:16" ht="15">
      <c r="A41" s="4">
        <v>48</v>
      </c>
      <c r="B41" s="4" t="s">
        <v>92</v>
      </c>
      <c r="C41" s="39" t="s">
        <v>59</v>
      </c>
      <c r="D41" s="40">
        <v>20</v>
      </c>
      <c r="E41" s="41">
        <v>0.52083333333333337</v>
      </c>
      <c r="F41" s="4">
        <v>6</v>
      </c>
      <c r="G41" s="4" t="s">
        <v>87</v>
      </c>
      <c r="H41" s="4" t="s">
        <v>85</v>
      </c>
      <c r="I41" s="41">
        <v>0.375</v>
      </c>
      <c r="J41" s="4">
        <v>2</v>
      </c>
      <c r="K41" s="4">
        <v>2</v>
      </c>
      <c r="L41" s="4">
        <v>6</v>
      </c>
      <c r="M41" s="4">
        <v>2</v>
      </c>
      <c r="N41" s="4">
        <v>4</v>
      </c>
      <c r="O41" s="4">
        <v>4</v>
      </c>
      <c r="P41" s="4">
        <f t="shared" si="0"/>
        <v>4</v>
      </c>
    </row>
    <row r="42" spans="1:16" ht="15">
      <c r="A42" s="4">
        <v>49</v>
      </c>
      <c r="B42" s="4" t="s">
        <v>92</v>
      </c>
      <c r="C42" s="39" t="s">
        <v>83</v>
      </c>
      <c r="D42" s="40">
        <v>30</v>
      </c>
      <c r="E42" s="41">
        <v>0.64583333333333337</v>
      </c>
      <c r="F42" s="4">
        <v>7.5</v>
      </c>
      <c r="G42" s="4" t="s">
        <v>84</v>
      </c>
      <c r="H42" s="4" t="s">
        <v>85</v>
      </c>
      <c r="I42" s="41">
        <v>0.33333333333333331</v>
      </c>
      <c r="J42" s="4">
        <v>2</v>
      </c>
      <c r="K42" s="4">
        <v>4</v>
      </c>
      <c r="L42" s="4">
        <v>7</v>
      </c>
      <c r="M42" s="4">
        <v>1</v>
      </c>
      <c r="N42" s="4">
        <v>4</v>
      </c>
      <c r="O42" s="4">
        <v>7</v>
      </c>
      <c r="P42" s="4">
        <f t="shared" si="0"/>
        <v>3</v>
      </c>
    </row>
    <row r="43" spans="1:16" ht="12.75">
      <c r="A43" s="4">
        <v>50</v>
      </c>
      <c r="B43" s="4" t="s">
        <v>93</v>
      </c>
      <c r="C43" s="4" t="s">
        <v>83</v>
      </c>
      <c r="D43" s="4">
        <v>22</v>
      </c>
      <c r="E43" s="41">
        <v>0.375</v>
      </c>
      <c r="F43" s="4">
        <v>4</v>
      </c>
      <c r="G43" s="4" t="s">
        <v>84</v>
      </c>
      <c r="H43" s="4" t="s">
        <v>86</v>
      </c>
      <c r="I43" s="41">
        <v>0.35416666666666669</v>
      </c>
      <c r="J43" s="4">
        <v>3</v>
      </c>
      <c r="K43" s="4">
        <v>2</v>
      </c>
      <c r="L43" s="4">
        <v>5</v>
      </c>
      <c r="M43" s="4">
        <v>4</v>
      </c>
      <c r="N43" s="4">
        <v>6</v>
      </c>
      <c r="O43" s="4">
        <v>10</v>
      </c>
      <c r="P43" s="4">
        <f t="shared" si="0"/>
        <v>7</v>
      </c>
    </row>
    <row r="44" spans="1:16" ht="12.75">
      <c r="A44" s="4">
        <v>51</v>
      </c>
      <c r="B44" s="4" t="s">
        <v>93</v>
      </c>
      <c r="C44" s="4" t="s">
        <v>83</v>
      </c>
      <c r="D44" s="4">
        <v>20</v>
      </c>
      <c r="E44" s="41">
        <v>0.375</v>
      </c>
      <c r="F44" s="4">
        <v>4</v>
      </c>
      <c r="G44" s="4" t="s">
        <v>84</v>
      </c>
      <c r="H44" s="4" t="s">
        <v>86</v>
      </c>
      <c r="I44" s="41">
        <v>0.3125</v>
      </c>
      <c r="J44" s="4">
        <v>3</v>
      </c>
      <c r="K44" s="4">
        <v>2</v>
      </c>
      <c r="L44" s="4">
        <v>5</v>
      </c>
      <c r="M44" s="4">
        <v>2</v>
      </c>
      <c r="N44" s="4">
        <v>2</v>
      </c>
      <c r="O44" s="4">
        <v>4</v>
      </c>
      <c r="P44" s="4">
        <f t="shared" si="0"/>
        <v>5</v>
      </c>
    </row>
    <row r="45" spans="1:16" ht="12.75">
      <c r="A45" s="4">
        <v>52</v>
      </c>
      <c r="B45" s="4" t="s">
        <v>93</v>
      </c>
      <c r="C45" s="4" t="s">
        <v>83</v>
      </c>
      <c r="D45" s="4">
        <v>19</v>
      </c>
      <c r="E45" s="41">
        <v>0.52083333333333337</v>
      </c>
      <c r="F45" s="4">
        <v>8</v>
      </c>
      <c r="G45" s="4" t="s">
        <v>84</v>
      </c>
      <c r="H45" s="4" t="s">
        <v>85</v>
      </c>
      <c r="I45" s="41">
        <v>0.33333333333333331</v>
      </c>
      <c r="J45" s="4">
        <v>4</v>
      </c>
      <c r="K45" s="4">
        <v>5</v>
      </c>
      <c r="L45" s="4">
        <v>3</v>
      </c>
      <c r="M45" s="4">
        <v>5</v>
      </c>
      <c r="N45" s="4">
        <v>2</v>
      </c>
      <c r="O45" s="4">
        <v>7</v>
      </c>
      <c r="P45" s="4">
        <f t="shared" si="0"/>
        <v>9</v>
      </c>
    </row>
    <row r="46" spans="1:16" ht="12.75">
      <c r="A46" s="4">
        <v>53</v>
      </c>
      <c r="B46" s="4" t="s">
        <v>93</v>
      </c>
      <c r="C46" s="4" t="s">
        <v>59</v>
      </c>
      <c r="D46" s="4">
        <v>19</v>
      </c>
      <c r="E46" s="41">
        <v>0.60416666666666663</v>
      </c>
      <c r="F46" s="4">
        <v>7</v>
      </c>
      <c r="G46" s="4" t="s">
        <v>84</v>
      </c>
      <c r="H46" s="4" t="s">
        <v>86</v>
      </c>
      <c r="I46" s="41">
        <v>0.3611111111111111</v>
      </c>
      <c r="J46" s="4">
        <v>1</v>
      </c>
      <c r="K46" s="4">
        <v>4</v>
      </c>
      <c r="L46" s="4">
        <v>7</v>
      </c>
      <c r="M46" s="4">
        <v>3</v>
      </c>
      <c r="N46" s="4">
        <v>5</v>
      </c>
      <c r="O46" s="4">
        <v>9</v>
      </c>
      <c r="P46" s="4">
        <f t="shared" si="0"/>
        <v>4</v>
      </c>
    </row>
    <row r="47" spans="1:16" ht="12.75">
      <c r="A47" s="4">
        <v>54</v>
      </c>
      <c r="B47" s="4" t="s">
        <v>93</v>
      </c>
      <c r="C47" s="4" t="s">
        <v>83</v>
      </c>
      <c r="D47" s="4">
        <v>22</v>
      </c>
      <c r="E47" s="41">
        <v>0.58333333333333337</v>
      </c>
      <c r="F47" s="4">
        <v>8</v>
      </c>
      <c r="G47" s="4" t="s">
        <v>84</v>
      </c>
      <c r="H47" s="4" t="s">
        <v>91</v>
      </c>
      <c r="I47" s="41">
        <v>0.35416666666666669</v>
      </c>
      <c r="J47" s="4">
        <v>3</v>
      </c>
      <c r="K47" s="4">
        <v>6</v>
      </c>
      <c r="L47" s="4">
        <v>7</v>
      </c>
      <c r="M47" s="4">
        <v>3</v>
      </c>
      <c r="N47" s="4">
        <v>2</v>
      </c>
      <c r="O47" s="4">
        <v>7</v>
      </c>
      <c r="P47" s="4">
        <f t="shared" si="0"/>
        <v>6</v>
      </c>
    </row>
    <row r="48" spans="1:16" ht="12.75">
      <c r="A48" s="4">
        <v>55</v>
      </c>
      <c r="B48" s="4" t="s">
        <v>93</v>
      </c>
      <c r="C48" s="4" t="s">
        <v>59</v>
      </c>
      <c r="D48" s="4">
        <v>20</v>
      </c>
      <c r="E48" s="41">
        <v>0.52083333333333337</v>
      </c>
      <c r="F48" s="4">
        <v>7</v>
      </c>
      <c r="G48" s="4" t="s">
        <v>84</v>
      </c>
      <c r="H48" s="4" t="s">
        <v>85</v>
      </c>
      <c r="I48" s="41">
        <v>0.33333333333333331</v>
      </c>
      <c r="J48" s="4">
        <v>6</v>
      </c>
      <c r="K48" s="4">
        <v>1</v>
      </c>
      <c r="L48" s="4">
        <v>2</v>
      </c>
      <c r="M48" s="4">
        <v>6</v>
      </c>
      <c r="N48" s="4">
        <v>4</v>
      </c>
      <c r="O48" s="4">
        <v>2</v>
      </c>
      <c r="P48" s="4">
        <f t="shared" si="0"/>
        <v>12</v>
      </c>
    </row>
    <row r="49" spans="1:16" ht="12.75">
      <c r="A49" s="4">
        <v>56</v>
      </c>
      <c r="B49" s="4" t="s">
        <v>93</v>
      </c>
      <c r="C49" s="4" t="s">
        <v>59</v>
      </c>
      <c r="D49" s="4">
        <v>19</v>
      </c>
      <c r="E49" s="41">
        <v>0.60416666666666663</v>
      </c>
      <c r="F49" s="4">
        <v>9</v>
      </c>
      <c r="G49" s="4" t="s">
        <v>84</v>
      </c>
      <c r="H49" s="4" t="s">
        <v>91</v>
      </c>
      <c r="I49" s="41">
        <v>0.4375</v>
      </c>
      <c r="J49" s="4">
        <v>5</v>
      </c>
      <c r="K49" s="4">
        <v>1</v>
      </c>
      <c r="L49" s="4">
        <v>5</v>
      </c>
      <c r="M49" s="4">
        <v>5</v>
      </c>
      <c r="N49" s="4">
        <v>6</v>
      </c>
      <c r="O49" s="4">
        <v>6</v>
      </c>
      <c r="P49" s="4">
        <f t="shared" si="0"/>
        <v>10</v>
      </c>
    </row>
    <row r="50" spans="1:16" ht="12.75">
      <c r="A50" s="4">
        <v>57</v>
      </c>
      <c r="B50" s="4" t="s">
        <v>93</v>
      </c>
      <c r="C50" s="4" t="s">
        <v>59</v>
      </c>
      <c r="D50" s="4">
        <v>18</v>
      </c>
      <c r="E50" s="41">
        <v>0.64583333333333337</v>
      </c>
      <c r="F50" s="4">
        <v>8</v>
      </c>
      <c r="G50" s="4" t="s">
        <v>84</v>
      </c>
      <c r="H50" s="4" t="s">
        <v>86</v>
      </c>
      <c r="I50" s="41">
        <v>0.5</v>
      </c>
      <c r="J50" s="4">
        <v>5</v>
      </c>
      <c r="K50" s="4">
        <v>3</v>
      </c>
      <c r="L50" s="4">
        <v>6</v>
      </c>
      <c r="M50" s="4">
        <v>4</v>
      </c>
      <c r="N50" s="4">
        <v>5</v>
      </c>
      <c r="O50" s="4">
        <v>9</v>
      </c>
      <c r="P50" s="4">
        <f t="shared" si="0"/>
        <v>9</v>
      </c>
    </row>
    <row r="51" spans="1:16" ht="12.75">
      <c r="A51" s="4">
        <v>58</v>
      </c>
      <c r="B51" s="4" t="s">
        <v>93</v>
      </c>
      <c r="C51" s="4" t="s">
        <v>59</v>
      </c>
      <c r="D51" s="4">
        <v>19</v>
      </c>
      <c r="E51" s="41">
        <v>0.5625</v>
      </c>
      <c r="F51" s="4">
        <v>6</v>
      </c>
      <c r="G51" s="4" t="s">
        <v>84</v>
      </c>
      <c r="H51" s="4" t="s">
        <v>91</v>
      </c>
      <c r="I51" s="41">
        <v>0.32291666666666669</v>
      </c>
      <c r="J51" s="4">
        <v>5</v>
      </c>
      <c r="K51" s="4">
        <v>3</v>
      </c>
      <c r="L51" s="4">
        <v>7</v>
      </c>
      <c r="M51" s="4">
        <v>5</v>
      </c>
      <c r="N51" s="4">
        <v>4</v>
      </c>
      <c r="O51" s="4">
        <v>6</v>
      </c>
      <c r="P51" s="4">
        <f t="shared" si="0"/>
        <v>10</v>
      </c>
    </row>
    <row r="52" spans="1:16" ht="12.75">
      <c r="A52" s="4">
        <v>59</v>
      </c>
      <c r="B52" s="4" t="s">
        <v>93</v>
      </c>
      <c r="C52" s="4" t="s">
        <v>83</v>
      </c>
      <c r="D52" s="4">
        <v>18</v>
      </c>
      <c r="E52" s="41">
        <v>0.52083333333333337</v>
      </c>
      <c r="F52" s="4">
        <v>8</v>
      </c>
      <c r="G52" s="4" t="s">
        <v>84</v>
      </c>
      <c r="H52" s="4" t="s">
        <v>85</v>
      </c>
      <c r="I52" s="41">
        <v>0.39583333333333331</v>
      </c>
      <c r="J52" s="4">
        <v>5</v>
      </c>
      <c r="K52" s="4">
        <v>2</v>
      </c>
      <c r="L52" s="4">
        <v>3</v>
      </c>
      <c r="M52" s="4">
        <v>5</v>
      </c>
      <c r="N52" s="4">
        <v>6</v>
      </c>
      <c r="O52" s="4">
        <v>2</v>
      </c>
      <c r="P52" s="4">
        <f t="shared" si="0"/>
        <v>10</v>
      </c>
    </row>
    <row r="53" spans="1:16" ht="12.75">
      <c r="A53" s="4">
        <v>60</v>
      </c>
      <c r="B53" s="4" t="s">
        <v>93</v>
      </c>
      <c r="C53" s="4" t="s">
        <v>83</v>
      </c>
      <c r="D53" s="4">
        <v>22</v>
      </c>
      <c r="E53" s="41">
        <v>0.60416666666666663</v>
      </c>
      <c r="F53" s="4">
        <v>6</v>
      </c>
      <c r="G53" s="4" t="s">
        <v>84</v>
      </c>
      <c r="H53" s="4" t="s">
        <v>86</v>
      </c>
      <c r="I53" s="41">
        <v>0.29166666666666669</v>
      </c>
      <c r="J53" s="4">
        <v>1</v>
      </c>
      <c r="K53" s="4">
        <v>4</v>
      </c>
      <c r="L53" s="4">
        <v>6</v>
      </c>
      <c r="M53" s="4">
        <v>1</v>
      </c>
      <c r="N53" s="4">
        <v>6</v>
      </c>
      <c r="O53" s="4">
        <v>6</v>
      </c>
      <c r="P53" s="4">
        <f t="shared" si="0"/>
        <v>2</v>
      </c>
    </row>
    <row r="54" spans="1:16" ht="12.75">
      <c r="A54" s="4">
        <v>61</v>
      </c>
      <c r="B54" s="4" t="s">
        <v>93</v>
      </c>
      <c r="C54" s="4" t="s">
        <v>83</v>
      </c>
      <c r="D54" s="4">
        <v>25</v>
      </c>
      <c r="E54" s="41">
        <v>0.58333333333333337</v>
      </c>
      <c r="F54" s="4">
        <v>10</v>
      </c>
      <c r="G54" s="4" t="s">
        <v>84</v>
      </c>
      <c r="H54" s="4" t="s">
        <v>85</v>
      </c>
      <c r="I54" s="41">
        <v>0.41666666666666669</v>
      </c>
      <c r="J54" s="4">
        <v>5</v>
      </c>
      <c r="K54" s="4">
        <v>1</v>
      </c>
      <c r="L54" s="4">
        <v>3</v>
      </c>
      <c r="M54" s="4">
        <v>5</v>
      </c>
      <c r="N54" s="4">
        <v>5</v>
      </c>
      <c r="O54" s="4">
        <v>5</v>
      </c>
      <c r="P54" s="4">
        <f t="shared" si="0"/>
        <v>10</v>
      </c>
    </row>
    <row r="55" spans="1:16" ht="12.75">
      <c r="A55" s="4">
        <v>62</v>
      </c>
      <c r="B55" s="4" t="s">
        <v>93</v>
      </c>
      <c r="C55" s="4" t="s">
        <v>83</v>
      </c>
      <c r="D55" s="4">
        <v>18</v>
      </c>
      <c r="E55" s="41">
        <v>0.41666666666666669</v>
      </c>
      <c r="F55" s="4">
        <v>7</v>
      </c>
      <c r="G55" s="4" t="s">
        <v>84</v>
      </c>
      <c r="H55" s="4" t="s">
        <v>85</v>
      </c>
      <c r="I55" s="41">
        <v>0.36458333333333331</v>
      </c>
      <c r="J55" s="4">
        <v>6</v>
      </c>
      <c r="K55" s="4">
        <v>3</v>
      </c>
      <c r="L55" s="4">
        <v>5</v>
      </c>
      <c r="M55" s="4">
        <v>4</v>
      </c>
      <c r="N55" s="4">
        <v>3</v>
      </c>
      <c r="P55" s="4">
        <f t="shared" si="0"/>
        <v>10</v>
      </c>
    </row>
    <row r="56" spans="1:16" ht="12.75">
      <c r="A56" s="4">
        <v>63</v>
      </c>
      <c r="B56" s="4" t="s">
        <v>92</v>
      </c>
      <c r="C56" s="4" t="s">
        <v>83</v>
      </c>
      <c r="D56" s="4">
        <v>18</v>
      </c>
      <c r="E56" s="41">
        <v>0.5</v>
      </c>
      <c r="F56" s="4">
        <v>6</v>
      </c>
      <c r="G56" s="4" t="s">
        <v>84</v>
      </c>
      <c r="H56" s="4" t="s">
        <v>91</v>
      </c>
      <c r="I56" s="41">
        <v>0.38541666666666669</v>
      </c>
      <c r="J56" s="4">
        <v>5</v>
      </c>
      <c r="K56" s="4">
        <v>2</v>
      </c>
      <c r="L56" s="4">
        <v>6</v>
      </c>
      <c r="M56" s="4">
        <v>5</v>
      </c>
      <c r="N56" s="4">
        <v>5</v>
      </c>
      <c r="P56" s="4">
        <f t="shared" si="0"/>
        <v>10</v>
      </c>
    </row>
    <row r="57" spans="1:16" ht="12.75">
      <c r="A57" s="4">
        <v>64</v>
      </c>
      <c r="B57" s="4" t="s">
        <v>92</v>
      </c>
      <c r="C57" s="4" t="s">
        <v>59</v>
      </c>
      <c r="D57" s="4">
        <v>18</v>
      </c>
      <c r="E57" s="41">
        <v>0.58333333333333337</v>
      </c>
      <c r="F57" s="4">
        <v>10</v>
      </c>
      <c r="G57" s="4" t="s">
        <v>84</v>
      </c>
      <c r="H57" s="4" t="s">
        <v>85</v>
      </c>
      <c r="I57" s="41">
        <v>0.47916666666666669</v>
      </c>
      <c r="J57" s="4">
        <v>1</v>
      </c>
      <c r="K57" s="4">
        <v>2</v>
      </c>
      <c r="L57" s="4">
        <v>6</v>
      </c>
      <c r="M57" s="4">
        <v>6</v>
      </c>
      <c r="N57" s="4">
        <v>5</v>
      </c>
      <c r="P57" s="4">
        <f t="shared" si="0"/>
        <v>7</v>
      </c>
    </row>
    <row r="58" spans="1:16" ht="12.75">
      <c r="A58" s="4">
        <v>65</v>
      </c>
      <c r="B58" s="4" t="s">
        <v>82</v>
      </c>
      <c r="C58" s="4" t="s">
        <v>83</v>
      </c>
      <c r="D58" s="4">
        <v>18</v>
      </c>
      <c r="E58" s="41">
        <v>0.41666666666666669</v>
      </c>
      <c r="F58" s="4">
        <v>5</v>
      </c>
      <c r="G58" s="4" t="s">
        <v>84</v>
      </c>
      <c r="H58" s="4" t="s">
        <v>85</v>
      </c>
      <c r="I58" s="41">
        <v>0.35416666666666669</v>
      </c>
      <c r="J58" s="4">
        <v>3</v>
      </c>
      <c r="K58" s="4">
        <v>2</v>
      </c>
      <c r="L58" s="4">
        <v>7</v>
      </c>
      <c r="M58" s="4">
        <v>2</v>
      </c>
      <c r="N58" s="4">
        <v>5</v>
      </c>
      <c r="O58" s="4" t="s">
        <v>94</v>
      </c>
      <c r="P58" s="4">
        <f t="shared" si="0"/>
        <v>5</v>
      </c>
    </row>
    <row r="59" spans="1:16" ht="12.75">
      <c r="A59" s="4">
        <v>66</v>
      </c>
      <c r="B59" s="4" t="s">
        <v>92</v>
      </c>
      <c r="C59" s="4" t="s">
        <v>83</v>
      </c>
      <c r="D59" s="4">
        <v>18</v>
      </c>
      <c r="E59" s="41">
        <v>0.5</v>
      </c>
      <c r="F59" s="4">
        <v>7.5</v>
      </c>
      <c r="G59" s="4" t="s">
        <v>84</v>
      </c>
      <c r="H59" s="4" t="s">
        <v>85</v>
      </c>
      <c r="I59" s="41">
        <v>0.32291666666666669</v>
      </c>
      <c r="J59" s="4">
        <v>5</v>
      </c>
      <c r="K59" s="4">
        <v>6</v>
      </c>
      <c r="L59" s="4">
        <v>7</v>
      </c>
      <c r="M59" s="4">
        <v>6</v>
      </c>
      <c r="N59" s="4">
        <v>5</v>
      </c>
      <c r="P59" s="4">
        <f t="shared" si="0"/>
        <v>11</v>
      </c>
    </row>
    <row r="60" spans="1:16" ht="12.75">
      <c r="A60" s="4">
        <v>67</v>
      </c>
      <c r="B60" s="4" t="s">
        <v>93</v>
      </c>
      <c r="C60" s="4" t="s">
        <v>83</v>
      </c>
      <c r="D60" s="4">
        <v>20</v>
      </c>
      <c r="E60" s="41">
        <v>0.64583333333333337</v>
      </c>
      <c r="F60" s="4">
        <v>7</v>
      </c>
      <c r="G60" s="4" t="s">
        <v>84</v>
      </c>
      <c r="H60" s="4" t="s">
        <v>85</v>
      </c>
      <c r="I60" s="41">
        <v>0.33333333333333331</v>
      </c>
      <c r="J60" s="4">
        <v>5</v>
      </c>
      <c r="K60" s="4">
        <v>2</v>
      </c>
      <c r="L60" s="4">
        <v>6</v>
      </c>
      <c r="M60" s="4">
        <v>6</v>
      </c>
      <c r="N60" s="4">
        <v>4</v>
      </c>
      <c r="P60" s="4">
        <f t="shared" si="0"/>
        <v>11</v>
      </c>
    </row>
    <row r="61" spans="1:16" ht="12.75">
      <c r="A61" s="4">
        <v>68</v>
      </c>
      <c r="B61" s="4" t="s">
        <v>82</v>
      </c>
      <c r="C61" s="4" t="s">
        <v>83</v>
      </c>
      <c r="D61" s="4">
        <v>19</v>
      </c>
      <c r="E61" s="41">
        <v>0.5</v>
      </c>
      <c r="F61" s="4">
        <v>7</v>
      </c>
      <c r="G61" s="4" t="s">
        <v>84</v>
      </c>
      <c r="H61" s="4" t="s">
        <v>86</v>
      </c>
      <c r="I61" s="41">
        <v>0.41666666666666669</v>
      </c>
      <c r="J61" s="44"/>
      <c r="K61" s="44"/>
      <c r="L61" s="44"/>
      <c r="M61" s="44"/>
      <c r="N61" s="44"/>
      <c r="O61" s="45"/>
      <c r="P61" s="4">
        <f t="shared" si="0"/>
        <v>0</v>
      </c>
    </row>
    <row r="62" spans="1:16" ht="12.75">
      <c r="A62" s="4">
        <v>69</v>
      </c>
      <c r="B62" s="4" t="s">
        <v>92</v>
      </c>
      <c r="C62" s="4" t="s">
        <v>83</v>
      </c>
      <c r="D62" s="4">
        <v>18</v>
      </c>
      <c r="E62" s="41">
        <v>0.64583333333333337</v>
      </c>
      <c r="F62" s="4">
        <v>9</v>
      </c>
      <c r="G62" s="4" t="s">
        <v>84</v>
      </c>
      <c r="H62" s="4" t="s">
        <v>86</v>
      </c>
      <c r="I62" s="41">
        <v>0.4375</v>
      </c>
      <c r="J62" s="4">
        <v>3</v>
      </c>
      <c r="K62" s="4">
        <v>2</v>
      </c>
      <c r="L62" s="4">
        <v>7</v>
      </c>
      <c r="M62" s="4">
        <v>5</v>
      </c>
      <c r="N62" s="4">
        <v>3</v>
      </c>
      <c r="P62" s="4">
        <f t="shared" si="0"/>
        <v>8</v>
      </c>
    </row>
    <row r="63" spans="1:16" ht="12.75">
      <c r="A63" s="4">
        <v>70</v>
      </c>
      <c r="B63" s="4" t="s">
        <v>93</v>
      </c>
      <c r="C63" s="4" t="s">
        <v>83</v>
      </c>
      <c r="D63" s="4">
        <v>18</v>
      </c>
      <c r="E63" s="41">
        <v>0.5</v>
      </c>
      <c r="F63" s="4">
        <v>5</v>
      </c>
      <c r="G63" s="4" t="s">
        <v>84</v>
      </c>
      <c r="H63" s="4" t="s">
        <v>86</v>
      </c>
      <c r="I63" s="41">
        <v>0.32291666666666669</v>
      </c>
      <c r="J63" s="4">
        <v>5</v>
      </c>
      <c r="K63" s="4">
        <v>5</v>
      </c>
      <c r="L63" s="4">
        <v>6</v>
      </c>
      <c r="M63" s="4">
        <v>5</v>
      </c>
      <c r="N63" s="4">
        <v>5</v>
      </c>
      <c r="P63" s="4">
        <f t="shared" si="0"/>
        <v>10</v>
      </c>
    </row>
    <row r="64" spans="1:16" ht="12.75">
      <c r="A64" s="4">
        <v>71</v>
      </c>
      <c r="B64" s="4" t="s">
        <v>92</v>
      </c>
      <c r="C64" s="4" t="s">
        <v>59</v>
      </c>
      <c r="D64" s="4">
        <v>20</v>
      </c>
      <c r="E64" s="41">
        <v>0.45833333333333331</v>
      </c>
      <c r="F64" s="4">
        <v>4</v>
      </c>
      <c r="G64" s="4" t="s">
        <v>87</v>
      </c>
      <c r="H64" s="4" t="s">
        <v>86</v>
      </c>
      <c r="I64" s="41">
        <v>0.29166666666666669</v>
      </c>
      <c r="J64" s="4">
        <v>5</v>
      </c>
      <c r="K64" s="4">
        <v>1</v>
      </c>
      <c r="L64" s="4">
        <v>5</v>
      </c>
      <c r="M64" s="4">
        <v>3</v>
      </c>
      <c r="N64" s="4">
        <v>6</v>
      </c>
      <c r="P64" s="4">
        <f t="shared" si="0"/>
        <v>8</v>
      </c>
    </row>
    <row r="65" spans="1:16" ht="12.75">
      <c r="A65" s="4">
        <v>72</v>
      </c>
      <c r="B65" s="4" t="s">
        <v>93</v>
      </c>
      <c r="C65" s="4" t="s">
        <v>83</v>
      </c>
      <c r="D65" s="4">
        <v>19</v>
      </c>
      <c r="E65" s="41">
        <v>0.41666666666666669</v>
      </c>
      <c r="F65" s="4">
        <v>8</v>
      </c>
      <c r="G65" s="4" t="s">
        <v>84</v>
      </c>
      <c r="H65" s="4" t="s">
        <v>86</v>
      </c>
      <c r="I65" s="41">
        <v>0.35416666666666669</v>
      </c>
      <c r="J65" s="4">
        <v>2</v>
      </c>
      <c r="K65" s="4">
        <v>3</v>
      </c>
      <c r="L65" s="4">
        <v>6</v>
      </c>
      <c r="M65" s="4">
        <v>2</v>
      </c>
      <c r="N65" s="4">
        <v>3</v>
      </c>
      <c r="P65" s="4">
        <f t="shared" si="0"/>
        <v>4</v>
      </c>
    </row>
    <row r="66" spans="1:16" ht="12.75">
      <c r="A66" s="4">
        <v>73</v>
      </c>
      <c r="B66" s="4" t="s">
        <v>93</v>
      </c>
      <c r="C66" s="4" t="s">
        <v>83</v>
      </c>
      <c r="D66" s="4">
        <v>20</v>
      </c>
      <c r="E66" s="41">
        <v>0.5</v>
      </c>
      <c r="F66" s="4">
        <v>6.5</v>
      </c>
      <c r="G66" s="4" t="s">
        <v>87</v>
      </c>
      <c r="H66" s="4" t="s">
        <v>86</v>
      </c>
      <c r="I66" s="41">
        <v>0.375</v>
      </c>
      <c r="J66" s="4">
        <v>5</v>
      </c>
      <c r="K66" s="4">
        <v>2</v>
      </c>
      <c r="L66" s="4">
        <v>6</v>
      </c>
      <c r="M66" s="4">
        <v>2</v>
      </c>
      <c r="N66" s="4">
        <v>6</v>
      </c>
      <c r="P66" s="4">
        <f t="shared" si="0"/>
        <v>7</v>
      </c>
    </row>
    <row r="67" spans="1:16" ht="12.75">
      <c r="A67" s="4">
        <v>74</v>
      </c>
      <c r="B67" s="4" t="s">
        <v>93</v>
      </c>
      <c r="C67" s="4" t="s">
        <v>83</v>
      </c>
      <c r="D67" s="4">
        <v>18</v>
      </c>
      <c r="E67" s="41">
        <v>0.45833333333333331</v>
      </c>
      <c r="F67" s="4">
        <v>9</v>
      </c>
      <c r="G67" s="4" t="s">
        <v>87</v>
      </c>
      <c r="H67" s="4" t="s">
        <v>85</v>
      </c>
      <c r="I67" s="41">
        <v>0.35416666666666669</v>
      </c>
      <c r="J67" s="4">
        <v>6</v>
      </c>
      <c r="K67" s="4">
        <v>4</v>
      </c>
      <c r="L67" s="4">
        <v>7</v>
      </c>
      <c r="M67" s="4">
        <v>5</v>
      </c>
      <c r="N67" s="4">
        <v>4</v>
      </c>
      <c r="P67" s="4">
        <f t="shared" si="0"/>
        <v>11</v>
      </c>
    </row>
    <row r="68" spans="1:16" ht="12.75">
      <c r="A68" s="4">
        <v>75</v>
      </c>
      <c r="B68" s="4" t="s">
        <v>92</v>
      </c>
      <c r="C68" s="4" t="s">
        <v>59</v>
      </c>
      <c r="D68" s="4">
        <v>19</v>
      </c>
      <c r="E68" s="41">
        <v>0.41666666666666669</v>
      </c>
      <c r="F68" s="4">
        <v>6</v>
      </c>
      <c r="G68" s="4" t="s">
        <v>84</v>
      </c>
      <c r="H68" s="4" t="s">
        <v>86</v>
      </c>
      <c r="I68" s="41">
        <v>0.34375</v>
      </c>
      <c r="J68" s="4">
        <v>5</v>
      </c>
      <c r="K68" s="4">
        <v>2</v>
      </c>
      <c r="L68" s="4">
        <v>2</v>
      </c>
      <c r="M68" s="4">
        <v>5</v>
      </c>
      <c r="N68" s="4">
        <v>4</v>
      </c>
      <c r="P68" s="4">
        <f t="shared" si="0"/>
        <v>10</v>
      </c>
    </row>
    <row r="69" spans="1:16" ht="12.75">
      <c r="A69" s="4">
        <v>76</v>
      </c>
      <c r="B69" s="4" t="s">
        <v>92</v>
      </c>
      <c r="C69" s="4" t="s">
        <v>83</v>
      </c>
      <c r="D69" s="4">
        <v>19</v>
      </c>
      <c r="E69" s="41">
        <v>0.5</v>
      </c>
      <c r="F69" s="4">
        <v>7.5</v>
      </c>
      <c r="G69" s="4" t="s">
        <v>84</v>
      </c>
      <c r="H69" s="4" t="s">
        <v>86</v>
      </c>
      <c r="I69" s="41">
        <v>0.36458333333333331</v>
      </c>
      <c r="J69" s="4">
        <v>5</v>
      </c>
      <c r="K69" s="4">
        <v>2</v>
      </c>
      <c r="L69" s="4">
        <v>3</v>
      </c>
      <c r="M69" s="4">
        <v>4</v>
      </c>
      <c r="N69" s="4">
        <v>5</v>
      </c>
      <c r="P69" s="4">
        <f t="shared" si="0"/>
        <v>9</v>
      </c>
    </row>
    <row r="70" spans="1:16" ht="12.75">
      <c r="A70" s="4">
        <v>77</v>
      </c>
      <c r="B70" s="4" t="s">
        <v>92</v>
      </c>
      <c r="C70" s="4" t="s">
        <v>83</v>
      </c>
      <c r="D70" s="4">
        <v>18</v>
      </c>
      <c r="E70" s="41">
        <v>0.41666666666666669</v>
      </c>
      <c r="F70" s="4">
        <v>9</v>
      </c>
      <c r="G70" s="4" t="s">
        <v>84</v>
      </c>
      <c r="H70" s="4" t="s">
        <v>86</v>
      </c>
      <c r="I70" s="41">
        <v>0.36458333333333331</v>
      </c>
      <c r="J70" s="4">
        <v>2</v>
      </c>
      <c r="K70" s="4">
        <v>2</v>
      </c>
      <c r="L70" s="4">
        <v>4</v>
      </c>
      <c r="M70" s="4">
        <v>2</v>
      </c>
      <c r="N70" s="4">
        <v>3</v>
      </c>
      <c r="P70" s="4">
        <f t="shared" si="0"/>
        <v>4</v>
      </c>
    </row>
    <row r="71" spans="1:16" ht="12.75">
      <c r="A71" s="4">
        <v>78</v>
      </c>
      <c r="B71" s="4" t="s">
        <v>92</v>
      </c>
      <c r="C71" s="4" t="s">
        <v>59</v>
      </c>
      <c r="D71" s="4">
        <v>19</v>
      </c>
      <c r="E71" s="41">
        <v>0.5</v>
      </c>
      <c r="F71" s="4">
        <v>8</v>
      </c>
      <c r="G71" s="4" t="s">
        <v>84</v>
      </c>
      <c r="H71" s="4" t="s">
        <v>86</v>
      </c>
      <c r="I71" s="41">
        <v>0.22916666666666666</v>
      </c>
      <c r="J71" s="4">
        <v>2</v>
      </c>
      <c r="K71" s="4">
        <v>5</v>
      </c>
      <c r="L71" s="4">
        <v>4</v>
      </c>
      <c r="M71" s="4">
        <v>3</v>
      </c>
      <c r="N71" s="4">
        <v>5</v>
      </c>
      <c r="P71" s="4">
        <f t="shared" si="0"/>
        <v>5</v>
      </c>
    </row>
    <row r="72" spans="1:16" ht="12.75">
      <c r="A72" s="4">
        <v>79</v>
      </c>
      <c r="B72" s="4" t="s">
        <v>93</v>
      </c>
      <c r="C72" s="4" t="s">
        <v>59</v>
      </c>
      <c r="D72" s="4">
        <v>20</v>
      </c>
      <c r="E72" s="41">
        <v>0.41666666666666669</v>
      </c>
      <c r="F72" s="4">
        <v>8</v>
      </c>
      <c r="G72" s="4" t="s">
        <v>84</v>
      </c>
      <c r="H72" s="4" t="s">
        <v>85</v>
      </c>
      <c r="I72" s="41">
        <v>0.375</v>
      </c>
      <c r="P72" s="4">
        <f t="shared" si="0"/>
        <v>0</v>
      </c>
    </row>
    <row r="73" spans="1:16" ht="12.75">
      <c r="A73" s="4">
        <v>80</v>
      </c>
      <c r="B73" s="4" t="s">
        <v>93</v>
      </c>
      <c r="C73" s="4" t="s">
        <v>59</v>
      </c>
      <c r="D73" s="4">
        <v>19</v>
      </c>
      <c r="E73" s="41">
        <v>0.48958333333333331</v>
      </c>
      <c r="F73" s="4">
        <v>6.5</v>
      </c>
      <c r="G73" s="4" t="s">
        <v>84</v>
      </c>
      <c r="H73" s="4" t="s">
        <v>91</v>
      </c>
      <c r="I73" s="41">
        <v>0.36458333333333331</v>
      </c>
      <c r="P73" s="4">
        <f t="shared" si="0"/>
        <v>0</v>
      </c>
    </row>
    <row r="74" spans="1:16" ht="12.75">
      <c r="A74" s="46">
        <v>81</v>
      </c>
      <c r="B74" s="47" t="s">
        <v>92</v>
      </c>
      <c r="C74" s="47" t="s">
        <v>83</v>
      </c>
      <c r="D74" s="46">
        <v>18</v>
      </c>
      <c r="E74" s="48">
        <v>0.45833333333333331</v>
      </c>
      <c r="F74" s="46">
        <v>6</v>
      </c>
      <c r="G74" s="47" t="s">
        <v>84</v>
      </c>
      <c r="H74" s="47" t="s">
        <v>86</v>
      </c>
      <c r="I74" s="48">
        <v>0.33333333333333331</v>
      </c>
      <c r="J74" s="46">
        <v>2</v>
      </c>
      <c r="K74" s="46">
        <v>4</v>
      </c>
      <c r="L74" s="46">
        <v>6</v>
      </c>
      <c r="M74" s="46">
        <v>2</v>
      </c>
      <c r="N74" s="46">
        <v>4</v>
      </c>
      <c r="O74" s="47"/>
      <c r="P74" s="4">
        <f t="shared" si="0"/>
        <v>4</v>
      </c>
    </row>
    <row r="75" spans="1:16" ht="12.75">
      <c r="A75" s="46">
        <v>82</v>
      </c>
      <c r="B75" s="47" t="s">
        <v>92</v>
      </c>
      <c r="C75" s="47" t="s">
        <v>83</v>
      </c>
      <c r="D75" s="46">
        <v>22</v>
      </c>
      <c r="E75" s="48">
        <v>0.41666666666666669</v>
      </c>
      <c r="F75" s="46">
        <v>6.5</v>
      </c>
      <c r="G75" s="47" t="s">
        <v>84</v>
      </c>
      <c r="H75" s="47" t="s">
        <v>86</v>
      </c>
      <c r="I75" s="48">
        <v>0.375</v>
      </c>
      <c r="J75" s="46">
        <v>5</v>
      </c>
      <c r="K75" s="46">
        <v>2</v>
      </c>
      <c r="L75" s="46">
        <v>3</v>
      </c>
      <c r="M75" s="46">
        <v>5</v>
      </c>
      <c r="N75" s="46">
        <v>6</v>
      </c>
      <c r="O75" s="47"/>
      <c r="P75" s="4">
        <f t="shared" si="0"/>
        <v>10</v>
      </c>
    </row>
    <row r="76" spans="1:16" ht="12.75">
      <c r="A76" s="46">
        <v>83</v>
      </c>
      <c r="B76" s="47" t="s">
        <v>93</v>
      </c>
      <c r="C76" s="47" t="s">
        <v>83</v>
      </c>
      <c r="D76" s="46">
        <v>19</v>
      </c>
      <c r="E76" s="48">
        <v>0.5</v>
      </c>
      <c r="F76" s="46">
        <v>4</v>
      </c>
      <c r="G76" s="47" t="s">
        <v>84</v>
      </c>
      <c r="H76" s="47" t="s">
        <v>86</v>
      </c>
      <c r="I76" s="48">
        <v>0.33333333333333331</v>
      </c>
      <c r="J76" s="46">
        <v>1</v>
      </c>
      <c r="K76" s="46">
        <v>1</v>
      </c>
      <c r="L76" s="46">
        <v>5</v>
      </c>
      <c r="M76" s="46">
        <v>2</v>
      </c>
      <c r="N76" s="47"/>
      <c r="O76" s="47"/>
      <c r="P76" s="4">
        <f t="shared" si="0"/>
        <v>3</v>
      </c>
    </row>
    <row r="77" spans="1:16" ht="12.75">
      <c r="A77" s="46">
        <v>85</v>
      </c>
      <c r="B77" s="47" t="s">
        <v>93</v>
      </c>
      <c r="C77" s="47" t="s">
        <v>83</v>
      </c>
      <c r="D77" s="46">
        <v>19</v>
      </c>
      <c r="E77" s="48">
        <v>0.41666666666666669</v>
      </c>
      <c r="F77" s="46">
        <v>6.5</v>
      </c>
      <c r="G77" s="47" t="s">
        <v>84</v>
      </c>
      <c r="H77" s="47" t="s">
        <v>86</v>
      </c>
      <c r="I77" s="48">
        <v>0.38541666666666669</v>
      </c>
      <c r="J77" s="46">
        <v>5</v>
      </c>
      <c r="K77" s="46">
        <v>4</v>
      </c>
      <c r="L77" s="46">
        <v>3</v>
      </c>
      <c r="M77" s="46">
        <v>5</v>
      </c>
      <c r="N77" s="46">
        <v>4</v>
      </c>
      <c r="O77" s="47"/>
      <c r="P77" s="4">
        <f t="shared" si="0"/>
        <v>10</v>
      </c>
    </row>
    <row r="78" spans="1:16" ht="12.75">
      <c r="A78" s="4">
        <v>84</v>
      </c>
      <c r="C78" s="4" t="s">
        <v>83</v>
      </c>
      <c r="D78" s="4">
        <v>19</v>
      </c>
    </row>
    <row r="79" spans="1:16" ht="12.75">
      <c r="D79" s="4">
        <f>AVERAGE(D2:D78)</f>
        <v>19.584415584415584</v>
      </c>
    </row>
    <row r="80" spans="1:16" ht="12.75">
      <c r="D80" s="4">
        <f>COUNT(D2:D78)</f>
        <v>77</v>
      </c>
    </row>
    <row r="81" spans="4:4" ht="12.75">
      <c r="D81" s="4">
        <f>_xlfn.STDEV.S(D2:D78)</f>
        <v>1.9218319751753961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/>
  </sheetViews>
  <sheetFormatPr defaultColWidth="12.5703125" defaultRowHeight="15.75" customHeight="1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C_PressAnalysis</vt:lpstr>
      <vt:lpstr>E_PressAnalysis</vt:lpstr>
      <vt:lpstr>R_PressAnalysis</vt:lpstr>
      <vt:lpstr>Subject Info</vt:lpstr>
      <vt:lpstr>PowerAnalysis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Brown, Thackery I</cp:lastModifiedBy>
  <dcterms:modified xsi:type="dcterms:W3CDTF">2024-06-27T19:48:46Z</dcterms:modified>
</cp:coreProperties>
</file>