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480" yWindow="160" windowWidth="22140" windowHeight="15540"/>
  </bookViews>
  <sheets>
    <sheet name="Decision Tree Simulation Model" sheetId="1" r:id="rId1"/>
  </sheets>
  <definedNames>
    <definedName name="solver_node1" localSheetId="0" hidden="1">"1;$B$28;;;;$A$1;Trials;1;"</definedName>
    <definedName name="solver_node10" localSheetId="0" hidden="1">"2;$N$23;$J$18;0;;Stop Development;Terminal;1;"</definedName>
    <definedName name="solver_node11" localSheetId="0" hidden="1">"2;$J$28;$F$23;0;0.7;Not Successful;Terminal;1;"</definedName>
    <definedName name="solver_node12" localSheetId="0" hidden="1">"2;$F$33;$B$28;-300;;Stop Development;Terminal;1;"</definedName>
    <definedName name="solver_node2" localSheetId="0" hidden="1">"0;$F$23;$B$28;=PsiTriangular(-700,-550,-500);;Conduct Clinical Trials;Success;1;"</definedName>
    <definedName name="solver_node3" localSheetId="0" hidden="1">"1;$J$18;$F$23;0;0.3;Successful;FDA;1;"</definedName>
    <definedName name="solver_node4" localSheetId="0" hidden="1">"0;$N$13;$J$18;-25;;Seek FDA Approval;Approval;1;"</definedName>
    <definedName name="solver_node5" localSheetId="0" hidden="1">"0;$R$8;$N$13;0;0.6;Approved;Market;1;"</definedName>
    <definedName name="solver_node6" localSheetId="0" hidden="1">"2;$V$3;$R$8;=PsiLogNormal(4500, 1000);0.6;Market Large;Terminal;1;"</definedName>
    <definedName name="solver_node7" localSheetId="0" hidden="1">"2;$V$8;$R$8;=PsiLogNormal(2200,500);0.3;Market Medium;Terminal;1;"</definedName>
    <definedName name="solver_node8" localSheetId="0" hidden="1">"2;$V$13;$R$8;=PsiNormal(1500,200);0.1;Market Small;Terminal;1;"</definedName>
    <definedName name="solver_node9" localSheetId="0" hidden="1">"2;$R$18;$N$13;0;0.4;Not Approved;Terminal;1;"</definedName>
    <definedName name="solver_nodes" localSheetId="0" hidden="1">12</definedName>
    <definedName name="solver_tree_a" localSheetId="0" hidden="1">1</definedName>
    <definedName name="solver_tree_b" localSheetId="0" hidden="1">1</definedName>
    <definedName name="solver_tree_rt" localSheetId="0" hidden="1">1000000000000</definedName>
    <definedName name="solver_treeroot" localSheetId="0" hidden="1">'Decision Tree Simulation Model'!$A$1</definedName>
    <definedName name="solver_typ" localSheetId="0" hidden="1">2</definedName>
    <definedName name="solver_ver" localSheetId="0" hidden="1">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3" i="1" l="1"/>
  <c r="E34" i="1"/>
  <c r="D24" i="1"/>
  <c r="W28" i="1"/>
  <c r="I29" i="1"/>
  <c r="W23" i="1"/>
  <c r="M24" i="1"/>
  <c r="W18" i="1"/>
  <c r="Q19" i="1"/>
  <c r="T14" i="1"/>
  <c r="W13" i="1"/>
  <c r="U14" i="1"/>
  <c r="T9" i="1"/>
  <c r="W8" i="1"/>
  <c r="U9" i="1"/>
  <c r="T4" i="1"/>
  <c r="W3" i="1"/>
  <c r="U4" i="1"/>
  <c r="Q9" i="1"/>
  <c r="M14" i="1"/>
  <c r="I19" i="1"/>
  <c r="J18" i="1"/>
  <c r="E24" i="1"/>
  <c r="A29" i="1"/>
  <c r="B28" i="1"/>
  <c r="A32" i="1"/>
</calcChain>
</file>

<file path=xl/sharedStrings.xml><?xml version="1.0" encoding="utf-8"?>
<sst xmlns="http://schemas.openxmlformats.org/spreadsheetml/2006/main" count="13" uniqueCount="12">
  <si>
    <t>Conduct Clinical Trials</t>
  </si>
  <si>
    <t>Stop Development</t>
  </si>
  <si>
    <t>Successful</t>
  </si>
  <si>
    <t>Not Successful</t>
  </si>
  <si>
    <t>Seek FDA Approval</t>
  </si>
  <si>
    <t>Approved</t>
  </si>
  <si>
    <t>Not Approved</t>
  </si>
  <si>
    <t>Market Large</t>
  </si>
  <si>
    <t>Market Medium</t>
  </si>
  <si>
    <t>Market Small</t>
  </si>
  <si>
    <t>Drug Development Decision Tree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</si>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</sst>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44" fontId="3" fillId="0" borderId="0" xfId="1" applyFont="1"/>
    <xf numFmtId="4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</xdr:col>
      <xdr:colOff>170447</xdr:colOff>
      <xdr:row>28</xdr:row>
      <xdr:rowOff>3342</xdr:rowOff>
    </xdr:to>
    <xdr:sp macro="" textlink="">
      <xdr:nvSpPr>
        <xdr:cNvPr id="410" name="Solver_shape$B$28"/>
        <xdr:cNvSpPr/>
      </xdr:nvSpPr>
      <xdr:spPr>
        <a:xfrm>
          <a:off x="1019175" y="51435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27</xdr:row>
      <xdr:rowOff>76200</xdr:rowOff>
    </xdr:from>
    <xdr:to>
      <xdr:col>1</xdr:col>
      <xdr:colOff>0</xdr:colOff>
      <xdr:row>27</xdr:row>
      <xdr:rowOff>76200</xdr:rowOff>
    </xdr:to>
    <xdr:cxnSp macro="">
      <xdr:nvCxnSpPr>
        <xdr:cNvPr id="411" name="Solver_line$B$28"/>
        <xdr:cNvCxnSpPr/>
      </xdr:nvCxnSpPr>
      <xdr:spPr>
        <a:xfrm>
          <a:off x="0" y="5219700"/>
          <a:ext cx="10191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76200</xdr:rowOff>
    </xdr:from>
    <xdr:to>
      <xdr:col>3</xdr:col>
      <xdr:colOff>0</xdr:colOff>
      <xdr:row>27</xdr:row>
      <xdr:rowOff>76200</xdr:rowOff>
    </xdr:to>
    <xdr:cxnSp macro="">
      <xdr:nvCxnSpPr>
        <xdr:cNvPr id="412" name="Solver_shapecon$F$23"/>
        <xdr:cNvCxnSpPr/>
      </xdr:nvCxnSpPr>
      <xdr:spPr>
        <a:xfrm flipV="1">
          <a:off x="1171575" y="42672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150394</xdr:colOff>
      <xdr:row>23</xdr:row>
      <xdr:rowOff>3342</xdr:rowOff>
    </xdr:to>
    <xdr:sp macro="" textlink="">
      <xdr:nvSpPr>
        <xdr:cNvPr id="413" name="Solver_shape$F$23"/>
        <xdr:cNvSpPr/>
      </xdr:nvSpPr>
      <xdr:spPr>
        <a:xfrm>
          <a:off x="3438525" y="41910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22</xdr:row>
      <xdr:rowOff>76200</xdr:rowOff>
    </xdr:from>
    <xdr:to>
      <xdr:col>5</xdr:col>
      <xdr:colOff>0</xdr:colOff>
      <xdr:row>22</xdr:row>
      <xdr:rowOff>76200</xdr:rowOff>
    </xdr:to>
    <xdr:cxnSp macro="">
      <xdr:nvCxnSpPr>
        <xdr:cNvPr id="414" name="Solver_line$F$23"/>
        <xdr:cNvCxnSpPr/>
      </xdr:nvCxnSpPr>
      <xdr:spPr>
        <a:xfrm>
          <a:off x="1419225" y="4267200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76200</xdr:rowOff>
    </xdr:from>
    <xdr:to>
      <xdr:col>7</xdr:col>
      <xdr:colOff>0</xdr:colOff>
      <xdr:row>22</xdr:row>
      <xdr:rowOff>76200</xdr:rowOff>
    </xdr:to>
    <xdr:cxnSp macro="">
      <xdr:nvCxnSpPr>
        <xdr:cNvPr id="415" name="Solver_shapecon$J$18"/>
        <xdr:cNvCxnSpPr/>
      </xdr:nvCxnSpPr>
      <xdr:spPr>
        <a:xfrm flipV="1">
          <a:off x="3590925" y="33147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170447</xdr:colOff>
      <xdr:row>18</xdr:row>
      <xdr:rowOff>3343</xdr:rowOff>
    </xdr:to>
    <xdr:sp macro="" textlink="">
      <xdr:nvSpPr>
        <xdr:cNvPr id="416" name="Solver_shape$J$18"/>
        <xdr:cNvSpPr/>
      </xdr:nvSpPr>
      <xdr:spPr>
        <a:xfrm>
          <a:off x="5314950" y="32385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cxnSp macro="">
      <xdr:nvCxnSpPr>
        <xdr:cNvPr id="417" name="Solver_line$J$18"/>
        <xdr:cNvCxnSpPr/>
      </xdr:nvCxnSpPr>
      <xdr:spPr>
        <a:xfrm>
          <a:off x="3838575" y="3314700"/>
          <a:ext cx="14763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76200</xdr:rowOff>
    </xdr:from>
    <xdr:to>
      <xdr:col>11</xdr:col>
      <xdr:colOff>0</xdr:colOff>
      <xdr:row>17</xdr:row>
      <xdr:rowOff>76200</xdr:rowOff>
    </xdr:to>
    <xdr:cxnSp macro="">
      <xdr:nvCxnSpPr>
        <xdr:cNvPr id="418" name="Solver_shapecon$N$13"/>
        <xdr:cNvCxnSpPr/>
      </xdr:nvCxnSpPr>
      <xdr:spPr>
        <a:xfrm flipV="1">
          <a:off x="5467350" y="23622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1</xdr:colOff>
      <xdr:row>13</xdr:row>
      <xdr:rowOff>3343</xdr:rowOff>
    </xdr:to>
    <xdr:sp macro="" textlink="">
      <xdr:nvSpPr>
        <xdr:cNvPr id="419" name="Solver_shape$N$13"/>
        <xdr:cNvSpPr/>
      </xdr:nvSpPr>
      <xdr:spPr>
        <a:xfrm>
          <a:off x="7458075" y="22860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12</xdr:row>
      <xdr:rowOff>76200</xdr:rowOff>
    </xdr:from>
    <xdr:to>
      <xdr:col>13</xdr:col>
      <xdr:colOff>0</xdr:colOff>
      <xdr:row>12</xdr:row>
      <xdr:rowOff>76200</xdr:rowOff>
    </xdr:to>
    <xdr:cxnSp macro="">
      <xdr:nvCxnSpPr>
        <xdr:cNvPr id="420" name="Solver_line$N$13"/>
        <xdr:cNvCxnSpPr/>
      </xdr:nvCxnSpPr>
      <xdr:spPr>
        <a:xfrm>
          <a:off x="5715000" y="2362200"/>
          <a:ext cx="17430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76200</xdr:rowOff>
    </xdr:from>
    <xdr:to>
      <xdr:col>15</xdr:col>
      <xdr:colOff>0</xdr:colOff>
      <xdr:row>12</xdr:row>
      <xdr:rowOff>76200</xdr:rowOff>
    </xdr:to>
    <xdr:cxnSp macro="">
      <xdr:nvCxnSpPr>
        <xdr:cNvPr id="421" name="Solver_shapecon$R$8"/>
        <xdr:cNvCxnSpPr/>
      </xdr:nvCxnSpPr>
      <xdr:spPr>
        <a:xfrm flipV="1">
          <a:off x="7610475" y="14097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7</xdr:row>
      <xdr:rowOff>0</xdr:rowOff>
    </xdr:from>
    <xdr:to>
      <xdr:col>18</xdr:col>
      <xdr:colOff>0</xdr:colOff>
      <xdr:row>8</xdr:row>
      <xdr:rowOff>3342</xdr:rowOff>
    </xdr:to>
    <xdr:sp macro="" textlink="">
      <xdr:nvSpPr>
        <xdr:cNvPr id="422" name="Solver_shape$R$8"/>
        <xdr:cNvSpPr/>
      </xdr:nvSpPr>
      <xdr:spPr>
        <a:xfrm>
          <a:off x="9305925" y="13335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7</xdr:row>
      <xdr:rowOff>76200</xdr:rowOff>
    </xdr:from>
    <xdr:to>
      <xdr:col>17</xdr:col>
      <xdr:colOff>0</xdr:colOff>
      <xdr:row>7</xdr:row>
      <xdr:rowOff>76200</xdr:rowOff>
    </xdr:to>
    <xdr:cxnSp macro="">
      <xdr:nvCxnSpPr>
        <xdr:cNvPr id="423" name="Solver_line$R$8"/>
        <xdr:cNvCxnSpPr/>
      </xdr:nvCxnSpPr>
      <xdr:spPr>
        <a:xfrm>
          <a:off x="7858125" y="1409700"/>
          <a:ext cx="14478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</xdr:row>
      <xdr:rowOff>76200</xdr:rowOff>
    </xdr:from>
    <xdr:to>
      <xdr:col>19</xdr:col>
      <xdr:colOff>0</xdr:colOff>
      <xdr:row>7</xdr:row>
      <xdr:rowOff>76200</xdr:rowOff>
    </xdr:to>
    <xdr:cxnSp macro="">
      <xdr:nvCxnSpPr>
        <xdr:cNvPr id="424" name="Solver_shapecon$V$3"/>
        <xdr:cNvCxnSpPr/>
      </xdr:nvCxnSpPr>
      <xdr:spPr>
        <a:xfrm flipV="1">
          <a:off x="9458325" y="4572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2</xdr:row>
      <xdr:rowOff>0</xdr:rowOff>
    </xdr:from>
    <xdr:to>
      <xdr:col>22</xdr:col>
      <xdr:colOff>0</xdr:colOff>
      <xdr:row>3</xdr:row>
      <xdr:rowOff>3342</xdr:rowOff>
    </xdr:to>
    <xdr:sp macro="" textlink="">
      <xdr:nvSpPr>
        <xdr:cNvPr id="425" name="Solver_shape$V$3"/>
        <xdr:cNvSpPr/>
      </xdr:nvSpPr>
      <xdr:spPr>
        <a:xfrm rot="16200000">
          <a:off x="11268075" y="381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2</xdr:row>
      <xdr:rowOff>76200</xdr:rowOff>
    </xdr:from>
    <xdr:to>
      <xdr:col>21</xdr:col>
      <xdr:colOff>0</xdr:colOff>
      <xdr:row>2</xdr:row>
      <xdr:rowOff>76200</xdr:rowOff>
    </xdr:to>
    <xdr:cxnSp macro="">
      <xdr:nvCxnSpPr>
        <xdr:cNvPr id="426" name="Solver_line$V$3"/>
        <xdr:cNvCxnSpPr/>
      </xdr:nvCxnSpPr>
      <xdr:spPr>
        <a:xfrm>
          <a:off x="9705975" y="457200"/>
          <a:ext cx="1562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</xdr:row>
      <xdr:rowOff>76200</xdr:rowOff>
    </xdr:from>
    <xdr:to>
      <xdr:col>19</xdr:col>
      <xdr:colOff>0</xdr:colOff>
      <xdr:row>7</xdr:row>
      <xdr:rowOff>76200</xdr:rowOff>
    </xdr:to>
    <xdr:cxnSp macro="">
      <xdr:nvCxnSpPr>
        <xdr:cNvPr id="427" name="Solver_shapecon$V$8"/>
        <xdr:cNvCxnSpPr/>
      </xdr:nvCxnSpPr>
      <xdr:spPr>
        <a:xfrm>
          <a:off x="9458325" y="13716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7</xdr:row>
      <xdr:rowOff>0</xdr:rowOff>
    </xdr:from>
    <xdr:to>
      <xdr:col>22</xdr:col>
      <xdr:colOff>0</xdr:colOff>
      <xdr:row>8</xdr:row>
      <xdr:rowOff>3341</xdr:rowOff>
    </xdr:to>
    <xdr:sp macro="" textlink="">
      <xdr:nvSpPr>
        <xdr:cNvPr id="428" name="Solver_shape$V$8"/>
        <xdr:cNvSpPr/>
      </xdr:nvSpPr>
      <xdr:spPr>
        <a:xfrm rot="16200000">
          <a:off x="11268075" y="1295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7</xdr:row>
      <xdr:rowOff>76200</xdr:rowOff>
    </xdr:from>
    <xdr:to>
      <xdr:col>21</xdr:col>
      <xdr:colOff>0</xdr:colOff>
      <xdr:row>7</xdr:row>
      <xdr:rowOff>76200</xdr:rowOff>
    </xdr:to>
    <xdr:cxnSp macro="">
      <xdr:nvCxnSpPr>
        <xdr:cNvPr id="429" name="Solver_line$V$8"/>
        <xdr:cNvCxnSpPr/>
      </xdr:nvCxnSpPr>
      <xdr:spPr>
        <a:xfrm>
          <a:off x="9705975" y="1371600"/>
          <a:ext cx="1562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</xdr:row>
      <xdr:rowOff>76200</xdr:rowOff>
    </xdr:from>
    <xdr:to>
      <xdr:col>19</xdr:col>
      <xdr:colOff>0</xdr:colOff>
      <xdr:row>12</xdr:row>
      <xdr:rowOff>76200</xdr:rowOff>
    </xdr:to>
    <xdr:cxnSp macro="">
      <xdr:nvCxnSpPr>
        <xdr:cNvPr id="430" name="Solver_shapecon$V$13"/>
        <xdr:cNvCxnSpPr/>
      </xdr:nvCxnSpPr>
      <xdr:spPr>
        <a:xfrm>
          <a:off x="9458325" y="13716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12</xdr:row>
      <xdr:rowOff>0</xdr:rowOff>
    </xdr:from>
    <xdr:to>
      <xdr:col>22</xdr:col>
      <xdr:colOff>0</xdr:colOff>
      <xdr:row>13</xdr:row>
      <xdr:rowOff>3343</xdr:rowOff>
    </xdr:to>
    <xdr:sp macro="" textlink="">
      <xdr:nvSpPr>
        <xdr:cNvPr id="431" name="Solver_shape$V$13"/>
        <xdr:cNvSpPr/>
      </xdr:nvSpPr>
      <xdr:spPr>
        <a:xfrm rot="16200000">
          <a:off x="11268075" y="22098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12</xdr:row>
      <xdr:rowOff>76200</xdr:rowOff>
    </xdr:from>
    <xdr:to>
      <xdr:col>21</xdr:col>
      <xdr:colOff>0</xdr:colOff>
      <xdr:row>12</xdr:row>
      <xdr:rowOff>76200</xdr:rowOff>
    </xdr:to>
    <xdr:cxnSp macro="">
      <xdr:nvCxnSpPr>
        <xdr:cNvPr id="432" name="Solver_line$V$13"/>
        <xdr:cNvCxnSpPr/>
      </xdr:nvCxnSpPr>
      <xdr:spPr>
        <a:xfrm>
          <a:off x="9705975" y="2286000"/>
          <a:ext cx="1562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12</xdr:row>
      <xdr:rowOff>76200</xdr:rowOff>
    </xdr:from>
    <xdr:to>
      <xdr:col>15</xdr:col>
      <xdr:colOff>0</xdr:colOff>
      <xdr:row>17</xdr:row>
      <xdr:rowOff>76200</xdr:rowOff>
    </xdr:to>
    <xdr:cxnSp macro="">
      <xdr:nvCxnSpPr>
        <xdr:cNvPr id="433" name="Solver_shapecon$R$18"/>
        <xdr:cNvCxnSpPr/>
      </xdr:nvCxnSpPr>
      <xdr:spPr>
        <a:xfrm>
          <a:off x="7610475" y="22860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</xdr:row>
      <xdr:rowOff>0</xdr:rowOff>
    </xdr:from>
    <xdr:to>
      <xdr:col>18</xdr:col>
      <xdr:colOff>0</xdr:colOff>
      <xdr:row>18</xdr:row>
      <xdr:rowOff>3343</xdr:rowOff>
    </xdr:to>
    <xdr:sp macro="" textlink="">
      <xdr:nvSpPr>
        <xdr:cNvPr id="434" name="Solver_shape$R$18"/>
        <xdr:cNvSpPr/>
      </xdr:nvSpPr>
      <xdr:spPr>
        <a:xfrm rot="16200000">
          <a:off x="9305925" y="31242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17</xdr:row>
      <xdr:rowOff>76200</xdr:rowOff>
    </xdr:from>
    <xdr:to>
      <xdr:col>21</xdr:col>
      <xdr:colOff>0</xdr:colOff>
      <xdr:row>17</xdr:row>
      <xdr:rowOff>76200</xdr:rowOff>
    </xdr:to>
    <xdr:cxnSp macro="">
      <xdr:nvCxnSpPr>
        <xdr:cNvPr id="435" name="Solver_dash$R$18"/>
        <xdr:cNvCxnSpPr/>
      </xdr:nvCxnSpPr>
      <xdr:spPr>
        <a:xfrm>
          <a:off x="9458325" y="3200400"/>
          <a:ext cx="180975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17</xdr:row>
      <xdr:rowOff>76200</xdr:rowOff>
    </xdr:from>
    <xdr:to>
      <xdr:col>17</xdr:col>
      <xdr:colOff>0</xdr:colOff>
      <xdr:row>17</xdr:row>
      <xdr:rowOff>76200</xdr:rowOff>
    </xdr:to>
    <xdr:cxnSp macro="">
      <xdr:nvCxnSpPr>
        <xdr:cNvPr id="436" name="Solver_line$R$18"/>
        <xdr:cNvCxnSpPr/>
      </xdr:nvCxnSpPr>
      <xdr:spPr>
        <a:xfrm>
          <a:off x="7858125" y="3200400"/>
          <a:ext cx="14478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17</xdr:row>
      <xdr:rowOff>76200</xdr:rowOff>
    </xdr:from>
    <xdr:to>
      <xdr:col>11</xdr:col>
      <xdr:colOff>0</xdr:colOff>
      <xdr:row>22</xdr:row>
      <xdr:rowOff>76200</xdr:rowOff>
    </xdr:to>
    <xdr:cxnSp macro="">
      <xdr:nvCxnSpPr>
        <xdr:cNvPr id="437" name="Solver_shapecon$N$23"/>
        <xdr:cNvCxnSpPr/>
      </xdr:nvCxnSpPr>
      <xdr:spPr>
        <a:xfrm>
          <a:off x="5467350" y="32004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22</xdr:row>
      <xdr:rowOff>0</xdr:rowOff>
    </xdr:from>
    <xdr:to>
      <xdr:col>14</xdr:col>
      <xdr:colOff>1</xdr:colOff>
      <xdr:row>23</xdr:row>
      <xdr:rowOff>3342</xdr:rowOff>
    </xdr:to>
    <xdr:sp macro="" textlink="">
      <xdr:nvSpPr>
        <xdr:cNvPr id="438" name="Solver_shape$N$23"/>
        <xdr:cNvSpPr/>
      </xdr:nvSpPr>
      <xdr:spPr>
        <a:xfrm rot="16200000">
          <a:off x="7458075" y="4038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22</xdr:row>
      <xdr:rowOff>76200</xdr:rowOff>
    </xdr:from>
    <xdr:to>
      <xdr:col>21</xdr:col>
      <xdr:colOff>0</xdr:colOff>
      <xdr:row>22</xdr:row>
      <xdr:rowOff>76200</xdr:rowOff>
    </xdr:to>
    <xdr:cxnSp macro="">
      <xdr:nvCxnSpPr>
        <xdr:cNvPr id="439" name="Solver_dash$N$23"/>
        <xdr:cNvCxnSpPr/>
      </xdr:nvCxnSpPr>
      <xdr:spPr>
        <a:xfrm>
          <a:off x="7610475" y="4114800"/>
          <a:ext cx="36576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22</xdr:row>
      <xdr:rowOff>76200</xdr:rowOff>
    </xdr:from>
    <xdr:to>
      <xdr:col>13</xdr:col>
      <xdr:colOff>0</xdr:colOff>
      <xdr:row>22</xdr:row>
      <xdr:rowOff>76200</xdr:rowOff>
    </xdr:to>
    <xdr:cxnSp macro="">
      <xdr:nvCxnSpPr>
        <xdr:cNvPr id="440" name="Solver_line$N$23"/>
        <xdr:cNvCxnSpPr/>
      </xdr:nvCxnSpPr>
      <xdr:spPr>
        <a:xfrm>
          <a:off x="5715000" y="4114800"/>
          <a:ext cx="17430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76200</xdr:rowOff>
    </xdr:from>
    <xdr:to>
      <xdr:col>7</xdr:col>
      <xdr:colOff>0</xdr:colOff>
      <xdr:row>27</xdr:row>
      <xdr:rowOff>76200</xdr:rowOff>
    </xdr:to>
    <xdr:cxnSp macro="">
      <xdr:nvCxnSpPr>
        <xdr:cNvPr id="441" name="Solver_shapecon$J$28"/>
        <xdr:cNvCxnSpPr/>
      </xdr:nvCxnSpPr>
      <xdr:spPr>
        <a:xfrm>
          <a:off x="3590925" y="41148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170447</xdr:colOff>
      <xdr:row>28</xdr:row>
      <xdr:rowOff>3341</xdr:rowOff>
    </xdr:to>
    <xdr:sp macro="" textlink="">
      <xdr:nvSpPr>
        <xdr:cNvPr id="442" name="Solver_shape$J$28"/>
        <xdr:cNvSpPr/>
      </xdr:nvSpPr>
      <xdr:spPr>
        <a:xfrm rot="16200000">
          <a:off x="5314950" y="4953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27</xdr:row>
      <xdr:rowOff>76200</xdr:rowOff>
    </xdr:from>
    <xdr:to>
      <xdr:col>21</xdr:col>
      <xdr:colOff>0</xdr:colOff>
      <xdr:row>27</xdr:row>
      <xdr:rowOff>76200</xdr:rowOff>
    </xdr:to>
    <xdr:cxnSp macro="">
      <xdr:nvCxnSpPr>
        <xdr:cNvPr id="443" name="Solver_dash$J$28"/>
        <xdr:cNvCxnSpPr/>
      </xdr:nvCxnSpPr>
      <xdr:spPr>
        <a:xfrm>
          <a:off x="5467350" y="5029200"/>
          <a:ext cx="580072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27</xdr:row>
      <xdr:rowOff>76200</xdr:rowOff>
    </xdr:from>
    <xdr:to>
      <xdr:col>9</xdr:col>
      <xdr:colOff>0</xdr:colOff>
      <xdr:row>27</xdr:row>
      <xdr:rowOff>76200</xdr:rowOff>
    </xdr:to>
    <xdr:cxnSp macro="">
      <xdr:nvCxnSpPr>
        <xdr:cNvPr id="444" name="Solver_line$J$28"/>
        <xdr:cNvCxnSpPr/>
      </xdr:nvCxnSpPr>
      <xdr:spPr>
        <a:xfrm>
          <a:off x="3838575" y="5029200"/>
          <a:ext cx="14763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76200</xdr:rowOff>
    </xdr:from>
    <xdr:to>
      <xdr:col>3</xdr:col>
      <xdr:colOff>0</xdr:colOff>
      <xdr:row>32</xdr:row>
      <xdr:rowOff>76200</xdr:rowOff>
    </xdr:to>
    <xdr:cxnSp macro="">
      <xdr:nvCxnSpPr>
        <xdr:cNvPr id="445" name="Solver_shapecon$F$33"/>
        <xdr:cNvCxnSpPr/>
      </xdr:nvCxnSpPr>
      <xdr:spPr>
        <a:xfrm>
          <a:off x="1171575" y="50292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150394</xdr:colOff>
      <xdr:row>33</xdr:row>
      <xdr:rowOff>3342</xdr:rowOff>
    </xdr:to>
    <xdr:sp macro="" textlink="">
      <xdr:nvSpPr>
        <xdr:cNvPr id="446" name="Solver_shape$F$33"/>
        <xdr:cNvSpPr/>
      </xdr:nvSpPr>
      <xdr:spPr>
        <a:xfrm rot="16200000">
          <a:off x="3438525" y="5867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32</xdr:row>
      <xdr:rowOff>76200</xdr:rowOff>
    </xdr:from>
    <xdr:to>
      <xdr:col>21</xdr:col>
      <xdr:colOff>0</xdr:colOff>
      <xdr:row>32</xdr:row>
      <xdr:rowOff>76200</xdr:rowOff>
    </xdr:to>
    <xdr:cxnSp macro="">
      <xdr:nvCxnSpPr>
        <xdr:cNvPr id="447" name="Solver_dash$F$33"/>
        <xdr:cNvCxnSpPr/>
      </xdr:nvCxnSpPr>
      <xdr:spPr>
        <a:xfrm>
          <a:off x="3590925" y="5943600"/>
          <a:ext cx="767715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76200</xdr:rowOff>
    </xdr:from>
    <xdr:to>
      <xdr:col>5</xdr:col>
      <xdr:colOff>0</xdr:colOff>
      <xdr:row>32</xdr:row>
      <xdr:rowOff>76200</xdr:rowOff>
    </xdr:to>
    <xdr:cxnSp macro="">
      <xdr:nvCxnSpPr>
        <xdr:cNvPr id="448" name="Solver_line$F$33"/>
        <xdr:cNvCxnSpPr/>
      </xdr:nvCxnSpPr>
      <xdr:spPr>
        <a:xfrm>
          <a:off x="1419225" y="5943600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workbookViewId="0"/>
  </sheetViews>
  <sheetFormatPr baseColWidth="10" defaultColWidth="8.83203125" defaultRowHeight="12" x14ac:dyDescent="0"/>
  <cols>
    <col min="1" max="1" width="15.33203125" style="2" customWidth="1"/>
    <col min="2" max="2" width="8" style="2" bestFit="1" customWidth="1"/>
    <col min="3" max="3" width="3.6640625" style="2" customWidth="1"/>
    <col min="4" max="4" width="20.83203125" style="2" bestFit="1" customWidth="1"/>
    <col min="5" max="5" width="8.5" style="2" bestFit="1" customWidth="1"/>
    <col min="6" max="6" width="2.33203125" style="2" customWidth="1"/>
    <col min="7" max="7" width="3.6640625" style="2" customWidth="1"/>
    <col min="8" max="8" width="14.33203125" style="2" bestFit="1" customWidth="1"/>
    <col min="9" max="9" width="8.5" style="2" bestFit="1" customWidth="1"/>
    <col min="10" max="10" width="8" style="2" bestFit="1" customWidth="1"/>
    <col min="11" max="11" width="3.6640625" style="2" customWidth="1"/>
    <col min="12" max="12" width="18.33203125" style="2" bestFit="1" customWidth="1"/>
    <col min="13" max="13" width="8.5" style="2" bestFit="1" customWidth="1"/>
    <col min="14" max="14" width="2.33203125" style="2" customWidth="1"/>
    <col min="15" max="15" width="3.6640625" style="2" customWidth="1"/>
    <col min="16" max="16" width="13.83203125" style="2" bestFit="1" customWidth="1"/>
    <col min="17" max="17" width="8.5" style="2" bestFit="1" customWidth="1"/>
    <col min="18" max="18" width="2.33203125" style="2" customWidth="1"/>
    <col min="19" max="19" width="3.6640625" style="2" customWidth="1"/>
    <col min="20" max="20" width="15.6640625" style="2" bestFit="1" customWidth="1"/>
    <col min="21" max="21" width="8.5" style="2" bestFit="1" customWidth="1"/>
    <col min="22" max="22" width="2.33203125" style="2" customWidth="1"/>
    <col min="23" max="23" width="8.5" style="2" bestFit="1" customWidth="1"/>
    <col min="24" max="16384" width="8.83203125" style="2"/>
  </cols>
  <sheetData>
    <row r="1" spans="1:23">
      <c r="A1" s="1" t="s">
        <v>10</v>
      </c>
      <c r="T1" s="2">
        <v>0.6</v>
      </c>
    </row>
    <row r="2" spans="1:23">
      <c r="T2" s="2" t="s">
        <v>7</v>
      </c>
    </row>
    <row r="3" spans="1:23">
      <c r="W3" s="3" t="e">
        <f ca="1">SUM($T$4,$P$9,$L$14,$H$19,$D$24)</f>
        <v>#NAME?</v>
      </c>
    </row>
    <row r="4" spans="1:23">
      <c r="T4" s="3" t="e">
        <f ca="1">_xll.PsiLogNormal(4500, 1000)</f>
        <v>#NAME?</v>
      </c>
      <c r="U4" s="3" t="e">
        <f ca="1">$W$3</f>
        <v>#NAME?</v>
      </c>
      <c r="W4" s="3"/>
    </row>
    <row r="5" spans="1:23">
      <c r="W5" s="3"/>
    </row>
    <row r="6" spans="1:23">
      <c r="P6" s="2">
        <v>0.6</v>
      </c>
      <c r="T6" s="2">
        <v>0.3</v>
      </c>
      <c r="W6" s="3"/>
    </row>
    <row r="7" spans="1:23">
      <c r="P7" s="2" t="s">
        <v>5</v>
      </c>
      <c r="T7" s="2" t="s">
        <v>8</v>
      </c>
      <c r="W7" s="3"/>
    </row>
    <row r="8" spans="1:23">
      <c r="W8" s="3" t="e">
        <f ca="1">SUM($T$9,$P$9,$L$14,$H$19,$D$24)</f>
        <v>#NAME?</v>
      </c>
    </row>
    <row r="9" spans="1:23">
      <c r="P9" s="3">
        <v>0</v>
      </c>
      <c r="Q9" s="3" t="e">
        <f ca="1">IF(ABS(1-SUM($T$1,$T$6,$T$11))&lt;=0.00001,SUM($T$1*$U$4,$T$6*$U$9,$T$11*$U$14),NA())</f>
        <v>#NAME?</v>
      </c>
      <c r="T9" s="3" t="e">
        <f ca="1">_xll.PsiLogNormal(2200,500)</f>
        <v>#NAME?</v>
      </c>
      <c r="U9" s="3" t="e">
        <f ca="1">$W$8</f>
        <v>#NAME?</v>
      </c>
      <c r="W9" s="3"/>
    </row>
    <row r="10" spans="1:23">
      <c r="W10" s="3"/>
    </row>
    <row r="11" spans="1:23">
      <c r="T11" s="2">
        <v>0.1</v>
      </c>
      <c r="W11" s="3"/>
    </row>
    <row r="12" spans="1:23">
      <c r="L12" s="2" t="s">
        <v>4</v>
      </c>
      <c r="T12" s="2" t="s">
        <v>9</v>
      </c>
      <c r="W12" s="3"/>
    </row>
    <row r="13" spans="1:23">
      <c r="W13" s="3" t="e">
        <f ca="1">SUM($T$14,$P$9,$L$14,$H$19,$D$24)</f>
        <v>#NAME?</v>
      </c>
    </row>
    <row r="14" spans="1:23">
      <c r="L14" s="3">
        <v>-25</v>
      </c>
      <c r="M14" s="3" t="e">
        <f ca="1">IF(ABS(1-SUM($P$6,$P$16))&lt;=0.00001,SUM($P$6*$Q$9,$P$16*$Q$19),NA())</f>
        <v>#NAME?</v>
      </c>
      <c r="T14" s="3" t="e">
        <f ca="1">_xll.PsiNormal(1500,200)</f>
        <v>#NAME?</v>
      </c>
      <c r="U14" s="3" t="e">
        <f ca="1">$W$13</f>
        <v>#NAME?</v>
      </c>
      <c r="W14" s="3"/>
    </row>
    <row r="15" spans="1:23">
      <c r="W15" s="3"/>
    </row>
    <row r="16" spans="1:23">
      <c r="H16" s="2">
        <v>0.3</v>
      </c>
      <c r="P16" s="2">
        <v>0.4</v>
      </c>
      <c r="W16" s="3"/>
    </row>
    <row r="17" spans="1:23">
      <c r="H17" s="2" t="s">
        <v>2</v>
      </c>
      <c r="P17" s="2" t="s">
        <v>6</v>
      </c>
      <c r="W17" s="3"/>
    </row>
    <row r="18" spans="1:23">
      <c r="J18" s="2" t="e">
        <f ca="1">IF($I$19=$M$14,1,IF($I$19=$M$24,2))</f>
        <v>#NAME?</v>
      </c>
      <c r="W18" s="3" t="e">
        <f ca="1">SUM($P$19,$L$14,$H$19,$D$24)</f>
        <v>#NAME?</v>
      </c>
    </row>
    <row r="19" spans="1:23">
      <c r="H19" s="3">
        <v>0</v>
      </c>
      <c r="I19" s="3" t="e">
        <f ca="1">MAX($M$14,$M$24)</f>
        <v>#NAME?</v>
      </c>
      <c r="P19" s="3">
        <v>0</v>
      </c>
      <c r="Q19" s="3" t="e">
        <f ca="1">$W$18</f>
        <v>#NAME?</v>
      </c>
      <c r="W19" s="3"/>
    </row>
    <row r="20" spans="1:23">
      <c r="W20" s="3"/>
    </row>
    <row r="21" spans="1:23">
      <c r="W21" s="3"/>
    </row>
    <row r="22" spans="1:23">
      <c r="D22" s="2" t="s">
        <v>0</v>
      </c>
      <c r="L22" s="2" t="s">
        <v>1</v>
      </c>
      <c r="W22" s="3"/>
    </row>
    <row r="23" spans="1:23">
      <c r="W23" s="3" t="e">
        <f ca="1">SUM($L$24,$H$19,$D$24)</f>
        <v>#NAME?</v>
      </c>
    </row>
    <row r="24" spans="1:23">
      <c r="D24" s="3" t="e">
        <f ca="1">_xll.PsiTriangular(-700,-550,-500)</f>
        <v>#NAME?</v>
      </c>
      <c r="E24" s="4" t="e">
        <f ca="1">IF(ABS(1-SUM($H$16,$H$26))&lt;=0.00001,SUM($H$16*$I$19,$H$26*$I$29),NA())</f>
        <v>#NAME?</v>
      </c>
      <c r="L24" s="3">
        <v>0</v>
      </c>
      <c r="M24" s="3" t="e">
        <f ca="1">$W$23</f>
        <v>#NAME?</v>
      </c>
      <c r="W24" s="3"/>
    </row>
    <row r="25" spans="1:23">
      <c r="W25" s="3"/>
    </row>
    <row r="26" spans="1:23">
      <c r="H26" s="2">
        <v>0.7</v>
      </c>
      <c r="W26" s="3"/>
    </row>
    <row r="27" spans="1:23">
      <c r="H27" s="2" t="s">
        <v>3</v>
      </c>
      <c r="W27" s="3"/>
    </row>
    <row r="28" spans="1:23">
      <c r="B28" s="2" t="e">
        <f ca="1">IF($A$29=$E$24,1,IF($A$29=$E$34,2))</f>
        <v>#NAME?</v>
      </c>
      <c r="W28" s="3" t="e">
        <f ca="1">SUM($H$29,$D$24)</f>
        <v>#NAME?</v>
      </c>
    </row>
    <row r="29" spans="1:23">
      <c r="A29" s="4" t="e">
        <f ca="1">MAX($E$24,$E$34)</f>
        <v>#NAME?</v>
      </c>
      <c r="H29" s="3">
        <v>0</v>
      </c>
      <c r="I29" s="3" t="e">
        <f ca="1">$W$28</f>
        <v>#NAME?</v>
      </c>
      <c r="W29" s="3"/>
    </row>
    <row r="30" spans="1:23">
      <c r="W30" s="3"/>
    </row>
    <row r="31" spans="1:23">
      <c r="A31" s="2" t="s">
        <v>11</v>
      </c>
      <c r="W31" s="3"/>
    </row>
    <row r="32" spans="1:23">
      <c r="A32" s="5" t="e">
        <f ca="1">A29 + _xll.PsiOutput()</f>
        <v>#NAME?</v>
      </c>
      <c r="D32" s="2" t="s">
        <v>1</v>
      </c>
      <c r="W32" s="3"/>
    </row>
    <row r="33" spans="4:23">
      <c r="W33" s="3">
        <f>SUM($D$34)</f>
        <v>-300</v>
      </c>
    </row>
    <row r="34" spans="4:23">
      <c r="D34" s="3">
        <v>-300</v>
      </c>
      <c r="E34" s="3">
        <f>$W$33</f>
        <v>-300</v>
      </c>
      <c r="W34" s="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Tree Simulation Model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2011-06-13T14:00:42Z</dcterms:created>
  <dcterms:modified xsi:type="dcterms:W3CDTF">2014-09-28T15:51:22Z</dcterms:modified>
</cp:coreProperties>
</file>