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6080" yWindow="300" windowWidth="20400" windowHeight="16440"/>
  </bookViews>
  <sheets>
    <sheet name="Data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</calcChain>
</file>

<file path=xl/sharedStrings.xml><?xml version="1.0" encoding="utf-8"?>
<sst xmlns="http://schemas.openxmlformats.org/spreadsheetml/2006/main" count="4" uniqueCount="4">
  <si>
    <t>Federal Funds Rate: Percent</t>
  </si>
  <si>
    <t>Month/Year</t>
  </si>
  <si>
    <t>Rate</t>
  </si>
  <si>
    <t>www.federalreserve.gov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</si>
</sst>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0" fontId="1" fillId="0" borderId="0" xfId="1" applyNumberFormat="1" applyFont="1"/>
    <xf numFmtId="0" fontId="2" fillId="0" borderId="1" xfId="0" applyFont="1" applyBorder="1"/>
    <xf numFmtId="10" fontId="0" fillId="0" borderId="0" xfId="1" applyNumberFormat="1" applyFont="1"/>
    <xf numFmtId="0" fontId="3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Federal Funds 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Data!$A$4:$A$650</c:f>
              <c:numCache>
                <c:formatCode>mmm\-yyyy</c:formatCode>
                <c:ptCount val="647"/>
                <c:pt idx="0">
                  <c:v>21916.0</c:v>
                </c:pt>
                <c:pt idx="1">
                  <c:v>21947.0</c:v>
                </c:pt>
                <c:pt idx="2">
                  <c:v>21976.0</c:v>
                </c:pt>
                <c:pt idx="3">
                  <c:v>22007.0</c:v>
                </c:pt>
                <c:pt idx="4">
                  <c:v>22037.0</c:v>
                </c:pt>
                <c:pt idx="5">
                  <c:v>22068.0</c:v>
                </c:pt>
                <c:pt idx="6">
                  <c:v>22098.0</c:v>
                </c:pt>
                <c:pt idx="7">
                  <c:v>22129.0</c:v>
                </c:pt>
                <c:pt idx="8">
                  <c:v>22160.0</c:v>
                </c:pt>
                <c:pt idx="9">
                  <c:v>22190.0</c:v>
                </c:pt>
                <c:pt idx="10">
                  <c:v>22221.0</c:v>
                </c:pt>
                <c:pt idx="11">
                  <c:v>22251.0</c:v>
                </c:pt>
                <c:pt idx="12">
                  <c:v>22282.0</c:v>
                </c:pt>
                <c:pt idx="13">
                  <c:v>22313.0</c:v>
                </c:pt>
                <c:pt idx="14">
                  <c:v>22341.0</c:v>
                </c:pt>
                <c:pt idx="15">
                  <c:v>22372.0</c:v>
                </c:pt>
                <c:pt idx="16">
                  <c:v>22402.0</c:v>
                </c:pt>
                <c:pt idx="17">
                  <c:v>22433.0</c:v>
                </c:pt>
                <c:pt idx="18">
                  <c:v>22463.0</c:v>
                </c:pt>
                <c:pt idx="19">
                  <c:v>22494.0</c:v>
                </c:pt>
                <c:pt idx="20">
                  <c:v>22525.0</c:v>
                </c:pt>
                <c:pt idx="21">
                  <c:v>22555.0</c:v>
                </c:pt>
                <c:pt idx="22">
                  <c:v>22586.0</c:v>
                </c:pt>
                <c:pt idx="23">
                  <c:v>22616.0</c:v>
                </c:pt>
                <c:pt idx="24">
                  <c:v>22647.0</c:v>
                </c:pt>
                <c:pt idx="25">
                  <c:v>22678.0</c:v>
                </c:pt>
                <c:pt idx="26">
                  <c:v>22706.0</c:v>
                </c:pt>
                <c:pt idx="27">
                  <c:v>22737.0</c:v>
                </c:pt>
                <c:pt idx="28">
                  <c:v>22767.0</c:v>
                </c:pt>
                <c:pt idx="29">
                  <c:v>22798.0</c:v>
                </c:pt>
                <c:pt idx="30">
                  <c:v>22828.0</c:v>
                </c:pt>
                <c:pt idx="31">
                  <c:v>22859.0</c:v>
                </c:pt>
                <c:pt idx="32">
                  <c:v>22890.0</c:v>
                </c:pt>
                <c:pt idx="33">
                  <c:v>22920.0</c:v>
                </c:pt>
                <c:pt idx="34">
                  <c:v>22951.0</c:v>
                </c:pt>
                <c:pt idx="35">
                  <c:v>22981.0</c:v>
                </c:pt>
                <c:pt idx="36">
                  <c:v>23012.0</c:v>
                </c:pt>
                <c:pt idx="37">
                  <c:v>23043.0</c:v>
                </c:pt>
                <c:pt idx="38">
                  <c:v>23071.0</c:v>
                </c:pt>
                <c:pt idx="39">
                  <c:v>23102.0</c:v>
                </c:pt>
                <c:pt idx="40">
                  <c:v>23132.0</c:v>
                </c:pt>
                <c:pt idx="41">
                  <c:v>23163.0</c:v>
                </c:pt>
                <c:pt idx="42">
                  <c:v>23193.0</c:v>
                </c:pt>
                <c:pt idx="43">
                  <c:v>23224.0</c:v>
                </c:pt>
                <c:pt idx="44">
                  <c:v>23255.0</c:v>
                </c:pt>
                <c:pt idx="45">
                  <c:v>23285.0</c:v>
                </c:pt>
                <c:pt idx="46">
                  <c:v>23316.0</c:v>
                </c:pt>
                <c:pt idx="47">
                  <c:v>23346.0</c:v>
                </c:pt>
                <c:pt idx="48">
                  <c:v>23377.0</c:v>
                </c:pt>
                <c:pt idx="49">
                  <c:v>23408.0</c:v>
                </c:pt>
                <c:pt idx="50">
                  <c:v>23437.0</c:v>
                </c:pt>
                <c:pt idx="51">
                  <c:v>23468.0</c:v>
                </c:pt>
                <c:pt idx="52">
                  <c:v>23498.0</c:v>
                </c:pt>
                <c:pt idx="53">
                  <c:v>23529.0</c:v>
                </c:pt>
                <c:pt idx="54">
                  <c:v>23559.0</c:v>
                </c:pt>
                <c:pt idx="55">
                  <c:v>23590.0</c:v>
                </c:pt>
                <c:pt idx="56">
                  <c:v>23621.0</c:v>
                </c:pt>
                <c:pt idx="57">
                  <c:v>23651.0</c:v>
                </c:pt>
                <c:pt idx="58">
                  <c:v>23682.0</c:v>
                </c:pt>
                <c:pt idx="59">
                  <c:v>23712.0</c:v>
                </c:pt>
                <c:pt idx="60">
                  <c:v>23743.0</c:v>
                </c:pt>
                <c:pt idx="61">
                  <c:v>23774.0</c:v>
                </c:pt>
                <c:pt idx="62">
                  <c:v>23802.0</c:v>
                </c:pt>
                <c:pt idx="63">
                  <c:v>23833.0</c:v>
                </c:pt>
                <c:pt idx="64">
                  <c:v>23863.0</c:v>
                </c:pt>
                <c:pt idx="65">
                  <c:v>23894.0</c:v>
                </c:pt>
                <c:pt idx="66">
                  <c:v>23924.0</c:v>
                </c:pt>
                <c:pt idx="67">
                  <c:v>23955.0</c:v>
                </c:pt>
                <c:pt idx="68">
                  <c:v>23986.0</c:v>
                </c:pt>
                <c:pt idx="69">
                  <c:v>24016.0</c:v>
                </c:pt>
                <c:pt idx="70">
                  <c:v>24047.0</c:v>
                </c:pt>
                <c:pt idx="71">
                  <c:v>24077.0</c:v>
                </c:pt>
                <c:pt idx="72">
                  <c:v>24108.0</c:v>
                </c:pt>
                <c:pt idx="73">
                  <c:v>24139.0</c:v>
                </c:pt>
                <c:pt idx="74">
                  <c:v>24167.0</c:v>
                </c:pt>
                <c:pt idx="75">
                  <c:v>24198.0</c:v>
                </c:pt>
                <c:pt idx="76">
                  <c:v>24228.0</c:v>
                </c:pt>
                <c:pt idx="77">
                  <c:v>24259.0</c:v>
                </c:pt>
                <c:pt idx="78">
                  <c:v>24289.0</c:v>
                </c:pt>
                <c:pt idx="79">
                  <c:v>24320.0</c:v>
                </c:pt>
                <c:pt idx="80">
                  <c:v>24351.0</c:v>
                </c:pt>
                <c:pt idx="81">
                  <c:v>24381.0</c:v>
                </c:pt>
                <c:pt idx="82">
                  <c:v>24412.0</c:v>
                </c:pt>
                <c:pt idx="83">
                  <c:v>24442.0</c:v>
                </c:pt>
                <c:pt idx="84">
                  <c:v>24473.0</c:v>
                </c:pt>
                <c:pt idx="85">
                  <c:v>24504.0</c:v>
                </c:pt>
                <c:pt idx="86">
                  <c:v>24532.0</c:v>
                </c:pt>
                <c:pt idx="87">
                  <c:v>24563.0</c:v>
                </c:pt>
                <c:pt idx="88">
                  <c:v>24593.0</c:v>
                </c:pt>
                <c:pt idx="89">
                  <c:v>24624.0</c:v>
                </c:pt>
                <c:pt idx="90">
                  <c:v>24654.0</c:v>
                </c:pt>
                <c:pt idx="91">
                  <c:v>24685.0</c:v>
                </c:pt>
                <c:pt idx="92">
                  <c:v>24716.0</c:v>
                </c:pt>
                <c:pt idx="93">
                  <c:v>24746.0</c:v>
                </c:pt>
                <c:pt idx="94">
                  <c:v>24777.0</c:v>
                </c:pt>
                <c:pt idx="95">
                  <c:v>24807.0</c:v>
                </c:pt>
                <c:pt idx="96">
                  <c:v>24838.0</c:v>
                </c:pt>
                <c:pt idx="97">
                  <c:v>24869.0</c:v>
                </c:pt>
                <c:pt idx="98">
                  <c:v>24898.0</c:v>
                </c:pt>
                <c:pt idx="99">
                  <c:v>24929.0</c:v>
                </c:pt>
                <c:pt idx="100">
                  <c:v>24959.0</c:v>
                </c:pt>
                <c:pt idx="101">
                  <c:v>24990.0</c:v>
                </c:pt>
                <c:pt idx="102">
                  <c:v>25020.0</c:v>
                </c:pt>
                <c:pt idx="103">
                  <c:v>25051.0</c:v>
                </c:pt>
                <c:pt idx="104">
                  <c:v>25082.0</c:v>
                </c:pt>
                <c:pt idx="105">
                  <c:v>25112.0</c:v>
                </c:pt>
                <c:pt idx="106">
                  <c:v>25143.0</c:v>
                </c:pt>
                <c:pt idx="107">
                  <c:v>25173.0</c:v>
                </c:pt>
                <c:pt idx="108">
                  <c:v>25204.0</c:v>
                </c:pt>
                <c:pt idx="109">
                  <c:v>25235.0</c:v>
                </c:pt>
                <c:pt idx="110">
                  <c:v>25263.0</c:v>
                </c:pt>
                <c:pt idx="111">
                  <c:v>25294.0</c:v>
                </c:pt>
                <c:pt idx="112">
                  <c:v>25324.0</c:v>
                </c:pt>
                <c:pt idx="113">
                  <c:v>25355.0</c:v>
                </c:pt>
                <c:pt idx="114">
                  <c:v>25385.0</c:v>
                </c:pt>
                <c:pt idx="115">
                  <c:v>25416.0</c:v>
                </c:pt>
                <c:pt idx="116">
                  <c:v>25447.0</c:v>
                </c:pt>
                <c:pt idx="117">
                  <c:v>25477.0</c:v>
                </c:pt>
                <c:pt idx="118">
                  <c:v>25508.0</c:v>
                </c:pt>
                <c:pt idx="119">
                  <c:v>25538.0</c:v>
                </c:pt>
                <c:pt idx="120">
                  <c:v>25569.0</c:v>
                </c:pt>
                <c:pt idx="121">
                  <c:v>25600.0</c:v>
                </c:pt>
                <c:pt idx="122">
                  <c:v>25628.0</c:v>
                </c:pt>
                <c:pt idx="123">
                  <c:v>25659.0</c:v>
                </c:pt>
                <c:pt idx="124">
                  <c:v>25689.0</c:v>
                </c:pt>
                <c:pt idx="125">
                  <c:v>25720.0</c:v>
                </c:pt>
                <c:pt idx="126">
                  <c:v>25750.0</c:v>
                </c:pt>
                <c:pt idx="127">
                  <c:v>25781.0</c:v>
                </c:pt>
                <c:pt idx="128">
                  <c:v>25812.0</c:v>
                </c:pt>
                <c:pt idx="129">
                  <c:v>25842.0</c:v>
                </c:pt>
                <c:pt idx="130">
                  <c:v>25873.0</c:v>
                </c:pt>
                <c:pt idx="131">
                  <c:v>25903.0</c:v>
                </c:pt>
                <c:pt idx="132">
                  <c:v>25934.0</c:v>
                </c:pt>
                <c:pt idx="133">
                  <c:v>25965.0</c:v>
                </c:pt>
                <c:pt idx="134">
                  <c:v>25993.0</c:v>
                </c:pt>
                <c:pt idx="135">
                  <c:v>26024.0</c:v>
                </c:pt>
                <c:pt idx="136">
                  <c:v>26054.0</c:v>
                </c:pt>
                <c:pt idx="137">
                  <c:v>26085.0</c:v>
                </c:pt>
                <c:pt idx="138">
                  <c:v>26115.0</c:v>
                </c:pt>
                <c:pt idx="139">
                  <c:v>26146.0</c:v>
                </c:pt>
                <c:pt idx="140">
                  <c:v>26177.0</c:v>
                </c:pt>
                <c:pt idx="141">
                  <c:v>26207.0</c:v>
                </c:pt>
                <c:pt idx="142">
                  <c:v>26238.0</c:v>
                </c:pt>
                <c:pt idx="143">
                  <c:v>26268.0</c:v>
                </c:pt>
                <c:pt idx="144">
                  <c:v>26299.0</c:v>
                </c:pt>
                <c:pt idx="145">
                  <c:v>26330.0</c:v>
                </c:pt>
                <c:pt idx="146">
                  <c:v>26359.0</c:v>
                </c:pt>
                <c:pt idx="147">
                  <c:v>26390.0</c:v>
                </c:pt>
                <c:pt idx="148">
                  <c:v>26420.0</c:v>
                </c:pt>
                <c:pt idx="149">
                  <c:v>26451.0</c:v>
                </c:pt>
                <c:pt idx="150">
                  <c:v>26481.0</c:v>
                </c:pt>
                <c:pt idx="151">
                  <c:v>26512.0</c:v>
                </c:pt>
                <c:pt idx="152">
                  <c:v>26543.0</c:v>
                </c:pt>
                <c:pt idx="153">
                  <c:v>26573.0</c:v>
                </c:pt>
                <c:pt idx="154">
                  <c:v>26604.0</c:v>
                </c:pt>
                <c:pt idx="155">
                  <c:v>26634.0</c:v>
                </c:pt>
                <c:pt idx="156">
                  <c:v>26665.0</c:v>
                </c:pt>
                <c:pt idx="157">
                  <c:v>26696.0</c:v>
                </c:pt>
                <c:pt idx="158">
                  <c:v>26724.0</c:v>
                </c:pt>
                <c:pt idx="159">
                  <c:v>26755.0</c:v>
                </c:pt>
                <c:pt idx="160">
                  <c:v>26785.0</c:v>
                </c:pt>
                <c:pt idx="161">
                  <c:v>26816.0</c:v>
                </c:pt>
                <c:pt idx="162">
                  <c:v>26846.0</c:v>
                </c:pt>
                <c:pt idx="163">
                  <c:v>26877.0</c:v>
                </c:pt>
                <c:pt idx="164">
                  <c:v>26908.0</c:v>
                </c:pt>
                <c:pt idx="165">
                  <c:v>26938.0</c:v>
                </c:pt>
                <c:pt idx="166">
                  <c:v>26969.0</c:v>
                </c:pt>
                <c:pt idx="167">
                  <c:v>26999.0</c:v>
                </c:pt>
                <c:pt idx="168">
                  <c:v>27030.0</c:v>
                </c:pt>
                <c:pt idx="169">
                  <c:v>27061.0</c:v>
                </c:pt>
                <c:pt idx="170">
                  <c:v>27089.0</c:v>
                </c:pt>
                <c:pt idx="171">
                  <c:v>27120.0</c:v>
                </c:pt>
                <c:pt idx="172">
                  <c:v>27150.0</c:v>
                </c:pt>
                <c:pt idx="173">
                  <c:v>27181.0</c:v>
                </c:pt>
                <c:pt idx="174">
                  <c:v>27211.0</c:v>
                </c:pt>
                <c:pt idx="175">
                  <c:v>27242.0</c:v>
                </c:pt>
                <c:pt idx="176">
                  <c:v>27273.0</c:v>
                </c:pt>
                <c:pt idx="177">
                  <c:v>27303.0</c:v>
                </c:pt>
                <c:pt idx="178">
                  <c:v>27334.0</c:v>
                </c:pt>
                <c:pt idx="179">
                  <c:v>27364.0</c:v>
                </c:pt>
                <c:pt idx="180">
                  <c:v>27395.0</c:v>
                </c:pt>
                <c:pt idx="181">
                  <c:v>27426.0</c:v>
                </c:pt>
                <c:pt idx="182">
                  <c:v>27454.0</c:v>
                </c:pt>
                <c:pt idx="183">
                  <c:v>27485.0</c:v>
                </c:pt>
                <c:pt idx="184">
                  <c:v>27515.0</c:v>
                </c:pt>
                <c:pt idx="185">
                  <c:v>27546.0</c:v>
                </c:pt>
                <c:pt idx="186">
                  <c:v>27576.0</c:v>
                </c:pt>
                <c:pt idx="187">
                  <c:v>27607.0</c:v>
                </c:pt>
                <c:pt idx="188">
                  <c:v>27638.0</c:v>
                </c:pt>
                <c:pt idx="189">
                  <c:v>27668.0</c:v>
                </c:pt>
                <c:pt idx="190">
                  <c:v>27699.0</c:v>
                </c:pt>
                <c:pt idx="191">
                  <c:v>27729.0</c:v>
                </c:pt>
                <c:pt idx="192">
                  <c:v>27760.0</c:v>
                </c:pt>
                <c:pt idx="193">
                  <c:v>27791.0</c:v>
                </c:pt>
                <c:pt idx="194">
                  <c:v>27820.0</c:v>
                </c:pt>
                <c:pt idx="195">
                  <c:v>27851.0</c:v>
                </c:pt>
                <c:pt idx="196">
                  <c:v>27881.0</c:v>
                </c:pt>
                <c:pt idx="197">
                  <c:v>27912.0</c:v>
                </c:pt>
                <c:pt idx="198">
                  <c:v>27942.0</c:v>
                </c:pt>
                <c:pt idx="199">
                  <c:v>27973.0</c:v>
                </c:pt>
                <c:pt idx="200">
                  <c:v>28004.0</c:v>
                </c:pt>
                <c:pt idx="201">
                  <c:v>28034.0</c:v>
                </c:pt>
                <c:pt idx="202">
                  <c:v>28065.0</c:v>
                </c:pt>
                <c:pt idx="203">
                  <c:v>28095.0</c:v>
                </c:pt>
                <c:pt idx="204">
                  <c:v>28126.0</c:v>
                </c:pt>
                <c:pt idx="205">
                  <c:v>28157.0</c:v>
                </c:pt>
                <c:pt idx="206">
                  <c:v>28185.0</c:v>
                </c:pt>
                <c:pt idx="207">
                  <c:v>28216.0</c:v>
                </c:pt>
                <c:pt idx="208">
                  <c:v>28246.0</c:v>
                </c:pt>
                <c:pt idx="209">
                  <c:v>28277.0</c:v>
                </c:pt>
                <c:pt idx="210">
                  <c:v>28307.0</c:v>
                </c:pt>
                <c:pt idx="211">
                  <c:v>28338.0</c:v>
                </c:pt>
                <c:pt idx="212">
                  <c:v>28369.0</c:v>
                </c:pt>
                <c:pt idx="213">
                  <c:v>28399.0</c:v>
                </c:pt>
                <c:pt idx="214">
                  <c:v>28430.0</c:v>
                </c:pt>
                <c:pt idx="215">
                  <c:v>28460.0</c:v>
                </c:pt>
                <c:pt idx="216">
                  <c:v>28491.0</c:v>
                </c:pt>
                <c:pt idx="217">
                  <c:v>28522.0</c:v>
                </c:pt>
                <c:pt idx="218">
                  <c:v>28550.0</c:v>
                </c:pt>
                <c:pt idx="219">
                  <c:v>28581.0</c:v>
                </c:pt>
                <c:pt idx="220">
                  <c:v>28611.0</c:v>
                </c:pt>
                <c:pt idx="221">
                  <c:v>28642.0</c:v>
                </c:pt>
                <c:pt idx="222">
                  <c:v>28672.0</c:v>
                </c:pt>
                <c:pt idx="223">
                  <c:v>28703.0</c:v>
                </c:pt>
                <c:pt idx="224">
                  <c:v>28734.0</c:v>
                </c:pt>
                <c:pt idx="225">
                  <c:v>28764.0</c:v>
                </c:pt>
                <c:pt idx="226">
                  <c:v>28795.0</c:v>
                </c:pt>
                <c:pt idx="227">
                  <c:v>28825.0</c:v>
                </c:pt>
                <c:pt idx="228">
                  <c:v>28856.0</c:v>
                </c:pt>
                <c:pt idx="229">
                  <c:v>28887.0</c:v>
                </c:pt>
                <c:pt idx="230">
                  <c:v>28915.0</c:v>
                </c:pt>
                <c:pt idx="231">
                  <c:v>28946.0</c:v>
                </c:pt>
                <c:pt idx="232">
                  <c:v>28976.0</c:v>
                </c:pt>
                <c:pt idx="233">
                  <c:v>29007.0</c:v>
                </c:pt>
                <c:pt idx="234">
                  <c:v>29037.0</c:v>
                </c:pt>
                <c:pt idx="235">
                  <c:v>29068.0</c:v>
                </c:pt>
                <c:pt idx="236">
                  <c:v>29099.0</c:v>
                </c:pt>
                <c:pt idx="237">
                  <c:v>29129.0</c:v>
                </c:pt>
                <c:pt idx="238">
                  <c:v>29160.0</c:v>
                </c:pt>
                <c:pt idx="239">
                  <c:v>29190.0</c:v>
                </c:pt>
                <c:pt idx="240">
                  <c:v>29221.0</c:v>
                </c:pt>
                <c:pt idx="241">
                  <c:v>29252.0</c:v>
                </c:pt>
                <c:pt idx="242">
                  <c:v>29281.0</c:v>
                </c:pt>
                <c:pt idx="243">
                  <c:v>29312.0</c:v>
                </c:pt>
                <c:pt idx="244">
                  <c:v>29342.0</c:v>
                </c:pt>
                <c:pt idx="245">
                  <c:v>29373.0</c:v>
                </c:pt>
                <c:pt idx="246">
                  <c:v>29403.0</c:v>
                </c:pt>
                <c:pt idx="247">
                  <c:v>29434.0</c:v>
                </c:pt>
                <c:pt idx="248">
                  <c:v>29465.0</c:v>
                </c:pt>
                <c:pt idx="249">
                  <c:v>29495.0</c:v>
                </c:pt>
                <c:pt idx="250">
                  <c:v>29526.0</c:v>
                </c:pt>
                <c:pt idx="251">
                  <c:v>29556.0</c:v>
                </c:pt>
                <c:pt idx="252">
                  <c:v>29587.0</c:v>
                </c:pt>
                <c:pt idx="253">
                  <c:v>29618.0</c:v>
                </c:pt>
                <c:pt idx="254">
                  <c:v>29646.0</c:v>
                </c:pt>
                <c:pt idx="255">
                  <c:v>29677.0</c:v>
                </c:pt>
                <c:pt idx="256">
                  <c:v>29707.0</c:v>
                </c:pt>
                <c:pt idx="257">
                  <c:v>29738.0</c:v>
                </c:pt>
                <c:pt idx="258">
                  <c:v>29768.0</c:v>
                </c:pt>
                <c:pt idx="259">
                  <c:v>29799.0</c:v>
                </c:pt>
                <c:pt idx="260">
                  <c:v>29830.0</c:v>
                </c:pt>
                <c:pt idx="261">
                  <c:v>29860.0</c:v>
                </c:pt>
                <c:pt idx="262">
                  <c:v>29891.0</c:v>
                </c:pt>
                <c:pt idx="263">
                  <c:v>29921.0</c:v>
                </c:pt>
                <c:pt idx="264">
                  <c:v>29952.0</c:v>
                </c:pt>
                <c:pt idx="265">
                  <c:v>29983.0</c:v>
                </c:pt>
                <c:pt idx="266">
                  <c:v>30011.0</c:v>
                </c:pt>
                <c:pt idx="267">
                  <c:v>30042.0</c:v>
                </c:pt>
                <c:pt idx="268">
                  <c:v>30072.0</c:v>
                </c:pt>
                <c:pt idx="269">
                  <c:v>30103.0</c:v>
                </c:pt>
                <c:pt idx="270">
                  <c:v>30133.0</c:v>
                </c:pt>
                <c:pt idx="271">
                  <c:v>30164.0</c:v>
                </c:pt>
                <c:pt idx="272">
                  <c:v>30195.0</c:v>
                </c:pt>
                <c:pt idx="273">
                  <c:v>30225.0</c:v>
                </c:pt>
                <c:pt idx="274">
                  <c:v>30256.0</c:v>
                </c:pt>
                <c:pt idx="275">
                  <c:v>30286.0</c:v>
                </c:pt>
                <c:pt idx="276">
                  <c:v>30317.0</c:v>
                </c:pt>
                <c:pt idx="277">
                  <c:v>30348.0</c:v>
                </c:pt>
                <c:pt idx="278">
                  <c:v>30376.0</c:v>
                </c:pt>
                <c:pt idx="279">
                  <c:v>30407.0</c:v>
                </c:pt>
                <c:pt idx="280">
                  <c:v>30437.0</c:v>
                </c:pt>
                <c:pt idx="281">
                  <c:v>30468.0</c:v>
                </c:pt>
                <c:pt idx="282">
                  <c:v>30498.0</c:v>
                </c:pt>
                <c:pt idx="283">
                  <c:v>30529.0</c:v>
                </c:pt>
                <c:pt idx="284">
                  <c:v>30560.0</c:v>
                </c:pt>
                <c:pt idx="285">
                  <c:v>30590.0</c:v>
                </c:pt>
                <c:pt idx="286">
                  <c:v>30621.0</c:v>
                </c:pt>
                <c:pt idx="287">
                  <c:v>30651.0</c:v>
                </c:pt>
                <c:pt idx="288">
                  <c:v>30682.0</c:v>
                </c:pt>
                <c:pt idx="289">
                  <c:v>30713.0</c:v>
                </c:pt>
                <c:pt idx="290">
                  <c:v>30742.0</c:v>
                </c:pt>
                <c:pt idx="291">
                  <c:v>30773.0</c:v>
                </c:pt>
                <c:pt idx="292">
                  <c:v>30803.0</c:v>
                </c:pt>
                <c:pt idx="293">
                  <c:v>30834.0</c:v>
                </c:pt>
                <c:pt idx="294">
                  <c:v>30864.0</c:v>
                </c:pt>
                <c:pt idx="295">
                  <c:v>30895.0</c:v>
                </c:pt>
                <c:pt idx="296">
                  <c:v>30926.0</c:v>
                </c:pt>
                <c:pt idx="297">
                  <c:v>30956.0</c:v>
                </c:pt>
                <c:pt idx="298">
                  <c:v>30987.0</c:v>
                </c:pt>
                <c:pt idx="299">
                  <c:v>31017.0</c:v>
                </c:pt>
                <c:pt idx="300">
                  <c:v>31048.0</c:v>
                </c:pt>
                <c:pt idx="301">
                  <c:v>31079.0</c:v>
                </c:pt>
                <c:pt idx="302">
                  <c:v>31107.0</c:v>
                </c:pt>
                <c:pt idx="303">
                  <c:v>31138.0</c:v>
                </c:pt>
                <c:pt idx="304">
                  <c:v>31168.0</c:v>
                </c:pt>
                <c:pt idx="305">
                  <c:v>31199.0</c:v>
                </c:pt>
                <c:pt idx="306">
                  <c:v>31229.0</c:v>
                </c:pt>
                <c:pt idx="307">
                  <c:v>31260.0</c:v>
                </c:pt>
                <c:pt idx="308">
                  <c:v>31291.0</c:v>
                </c:pt>
                <c:pt idx="309">
                  <c:v>31321.0</c:v>
                </c:pt>
                <c:pt idx="310">
                  <c:v>31352.0</c:v>
                </c:pt>
                <c:pt idx="311">
                  <c:v>31382.0</c:v>
                </c:pt>
                <c:pt idx="312">
                  <c:v>31413.0</c:v>
                </c:pt>
                <c:pt idx="313">
                  <c:v>31444.0</c:v>
                </c:pt>
                <c:pt idx="314">
                  <c:v>31472.0</c:v>
                </c:pt>
                <c:pt idx="315">
                  <c:v>31503.0</c:v>
                </c:pt>
                <c:pt idx="316">
                  <c:v>31533.0</c:v>
                </c:pt>
                <c:pt idx="317">
                  <c:v>31564.0</c:v>
                </c:pt>
                <c:pt idx="318">
                  <c:v>31594.0</c:v>
                </c:pt>
                <c:pt idx="319">
                  <c:v>31625.0</c:v>
                </c:pt>
                <c:pt idx="320">
                  <c:v>31656.0</c:v>
                </c:pt>
                <c:pt idx="321">
                  <c:v>31686.0</c:v>
                </c:pt>
                <c:pt idx="322">
                  <c:v>31717.0</c:v>
                </c:pt>
                <c:pt idx="323">
                  <c:v>31747.0</c:v>
                </c:pt>
                <c:pt idx="324">
                  <c:v>31778.0</c:v>
                </c:pt>
                <c:pt idx="325">
                  <c:v>31809.0</c:v>
                </c:pt>
                <c:pt idx="326">
                  <c:v>31837.0</c:v>
                </c:pt>
                <c:pt idx="327">
                  <c:v>31868.0</c:v>
                </c:pt>
                <c:pt idx="328">
                  <c:v>31898.0</c:v>
                </c:pt>
                <c:pt idx="329">
                  <c:v>31929.0</c:v>
                </c:pt>
                <c:pt idx="330">
                  <c:v>31959.0</c:v>
                </c:pt>
                <c:pt idx="331">
                  <c:v>31990.0</c:v>
                </c:pt>
                <c:pt idx="332">
                  <c:v>32021.0</c:v>
                </c:pt>
                <c:pt idx="333">
                  <c:v>32051.0</c:v>
                </c:pt>
                <c:pt idx="334">
                  <c:v>32082.0</c:v>
                </c:pt>
                <c:pt idx="335">
                  <c:v>32112.0</c:v>
                </c:pt>
                <c:pt idx="336">
                  <c:v>32143.0</c:v>
                </c:pt>
                <c:pt idx="337">
                  <c:v>32174.0</c:v>
                </c:pt>
                <c:pt idx="338">
                  <c:v>32203.0</c:v>
                </c:pt>
                <c:pt idx="339">
                  <c:v>32234.0</c:v>
                </c:pt>
                <c:pt idx="340">
                  <c:v>32264.0</c:v>
                </c:pt>
                <c:pt idx="341">
                  <c:v>32295.0</c:v>
                </c:pt>
                <c:pt idx="342">
                  <c:v>32325.0</c:v>
                </c:pt>
                <c:pt idx="343">
                  <c:v>32356.0</c:v>
                </c:pt>
                <c:pt idx="344">
                  <c:v>32387.0</c:v>
                </c:pt>
                <c:pt idx="345">
                  <c:v>32417.0</c:v>
                </c:pt>
                <c:pt idx="346">
                  <c:v>32448.0</c:v>
                </c:pt>
                <c:pt idx="347">
                  <c:v>32478.0</c:v>
                </c:pt>
                <c:pt idx="348">
                  <c:v>32509.0</c:v>
                </c:pt>
                <c:pt idx="349">
                  <c:v>32540.0</c:v>
                </c:pt>
                <c:pt idx="350">
                  <c:v>32568.0</c:v>
                </c:pt>
                <c:pt idx="351">
                  <c:v>32599.0</c:v>
                </c:pt>
                <c:pt idx="352">
                  <c:v>32629.0</c:v>
                </c:pt>
                <c:pt idx="353">
                  <c:v>32660.0</c:v>
                </c:pt>
                <c:pt idx="354">
                  <c:v>32690.0</c:v>
                </c:pt>
                <c:pt idx="355">
                  <c:v>32721.0</c:v>
                </c:pt>
                <c:pt idx="356">
                  <c:v>32752.0</c:v>
                </c:pt>
                <c:pt idx="357">
                  <c:v>32782.0</c:v>
                </c:pt>
                <c:pt idx="358">
                  <c:v>32813.0</c:v>
                </c:pt>
                <c:pt idx="359">
                  <c:v>32843.0</c:v>
                </c:pt>
                <c:pt idx="360">
                  <c:v>32874.0</c:v>
                </c:pt>
                <c:pt idx="361">
                  <c:v>32905.0</c:v>
                </c:pt>
                <c:pt idx="362">
                  <c:v>32933.0</c:v>
                </c:pt>
                <c:pt idx="363">
                  <c:v>32964.0</c:v>
                </c:pt>
                <c:pt idx="364">
                  <c:v>32994.0</c:v>
                </c:pt>
                <c:pt idx="365">
                  <c:v>33025.0</c:v>
                </c:pt>
                <c:pt idx="366">
                  <c:v>33055.0</c:v>
                </c:pt>
                <c:pt idx="367">
                  <c:v>33086.0</c:v>
                </c:pt>
                <c:pt idx="368">
                  <c:v>33117.0</c:v>
                </c:pt>
                <c:pt idx="369">
                  <c:v>33147.0</c:v>
                </c:pt>
                <c:pt idx="370">
                  <c:v>33178.0</c:v>
                </c:pt>
                <c:pt idx="371">
                  <c:v>33208.0</c:v>
                </c:pt>
                <c:pt idx="372">
                  <c:v>33239.0</c:v>
                </c:pt>
                <c:pt idx="373">
                  <c:v>33270.0</c:v>
                </c:pt>
                <c:pt idx="374">
                  <c:v>33298.0</c:v>
                </c:pt>
                <c:pt idx="375">
                  <c:v>33329.0</c:v>
                </c:pt>
                <c:pt idx="376">
                  <c:v>33359.0</c:v>
                </c:pt>
                <c:pt idx="377">
                  <c:v>33390.0</c:v>
                </c:pt>
                <c:pt idx="378">
                  <c:v>33420.0</c:v>
                </c:pt>
                <c:pt idx="379">
                  <c:v>33451.0</c:v>
                </c:pt>
                <c:pt idx="380">
                  <c:v>33482.0</c:v>
                </c:pt>
                <c:pt idx="381">
                  <c:v>33512.0</c:v>
                </c:pt>
                <c:pt idx="382">
                  <c:v>33543.0</c:v>
                </c:pt>
                <c:pt idx="383">
                  <c:v>33573.0</c:v>
                </c:pt>
                <c:pt idx="384">
                  <c:v>33604.0</c:v>
                </c:pt>
                <c:pt idx="385">
                  <c:v>33635.0</c:v>
                </c:pt>
                <c:pt idx="386">
                  <c:v>33664.0</c:v>
                </c:pt>
                <c:pt idx="387">
                  <c:v>33695.0</c:v>
                </c:pt>
                <c:pt idx="388">
                  <c:v>33725.0</c:v>
                </c:pt>
                <c:pt idx="389">
                  <c:v>33756.0</c:v>
                </c:pt>
                <c:pt idx="390">
                  <c:v>33786.0</c:v>
                </c:pt>
                <c:pt idx="391">
                  <c:v>33817.0</c:v>
                </c:pt>
                <c:pt idx="392">
                  <c:v>33848.0</c:v>
                </c:pt>
                <c:pt idx="393">
                  <c:v>33878.0</c:v>
                </c:pt>
                <c:pt idx="394">
                  <c:v>33909.0</c:v>
                </c:pt>
                <c:pt idx="395">
                  <c:v>33939.0</c:v>
                </c:pt>
                <c:pt idx="396">
                  <c:v>33970.0</c:v>
                </c:pt>
                <c:pt idx="397">
                  <c:v>34001.0</c:v>
                </c:pt>
                <c:pt idx="398">
                  <c:v>34029.0</c:v>
                </c:pt>
                <c:pt idx="399">
                  <c:v>34060.0</c:v>
                </c:pt>
                <c:pt idx="400">
                  <c:v>34090.0</c:v>
                </c:pt>
                <c:pt idx="401">
                  <c:v>34121.0</c:v>
                </c:pt>
                <c:pt idx="402">
                  <c:v>34151.0</c:v>
                </c:pt>
                <c:pt idx="403">
                  <c:v>34182.0</c:v>
                </c:pt>
                <c:pt idx="404">
                  <c:v>34213.0</c:v>
                </c:pt>
                <c:pt idx="405">
                  <c:v>34243.0</c:v>
                </c:pt>
                <c:pt idx="406">
                  <c:v>34274.0</c:v>
                </c:pt>
                <c:pt idx="407">
                  <c:v>34304.0</c:v>
                </c:pt>
                <c:pt idx="408">
                  <c:v>34335.0</c:v>
                </c:pt>
                <c:pt idx="409">
                  <c:v>34366.0</c:v>
                </c:pt>
                <c:pt idx="410">
                  <c:v>34394.0</c:v>
                </c:pt>
                <c:pt idx="411">
                  <c:v>34425.0</c:v>
                </c:pt>
                <c:pt idx="412">
                  <c:v>34455.0</c:v>
                </c:pt>
                <c:pt idx="413">
                  <c:v>34486.0</c:v>
                </c:pt>
                <c:pt idx="414">
                  <c:v>34516.0</c:v>
                </c:pt>
                <c:pt idx="415">
                  <c:v>34547.0</c:v>
                </c:pt>
                <c:pt idx="416">
                  <c:v>34578.0</c:v>
                </c:pt>
                <c:pt idx="417">
                  <c:v>34608.0</c:v>
                </c:pt>
                <c:pt idx="418">
                  <c:v>34639.0</c:v>
                </c:pt>
                <c:pt idx="419">
                  <c:v>34669.0</c:v>
                </c:pt>
                <c:pt idx="420">
                  <c:v>34700.0</c:v>
                </c:pt>
                <c:pt idx="421">
                  <c:v>34731.0</c:v>
                </c:pt>
                <c:pt idx="422">
                  <c:v>34759.0</c:v>
                </c:pt>
                <c:pt idx="423">
                  <c:v>34790.0</c:v>
                </c:pt>
                <c:pt idx="424">
                  <c:v>34820.0</c:v>
                </c:pt>
                <c:pt idx="425">
                  <c:v>34851.0</c:v>
                </c:pt>
                <c:pt idx="426">
                  <c:v>34881.0</c:v>
                </c:pt>
                <c:pt idx="427">
                  <c:v>34912.0</c:v>
                </c:pt>
                <c:pt idx="428">
                  <c:v>34943.0</c:v>
                </c:pt>
                <c:pt idx="429">
                  <c:v>34973.0</c:v>
                </c:pt>
                <c:pt idx="430">
                  <c:v>35004.0</c:v>
                </c:pt>
                <c:pt idx="431">
                  <c:v>35034.0</c:v>
                </c:pt>
                <c:pt idx="432">
                  <c:v>35065.0</c:v>
                </c:pt>
                <c:pt idx="433">
                  <c:v>35096.0</c:v>
                </c:pt>
                <c:pt idx="434">
                  <c:v>35125.0</c:v>
                </c:pt>
                <c:pt idx="435">
                  <c:v>35156.0</c:v>
                </c:pt>
                <c:pt idx="436">
                  <c:v>35186.0</c:v>
                </c:pt>
                <c:pt idx="437">
                  <c:v>35217.0</c:v>
                </c:pt>
                <c:pt idx="438">
                  <c:v>35247.0</c:v>
                </c:pt>
                <c:pt idx="439">
                  <c:v>35278.0</c:v>
                </c:pt>
                <c:pt idx="440">
                  <c:v>35309.0</c:v>
                </c:pt>
                <c:pt idx="441">
                  <c:v>35339.0</c:v>
                </c:pt>
                <c:pt idx="442">
                  <c:v>35370.0</c:v>
                </c:pt>
                <c:pt idx="443">
                  <c:v>35400.0</c:v>
                </c:pt>
                <c:pt idx="444">
                  <c:v>35431.0</c:v>
                </c:pt>
                <c:pt idx="445">
                  <c:v>35462.0</c:v>
                </c:pt>
                <c:pt idx="446">
                  <c:v>35490.0</c:v>
                </c:pt>
                <c:pt idx="447">
                  <c:v>35521.0</c:v>
                </c:pt>
                <c:pt idx="448">
                  <c:v>35551.0</c:v>
                </c:pt>
                <c:pt idx="449">
                  <c:v>35582.0</c:v>
                </c:pt>
                <c:pt idx="450">
                  <c:v>35612.0</c:v>
                </c:pt>
                <c:pt idx="451">
                  <c:v>35643.0</c:v>
                </c:pt>
                <c:pt idx="452">
                  <c:v>35674.0</c:v>
                </c:pt>
                <c:pt idx="453">
                  <c:v>35704.0</c:v>
                </c:pt>
                <c:pt idx="454">
                  <c:v>35735.0</c:v>
                </c:pt>
                <c:pt idx="455">
                  <c:v>35765.0</c:v>
                </c:pt>
                <c:pt idx="456">
                  <c:v>35796.0</c:v>
                </c:pt>
                <c:pt idx="457">
                  <c:v>35827.0</c:v>
                </c:pt>
                <c:pt idx="458">
                  <c:v>35855.0</c:v>
                </c:pt>
                <c:pt idx="459">
                  <c:v>35886.0</c:v>
                </c:pt>
                <c:pt idx="460">
                  <c:v>35916.0</c:v>
                </c:pt>
                <c:pt idx="461">
                  <c:v>35947.0</c:v>
                </c:pt>
                <c:pt idx="462">
                  <c:v>35977.0</c:v>
                </c:pt>
                <c:pt idx="463">
                  <c:v>36008.0</c:v>
                </c:pt>
                <c:pt idx="464">
                  <c:v>36039.0</c:v>
                </c:pt>
                <c:pt idx="465">
                  <c:v>36069.0</c:v>
                </c:pt>
                <c:pt idx="466">
                  <c:v>36100.0</c:v>
                </c:pt>
                <c:pt idx="467">
                  <c:v>36130.0</c:v>
                </c:pt>
                <c:pt idx="468">
                  <c:v>36161.0</c:v>
                </c:pt>
                <c:pt idx="469">
                  <c:v>36192.0</c:v>
                </c:pt>
                <c:pt idx="470">
                  <c:v>36220.0</c:v>
                </c:pt>
                <c:pt idx="471">
                  <c:v>36251.0</c:v>
                </c:pt>
                <c:pt idx="472">
                  <c:v>36281.0</c:v>
                </c:pt>
                <c:pt idx="473">
                  <c:v>36312.0</c:v>
                </c:pt>
                <c:pt idx="474">
                  <c:v>36342.0</c:v>
                </c:pt>
                <c:pt idx="475">
                  <c:v>36373.0</c:v>
                </c:pt>
                <c:pt idx="476">
                  <c:v>36404.0</c:v>
                </c:pt>
                <c:pt idx="477">
                  <c:v>36434.0</c:v>
                </c:pt>
                <c:pt idx="478">
                  <c:v>36465.0</c:v>
                </c:pt>
                <c:pt idx="479">
                  <c:v>36495.0</c:v>
                </c:pt>
                <c:pt idx="480">
                  <c:v>36526.0</c:v>
                </c:pt>
                <c:pt idx="481">
                  <c:v>36557.0</c:v>
                </c:pt>
                <c:pt idx="482">
                  <c:v>36586.0</c:v>
                </c:pt>
                <c:pt idx="483">
                  <c:v>36617.0</c:v>
                </c:pt>
                <c:pt idx="484">
                  <c:v>36647.0</c:v>
                </c:pt>
                <c:pt idx="485">
                  <c:v>36678.0</c:v>
                </c:pt>
                <c:pt idx="486">
                  <c:v>36708.0</c:v>
                </c:pt>
                <c:pt idx="487">
                  <c:v>36739.0</c:v>
                </c:pt>
                <c:pt idx="488">
                  <c:v>36770.0</c:v>
                </c:pt>
                <c:pt idx="489">
                  <c:v>36800.0</c:v>
                </c:pt>
                <c:pt idx="490">
                  <c:v>36831.0</c:v>
                </c:pt>
                <c:pt idx="491">
                  <c:v>36861.0</c:v>
                </c:pt>
                <c:pt idx="492">
                  <c:v>36892.0</c:v>
                </c:pt>
                <c:pt idx="493">
                  <c:v>36923.0</c:v>
                </c:pt>
                <c:pt idx="494">
                  <c:v>36951.0</c:v>
                </c:pt>
                <c:pt idx="495">
                  <c:v>36982.0</c:v>
                </c:pt>
                <c:pt idx="496">
                  <c:v>37012.0</c:v>
                </c:pt>
                <c:pt idx="497">
                  <c:v>37043.0</c:v>
                </c:pt>
                <c:pt idx="498">
                  <c:v>37073.0</c:v>
                </c:pt>
                <c:pt idx="499">
                  <c:v>37104.0</c:v>
                </c:pt>
                <c:pt idx="500">
                  <c:v>37135.0</c:v>
                </c:pt>
                <c:pt idx="501">
                  <c:v>37165.0</c:v>
                </c:pt>
                <c:pt idx="502">
                  <c:v>37196.0</c:v>
                </c:pt>
                <c:pt idx="503">
                  <c:v>37226.0</c:v>
                </c:pt>
                <c:pt idx="504">
                  <c:v>37257.0</c:v>
                </c:pt>
                <c:pt idx="505">
                  <c:v>37288.0</c:v>
                </c:pt>
                <c:pt idx="506">
                  <c:v>37316.0</c:v>
                </c:pt>
                <c:pt idx="507">
                  <c:v>37347.0</c:v>
                </c:pt>
                <c:pt idx="508">
                  <c:v>37377.0</c:v>
                </c:pt>
                <c:pt idx="509">
                  <c:v>37408.0</c:v>
                </c:pt>
                <c:pt idx="510">
                  <c:v>37438.0</c:v>
                </c:pt>
                <c:pt idx="511">
                  <c:v>37469.0</c:v>
                </c:pt>
                <c:pt idx="512">
                  <c:v>37500.0</c:v>
                </c:pt>
                <c:pt idx="513">
                  <c:v>37530.0</c:v>
                </c:pt>
                <c:pt idx="514">
                  <c:v>37561.0</c:v>
                </c:pt>
                <c:pt idx="515">
                  <c:v>37591.0</c:v>
                </c:pt>
                <c:pt idx="516">
                  <c:v>37622.0</c:v>
                </c:pt>
                <c:pt idx="517">
                  <c:v>37653.0</c:v>
                </c:pt>
                <c:pt idx="518">
                  <c:v>37681.0</c:v>
                </c:pt>
                <c:pt idx="519">
                  <c:v>37712.0</c:v>
                </c:pt>
                <c:pt idx="520">
                  <c:v>37742.0</c:v>
                </c:pt>
                <c:pt idx="521">
                  <c:v>37773.0</c:v>
                </c:pt>
                <c:pt idx="522">
                  <c:v>37803.0</c:v>
                </c:pt>
                <c:pt idx="523">
                  <c:v>37834.0</c:v>
                </c:pt>
                <c:pt idx="524">
                  <c:v>37865.0</c:v>
                </c:pt>
                <c:pt idx="525">
                  <c:v>37895.0</c:v>
                </c:pt>
                <c:pt idx="526">
                  <c:v>37926.0</c:v>
                </c:pt>
                <c:pt idx="527">
                  <c:v>37956.0</c:v>
                </c:pt>
                <c:pt idx="528">
                  <c:v>37987.0</c:v>
                </c:pt>
                <c:pt idx="529">
                  <c:v>38018.0</c:v>
                </c:pt>
                <c:pt idx="530">
                  <c:v>38047.0</c:v>
                </c:pt>
                <c:pt idx="531">
                  <c:v>38078.0</c:v>
                </c:pt>
                <c:pt idx="532">
                  <c:v>38108.0</c:v>
                </c:pt>
                <c:pt idx="533">
                  <c:v>38139.0</c:v>
                </c:pt>
                <c:pt idx="534">
                  <c:v>38169.0</c:v>
                </c:pt>
                <c:pt idx="535">
                  <c:v>38200.0</c:v>
                </c:pt>
                <c:pt idx="536">
                  <c:v>38231.0</c:v>
                </c:pt>
                <c:pt idx="537">
                  <c:v>38261.0</c:v>
                </c:pt>
                <c:pt idx="538">
                  <c:v>38292.0</c:v>
                </c:pt>
                <c:pt idx="539">
                  <c:v>38322.0</c:v>
                </c:pt>
                <c:pt idx="540">
                  <c:v>38353.0</c:v>
                </c:pt>
                <c:pt idx="541">
                  <c:v>38384.0</c:v>
                </c:pt>
                <c:pt idx="542">
                  <c:v>38412.0</c:v>
                </c:pt>
                <c:pt idx="543">
                  <c:v>38443.0</c:v>
                </c:pt>
                <c:pt idx="544">
                  <c:v>38473.0</c:v>
                </c:pt>
                <c:pt idx="545">
                  <c:v>38504.0</c:v>
                </c:pt>
                <c:pt idx="546">
                  <c:v>38534.0</c:v>
                </c:pt>
                <c:pt idx="547">
                  <c:v>38565.0</c:v>
                </c:pt>
                <c:pt idx="548">
                  <c:v>38596.0</c:v>
                </c:pt>
                <c:pt idx="549">
                  <c:v>38626.0</c:v>
                </c:pt>
                <c:pt idx="550">
                  <c:v>38657.0</c:v>
                </c:pt>
                <c:pt idx="551">
                  <c:v>38687.0</c:v>
                </c:pt>
                <c:pt idx="552">
                  <c:v>38718.0</c:v>
                </c:pt>
                <c:pt idx="553">
                  <c:v>38749.0</c:v>
                </c:pt>
                <c:pt idx="554">
                  <c:v>38777.0</c:v>
                </c:pt>
                <c:pt idx="555">
                  <c:v>38808.0</c:v>
                </c:pt>
                <c:pt idx="556">
                  <c:v>38838.0</c:v>
                </c:pt>
                <c:pt idx="557">
                  <c:v>38869.0</c:v>
                </c:pt>
                <c:pt idx="558">
                  <c:v>38899.0</c:v>
                </c:pt>
                <c:pt idx="559">
                  <c:v>38930.0</c:v>
                </c:pt>
                <c:pt idx="560">
                  <c:v>38961.0</c:v>
                </c:pt>
                <c:pt idx="561">
                  <c:v>38991.0</c:v>
                </c:pt>
                <c:pt idx="562">
                  <c:v>39022.0</c:v>
                </c:pt>
                <c:pt idx="563">
                  <c:v>39052.0</c:v>
                </c:pt>
                <c:pt idx="564">
                  <c:v>39083.0</c:v>
                </c:pt>
                <c:pt idx="565">
                  <c:v>39114.0</c:v>
                </c:pt>
                <c:pt idx="566">
                  <c:v>39142.0</c:v>
                </c:pt>
                <c:pt idx="567">
                  <c:v>39173.0</c:v>
                </c:pt>
                <c:pt idx="568">
                  <c:v>39203.0</c:v>
                </c:pt>
                <c:pt idx="569">
                  <c:v>39234.0</c:v>
                </c:pt>
                <c:pt idx="570">
                  <c:v>39264.0</c:v>
                </c:pt>
                <c:pt idx="571">
                  <c:v>39295.0</c:v>
                </c:pt>
                <c:pt idx="572">
                  <c:v>39326.0</c:v>
                </c:pt>
                <c:pt idx="573">
                  <c:v>39356.0</c:v>
                </c:pt>
                <c:pt idx="574">
                  <c:v>39387.0</c:v>
                </c:pt>
                <c:pt idx="575">
                  <c:v>39417.0</c:v>
                </c:pt>
                <c:pt idx="576">
                  <c:v>39448.0</c:v>
                </c:pt>
                <c:pt idx="577">
                  <c:v>39479.0</c:v>
                </c:pt>
                <c:pt idx="578">
                  <c:v>39508.0</c:v>
                </c:pt>
                <c:pt idx="579">
                  <c:v>39539.0</c:v>
                </c:pt>
                <c:pt idx="580">
                  <c:v>39569.0</c:v>
                </c:pt>
                <c:pt idx="581">
                  <c:v>39600.0</c:v>
                </c:pt>
                <c:pt idx="582">
                  <c:v>39630.0</c:v>
                </c:pt>
                <c:pt idx="583">
                  <c:v>39661.0</c:v>
                </c:pt>
                <c:pt idx="584">
                  <c:v>39692.0</c:v>
                </c:pt>
                <c:pt idx="585">
                  <c:v>39722.0</c:v>
                </c:pt>
                <c:pt idx="586">
                  <c:v>39753.0</c:v>
                </c:pt>
                <c:pt idx="587">
                  <c:v>39783.0</c:v>
                </c:pt>
                <c:pt idx="588">
                  <c:v>39814.0</c:v>
                </c:pt>
                <c:pt idx="589">
                  <c:v>39845.0</c:v>
                </c:pt>
                <c:pt idx="590">
                  <c:v>39873.0</c:v>
                </c:pt>
                <c:pt idx="591">
                  <c:v>39904.0</c:v>
                </c:pt>
                <c:pt idx="592">
                  <c:v>39934.0</c:v>
                </c:pt>
                <c:pt idx="593">
                  <c:v>39965.0</c:v>
                </c:pt>
                <c:pt idx="594">
                  <c:v>39995.0</c:v>
                </c:pt>
                <c:pt idx="595">
                  <c:v>40026.0</c:v>
                </c:pt>
                <c:pt idx="596">
                  <c:v>40057.0</c:v>
                </c:pt>
                <c:pt idx="597">
                  <c:v>40087.0</c:v>
                </c:pt>
                <c:pt idx="598">
                  <c:v>40118.0</c:v>
                </c:pt>
                <c:pt idx="599">
                  <c:v>40148.0</c:v>
                </c:pt>
                <c:pt idx="600">
                  <c:v>40179.0</c:v>
                </c:pt>
                <c:pt idx="601">
                  <c:v>40210.0</c:v>
                </c:pt>
                <c:pt idx="602">
                  <c:v>40238.0</c:v>
                </c:pt>
                <c:pt idx="603">
                  <c:v>40269.0</c:v>
                </c:pt>
                <c:pt idx="604">
                  <c:v>40299.0</c:v>
                </c:pt>
                <c:pt idx="605">
                  <c:v>40330.0</c:v>
                </c:pt>
                <c:pt idx="606">
                  <c:v>40360.0</c:v>
                </c:pt>
                <c:pt idx="607">
                  <c:v>40391.0</c:v>
                </c:pt>
                <c:pt idx="608">
                  <c:v>40422.0</c:v>
                </c:pt>
                <c:pt idx="609">
                  <c:v>40452.0</c:v>
                </c:pt>
                <c:pt idx="610">
                  <c:v>40483.0</c:v>
                </c:pt>
                <c:pt idx="611">
                  <c:v>40513.0</c:v>
                </c:pt>
                <c:pt idx="612">
                  <c:v>40544.0</c:v>
                </c:pt>
                <c:pt idx="613">
                  <c:v>40575.0</c:v>
                </c:pt>
                <c:pt idx="614">
                  <c:v>40603.0</c:v>
                </c:pt>
                <c:pt idx="615">
                  <c:v>40634.0</c:v>
                </c:pt>
                <c:pt idx="616">
                  <c:v>40664.0</c:v>
                </c:pt>
                <c:pt idx="617">
                  <c:v>40695.0</c:v>
                </c:pt>
                <c:pt idx="618">
                  <c:v>40725.0</c:v>
                </c:pt>
                <c:pt idx="619">
                  <c:v>40756.0</c:v>
                </c:pt>
                <c:pt idx="620">
                  <c:v>40787.0</c:v>
                </c:pt>
                <c:pt idx="621">
                  <c:v>40817.0</c:v>
                </c:pt>
                <c:pt idx="622">
                  <c:v>40848.0</c:v>
                </c:pt>
                <c:pt idx="623">
                  <c:v>40878.0</c:v>
                </c:pt>
                <c:pt idx="624">
                  <c:v>40909.0</c:v>
                </c:pt>
                <c:pt idx="625">
                  <c:v>40940.0</c:v>
                </c:pt>
                <c:pt idx="626">
                  <c:v>40969.0</c:v>
                </c:pt>
                <c:pt idx="627">
                  <c:v>41000.0</c:v>
                </c:pt>
                <c:pt idx="628">
                  <c:v>41030.0</c:v>
                </c:pt>
                <c:pt idx="629">
                  <c:v>41061.0</c:v>
                </c:pt>
                <c:pt idx="630">
                  <c:v>41091.0</c:v>
                </c:pt>
                <c:pt idx="631">
                  <c:v>41122.0</c:v>
                </c:pt>
                <c:pt idx="632">
                  <c:v>41153.0</c:v>
                </c:pt>
                <c:pt idx="633">
                  <c:v>41183.0</c:v>
                </c:pt>
                <c:pt idx="634">
                  <c:v>41214.0</c:v>
                </c:pt>
                <c:pt idx="635">
                  <c:v>41244.0</c:v>
                </c:pt>
                <c:pt idx="636">
                  <c:v>41275.0</c:v>
                </c:pt>
                <c:pt idx="637">
                  <c:v>41306.0</c:v>
                </c:pt>
                <c:pt idx="638">
                  <c:v>41334.0</c:v>
                </c:pt>
                <c:pt idx="639">
                  <c:v>41365.0</c:v>
                </c:pt>
                <c:pt idx="640">
                  <c:v>41395.0</c:v>
                </c:pt>
                <c:pt idx="641">
                  <c:v>41426.0</c:v>
                </c:pt>
                <c:pt idx="642">
                  <c:v>41456.0</c:v>
                </c:pt>
                <c:pt idx="643">
                  <c:v>41487.0</c:v>
                </c:pt>
                <c:pt idx="644">
                  <c:v>41518.0</c:v>
                </c:pt>
                <c:pt idx="645">
                  <c:v>41548.0</c:v>
                </c:pt>
                <c:pt idx="646">
                  <c:v>41579.0</c:v>
                </c:pt>
              </c:numCache>
            </c:numRef>
          </c:cat>
          <c:val>
            <c:numRef>
              <c:f>Data!$B$4:$B$650</c:f>
              <c:numCache>
                <c:formatCode>0.00%</c:formatCode>
                <c:ptCount val="647"/>
                <c:pt idx="0">
                  <c:v>0.0399</c:v>
                </c:pt>
                <c:pt idx="1">
                  <c:v>0.0397</c:v>
                </c:pt>
                <c:pt idx="2">
                  <c:v>0.0384</c:v>
                </c:pt>
                <c:pt idx="3">
                  <c:v>0.0392</c:v>
                </c:pt>
                <c:pt idx="4">
                  <c:v>0.0385</c:v>
                </c:pt>
                <c:pt idx="5">
                  <c:v>0.0332</c:v>
                </c:pt>
                <c:pt idx="6">
                  <c:v>0.0323</c:v>
                </c:pt>
                <c:pt idx="7">
                  <c:v>0.0298</c:v>
                </c:pt>
                <c:pt idx="8">
                  <c:v>0.026</c:v>
                </c:pt>
                <c:pt idx="9">
                  <c:v>0.0247</c:v>
                </c:pt>
                <c:pt idx="10">
                  <c:v>0.0244</c:v>
                </c:pt>
                <c:pt idx="11">
                  <c:v>0.0198</c:v>
                </c:pt>
                <c:pt idx="12">
                  <c:v>0.0145</c:v>
                </c:pt>
                <c:pt idx="13">
                  <c:v>0.0254</c:v>
                </c:pt>
                <c:pt idx="14">
                  <c:v>0.0202</c:v>
                </c:pt>
                <c:pt idx="15">
                  <c:v>0.0149</c:v>
                </c:pt>
                <c:pt idx="16">
                  <c:v>0.0198</c:v>
                </c:pt>
                <c:pt idx="17">
                  <c:v>0.0173</c:v>
                </c:pt>
                <c:pt idx="18">
                  <c:v>0.0117</c:v>
                </c:pt>
                <c:pt idx="19">
                  <c:v>0.02</c:v>
                </c:pt>
                <c:pt idx="20">
                  <c:v>0.0188</c:v>
                </c:pt>
                <c:pt idx="21">
                  <c:v>0.0226</c:v>
                </c:pt>
                <c:pt idx="22">
                  <c:v>0.0261</c:v>
                </c:pt>
                <c:pt idx="23">
                  <c:v>0.0233</c:v>
                </c:pt>
                <c:pt idx="24">
                  <c:v>0.0215</c:v>
                </c:pt>
                <c:pt idx="25">
                  <c:v>0.0237</c:v>
                </c:pt>
                <c:pt idx="26">
                  <c:v>0.0285</c:v>
                </c:pt>
                <c:pt idx="27">
                  <c:v>0.0278</c:v>
                </c:pt>
                <c:pt idx="28">
                  <c:v>0.0236</c:v>
                </c:pt>
                <c:pt idx="29">
                  <c:v>0.0268</c:v>
                </c:pt>
                <c:pt idx="30">
                  <c:v>0.0271</c:v>
                </c:pt>
                <c:pt idx="31">
                  <c:v>0.0293</c:v>
                </c:pt>
                <c:pt idx="32">
                  <c:v>0.029</c:v>
                </c:pt>
                <c:pt idx="33">
                  <c:v>0.029</c:v>
                </c:pt>
                <c:pt idx="34">
                  <c:v>0.0294</c:v>
                </c:pt>
                <c:pt idx="35">
                  <c:v>0.0293</c:v>
                </c:pt>
                <c:pt idx="36">
                  <c:v>0.0292</c:v>
                </c:pt>
                <c:pt idx="37">
                  <c:v>0.03</c:v>
                </c:pt>
                <c:pt idx="38">
                  <c:v>0.0298</c:v>
                </c:pt>
                <c:pt idx="39">
                  <c:v>0.029</c:v>
                </c:pt>
                <c:pt idx="40">
                  <c:v>0.03</c:v>
                </c:pt>
                <c:pt idx="41">
                  <c:v>0.0299</c:v>
                </c:pt>
                <c:pt idx="42">
                  <c:v>0.0302</c:v>
                </c:pt>
                <c:pt idx="43">
                  <c:v>0.0349</c:v>
                </c:pt>
                <c:pt idx="44">
                  <c:v>0.0348</c:v>
                </c:pt>
                <c:pt idx="45">
                  <c:v>0.035</c:v>
                </c:pt>
                <c:pt idx="46">
                  <c:v>0.0348</c:v>
                </c:pt>
                <c:pt idx="47">
                  <c:v>0.0338</c:v>
                </c:pt>
                <c:pt idx="48">
                  <c:v>0.0348</c:v>
                </c:pt>
                <c:pt idx="49">
                  <c:v>0.0348</c:v>
                </c:pt>
                <c:pt idx="50">
                  <c:v>0.0343</c:v>
                </c:pt>
                <c:pt idx="51">
                  <c:v>0.0347</c:v>
                </c:pt>
                <c:pt idx="52">
                  <c:v>0.035</c:v>
                </c:pt>
                <c:pt idx="53">
                  <c:v>0.035</c:v>
                </c:pt>
                <c:pt idx="54">
                  <c:v>0.0342</c:v>
                </c:pt>
                <c:pt idx="55">
                  <c:v>0.035</c:v>
                </c:pt>
                <c:pt idx="56">
                  <c:v>0.0345</c:v>
                </c:pt>
                <c:pt idx="57">
                  <c:v>0.0336</c:v>
                </c:pt>
                <c:pt idx="58">
                  <c:v>0.0352</c:v>
                </c:pt>
                <c:pt idx="59">
                  <c:v>0.0385</c:v>
                </c:pt>
                <c:pt idx="60">
                  <c:v>0.039</c:v>
                </c:pt>
                <c:pt idx="61">
                  <c:v>0.0398</c:v>
                </c:pt>
                <c:pt idx="62">
                  <c:v>0.0404</c:v>
                </c:pt>
                <c:pt idx="63">
                  <c:v>0.0409</c:v>
                </c:pt>
                <c:pt idx="64">
                  <c:v>0.041</c:v>
                </c:pt>
                <c:pt idx="65">
                  <c:v>0.0404</c:v>
                </c:pt>
                <c:pt idx="66">
                  <c:v>0.0409</c:v>
                </c:pt>
                <c:pt idx="67">
                  <c:v>0.0412</c:v>
                </c:pt>
                <c:pt idx="68">
                  <c:v>0.0401</c:v>
                </c:pt>
                <c:pt idx="69">
                  <c:v>0.0408</c:v>
                </c:pt>
                <c:pt idx="70">
                  <c:v>0.041</c:v>
                </c:pt>
                <c:pt idx="71">
                  <c:v>0.0432</c:v>
                </c:pt>
                <c:pt idx="72">
                  <c:v>0.0442</c:v>
                </c:pt>
                <c:pt idx="73">
                  <c:v>0.046</c:v>
                </c:pt>
                <c:pt idx="74">
                  <c:v>0.0465</c:v>
                </c:pt>
                <c:pt idx="75">
                  <c:v>0.0467</c:v>
                </c:pt>
                <c:pt idx="76">
                  <c:v>0.049</c:v>
                </c:pt>
                <c:pt idx="77">
                  <c:v>0.0517</c:v>
                </c:pt>
                <c:pt idx="78">
                  <c:v>0.053</c:v>
                </c:pt>
                <c:pt idx="79">
                  <c:v>0.0553</c:v>
                </c:pt>
                <c:pt idx="80">
                  <c:v>0.054</c:v>
                </c:pt>
                <c:pt idx="81">
                  <c:v>0.0553</c:v>
                </c:pt>
                <c:pt idx="82">
                  <c:v>0.0576</c:v>
                </c:pt>
                <c:pt idx="83">
                  <c:v>0.054</c:v>
                </c:pt>
                <c:pt idx="84">
                  <c:v>0.0494</c:v>
                </c:pt>
                <c:pt idx="85">
                  <c:v>0.05</c:v>
                </c:pt>
                <c:pt idx="86">
                  <c:v>0.0453</c:v>
                </c:pt>
                <c:pt idx="87">
                  <c:v>0.0405</c:v>
                </c:pt>
                <c:pt idx="88">
                  <c:v>0.0394</c:v>
                </c:pt>
                <c:pt idx="89">
                  <c:v>0.0398</c:v>
                </c:pt>
                <c:pt idx="90">
                  <c:v>0.0379</c:v>
                </c:pt>
                <c:pt idx="91">
                  <c:v>0.039</c:v>
                </c:pt>
                <c:pt idx="92">
                  <c:v>0.0399</c:v>
                </c:pt>
                <c:pt idx="93">
                  <c:v>0.0388</c:v>
                </c:pt>
                <c:pt idx="94">
                  <c:v>0.0413</c:v>
                </c:pt>
                <c:pt idx="95">
                  <c:v>0.0451</c:v>
                </c:pt>
                <c:pt idx="96">
                  <c:v>0.046</c:v>
                </c:pt>
                <c:pt idx="97">
                  <c:v>0.0471</c:v>
                </c:pt>
                <c:pt idx="98">
                  <c:v>0.0505</c:v>
                </c:pt>
                <c:pt idx="99">
                  <c:v>0.0576</c:v>
                </c:pt>
                <c:pt idx="100">
                  <c:v>0.0611</c:v>
                </c:pt>
                <c:pt idx="101">
                  <c:v>0.0607</c:v>
                </c:pt>
                <c:pt idx="102">
                  <c:v>0.0602</c:v>
                </c:pt>
                <c:pt idx="103">
                  <c:v>0.0603</c:v>
                </c:pt>
                <c:pt idx="104">
                  <c:v>0.0578</c:v>
                </c:pt>
                <c:pt idx="105">
                  <c:v>0.0591</c:v>
                </c:pt>
                <c:pt idx="106">
                  <c:v>0.0582</c:v>
                </c:pt>
                <c:pt idx="107">
                  <c:v>0.0602</c:v>
                </c:pt>
                <c:pt idx="108">
                  <c:v>0.063</c:v>
                </c:pt>
                <c:pt idx="109">
                  <c:v>0.0661</c:v>
                </c:pt>
                <c:pt idx="110">
                  <c:v>0.0679</c:v>
                </c:pt>
                <c:pt idx="111">
                  <c:v>0.0741</c:v>
                </c:pt>
                <c:pt idx="112">
                  <c:v>0.0867</c:v>
                </c:pt>
                <c:pt idx="113">
                  <c:v>0.089</c:v>
                </c:pt>
                <c:pt idx="114">
                  <c:v>0.0861</c:v>
                </c:pt>
                <c:pt idx="115">
                  <c:v>0.0919</c:v>
                </c:pt>
                <c:pt idx="116">
                  <c:v>0.0915</c:v>
                </c:pt>
                <c:pt idx="117">
                  <c:v>0.09</c:v>
                </c:pt>
                <c:pt idx="118">
                  <c:v>0.0885</c:v>
                </c:pt>
                <c:pt idx="119">
                  <c:v>0.0897</c:v>
                </c:pt>
                <c:pt idx="120">
                  <c:v>0.0898</c:v>
                </c:pt>
                <c:pt idx="121">
                  <c:v>0.0898</c:v>
                </c:pt>
                <c:pt idx="122">
                  <c:v>0.0776</c:v>
                </c:pt>
                <c:pt idx="123">
                  <c:v>0.081</c:v>
                </c:pt>
                <c:pt idx="124">
                  <c:v>0.0794</c:v>
                </c:pt>
                <c:pt idx="125">
                  <c:v>0.076</c:v>
                </c:pt>
                <c:pt idx="126">
                  <c:v>0.0721</c:v>
                </c:pt>
                <c:pt idx="127">
                  <c:v>0.0661</c:v>
                </c:pt>
                <c:pt idx="128">
                  <c:v>0.0629</c:v>
                </c:pt>
                <c:pt idx="129">
                  <c:v>0.062</c:v>
                </c:pt>
                <c:pt idx="130">
                  <c:v>0.056</c:v>
                </c:pt>
                <c:pt idx="131">
                  <c:v>0.049</c:v>
                </c:pt>
                <c:pt idx="132">
                  <c:v>0.0414</c:v>
                </c:pt>
                <c:pt idx="133">
                  <c:v>0.0372</c:v>
                </c:pt>
                <c:pt idx="134">
                  <c:v>0.0371</c:v>
                </c:pt>
                <c:pt idx="135">
                  <c:v>0.0415</c:v>
                </c:pt>
                <c:pt idx="136">
                  <c:v>0.0463</c:v>
                </c:pt>
                <c:pt idx="137">
                  <c:v>0.0491</c:v>
                </c:pt>
                <c:pt idx="138">
                  <c:v>0.0531</c:v>
                </c:pt>
                <c:pt idx="139">
                  <c:v>0.0556</c:v>
                </c:pt>
                <c:pt idx="140">
                  <c:v>0.0555</c:v>
                </c:pt>
                <c:pt idx="141">
                  <c:v>0.052</c:v>
                </c:pt>
                <c:pt idx="142">
                  <c:v>0.0491</c:v>
                </c:pt>
                <c:pt idx="143">
                  <c:v>0.0414</c:v>
                </c:pt>
                <c:pt idx="144">
                  <c:v>0.035</c:v>
                </c:pt>
                <c:pt idx="145">
                  <c:v>0.0329</c:v>
                </c:pt>
                <c:pt idx="146">
                  <c:v>0.0383</c:v>
                </c:pt>
                <c:pt idx="147">
                  <c:v>0.0417</c:v>
                </c:pt>
                <c:pt idx="148">
                  <c:v>0.0427</c:v>
                </c:pt>
                <c:pt idx="149">
                  <c:v>0.0446</c:v>
                </c:pt>
                <c:pt idx="150">
                  <c:v>0.0455</c:v>
                </c:pt>
                <c:pt idx="151">
                  <c:v>0.048</c:v>
                </c:pt>
                <c:pt idx="152">
                  <c:v>0.0487</c:v>
                </c:pt>
                <c:pt idx="153">
                  <c:v>0.0504</c:v>
                </c:pt>
                <c:pt idx="154">
                  <c:v>0.0506</c:v>
                </c:pt>
                <c:pt idx="155">
                  <c:v>0.0533</c:v>
                </c:pt>
                <c:pt idx="156">
                  <c:v>0.0594</c:v>
                </c:pt>
                <c:pt idx="157">
                  <c:v>0.0658</c:v>
                </c:pt>
                <c:pt idx="158">
                  <c:v>0.0709</c:v>
                </c:pt>
                <c:pt idx="159">
                  <c:v>0.0712</c:v>
                </c:pt>
                <c:pt idx="160">
                  <c:v>0.0784</c:v>
                </c:pt>
                <c:pt idx="161">
                  <c:v>0.0849</c:v>
                </c:pt>
                <c:pt idx="162">
                  <c:v>0.104</c:v>
                </c:pt>
                <c:pt idx="163">
                  <c:v>0.105</c:v>
                </c:pt>
                <c:pt idx="164">
                  <c:v>0.1078</c:v>
                </c:pt>
                <c:pt idx="165">
                  <c:v>0.1001</c:v>
                </c:pt>
                <c:pt idx="166">
                  <c:v>0.1003</c:v>
                </c:pt>
                <c:pt idx="167">
                  <c:v>0.0995</c:v>
                </c:pt>
                <c:pt idx="168">
                  <c:v>0.0965</c:v>
                </c:pt>
                <c:pt idx="169">
                  <c:v>0.0897</c:v>
                </c:pt>
                <c:pt idx="170">
                  <c:v>0.0935</c:v>
                </c:pt>
                <c:pt idx="171">
                  <c:v>0.1051</c:v>
                </c:pt>
                <c:pt idx="172">
                  <c:v>0.1131</c:v>
                </c:pt>
                <c:pt idx="173">
                  <c:v>0.1193</c:v>
                </c:pt>
                <c:pt idx="174">
                  <c:v>0.1292</c:v>
                </c:pt>
                <c:pt idx="175">
                  <c:v>0.1201</c:v>
                </c:pt>
                <c:pt idx="176">
                  <c:v>0.1134</c:v>
                </c:pt>
                <c:pt idx="177">
                  <c:v>0.1006</c:v>
                </c:pt>
                <c:pt idx="178">
                  <c:v>0.0945</c:v>
                </c:pt>
                <c:pt idx="179">
                  <c:v>0.0853</c:v>
                </c:pt>
                <c:pt idx="180">
                  <c:v>0.0713</c:v>
                </c:pt>
                <c:pt idx="181">
                  <c:v>0.0624</c:v>
                </c:pt>
                <c:pt idx="182">
                  <c:v>0.0554</c:v>
                </c:pt>
                <c:pt idx="183">
                  <c:v>0.0549</c:v>
                </c:pt>
                <c:pt idx="184">
                  <c:v>0.0522</c:v>
                </c:pt>
                <c:pt idx="185">
                  <c:v>0.0555</c:v>
                </c:pt>
                <c:pt idx="186">
                  <c:v>0.061</c:v>
                </c:pt>
                <c:pt idx="187">
                  <c:v>0.0614</c:v>
                </c:pt>
                <c:pt idx="188">
                  <c:v>0.0624</c:v>
                </c:pt>
                <c:pt idx="189">
                  <c:v>0.0582</c:v>
                </c:pt>
                <c:pt idx="190">
                  <c:v>0.0522</c:v>
                </c:pt>
                <c:pt idx="191">
                  <c:v>0.052</c:v>
                </c:pt>
                <c:pt idx="192">
                  <c:v>0.0487</c:v>
                </c:pt>
                <c:pt idx="193">
                  <c:v>0.0477</c:v>
                </c:pt>
                <c:pt idx="194">
                  <c:v>0.0484</c:v>
                </c:pt>
                <c:pt idx="195">
                  <c:v>0.0482</c:v>
                </c:pt>
                <c:pt idx="196">
                  <c:v>0.0529</c:v>
                </c:pt>
                <c:pt idx="197">
                  <c:v>0.0548</c:v>
                </c:pt>
                <c:pt idx="198">
                  <c:v>0.0531</c:v>
                </c:pt>
                <c:pt idx="199">
                  <c:v>0.0529</c:v>
                </c:pt>
                <c:pt idx="200">
                  <c:v>0.0525</c:v>
                </c:pt>
                <c:pt idx="201">
                  <c:v>0.0502</c:v>
                </c:pt>
                <c:pt idx="202">
                  <c:v>0.0495</c:v>
                </c:pt>
                <c:pt idx="203">
                  <c:v>0.0465</c:v>
                </c:pt>
                <c:pt idx="204">
                  <c:v>0.0461</c:v>
                </c:pt>
                <c:pt idx="205">
                  <c:v>0.0468</c:v>
                </c:pt>
                <c:pt idx="206">
                  <c:v>0.0469</c:v>
                </c:pt>
                <c:pt idx="207">
                  <c:v>0.0473</c:v>
                </c:pt>
                <c:pt idx="208">
                  <c:v>0.0535</c:v>
                </c:pt>
                <c:pt idx="209">
                  <c:v>0.0539</c:v>
                </c:pt>
                <c:pt idx="210">
                  <c:v>0.0542</c:v>
                </c:pt>
                <c:pt idx="211">
                  <c:v>0.059</c:v>
                </c:pt>
                <c:pt idx="212">
                  <c:v>0.0614</c:v>
                </c:pt>
                <c:pt idx="213">
                  <c:v>0.0647</c:v>
                </c:pt>
                <c:pt idx="214">
                  <c:v>0.0651</c:v>
                </c:pt>
                <c:pt idx="215">
                  <c:v>0.0656</c:v>
                </c:pt>
                <c:pt idx="216">
                  <c:v>0.067</c:v>
                </c:pt>
                <c:pt idx="217">
                  <c:v>0.0678</c:v>
                </c:pt>
                <c:pt idx="218">
                  <c:v>0.0679</c:v>
                </c:pt>
                <c:pt idx="219">
                  <c:v>0.0689</c:v>
                </c:pt>
                <c:pt idx="220">
                  <c:v>0.0736</c:v>
                </c:pt>
                <c:pt idx="221">
                  <c:v>0.076</c:v>
                </c:pt>
                <c:pt idx="222">
                  <c:v>0.0781</c:v>
                </c:pt>
                <c:pt idx="223">
                  <c:v>0.0804</c:v>
                </c:pt>
                <c:pt idx="224">
                  <c:v>0.0845</c:v>
                </c:pt>
                <c:pt idx="225">
                  <c:v>0.0896</c:v>
                </c:pt>
                <c:pt idx="226">
                  <c:v>0.0976</c:v>
                </c:pt>
                <c:pt idx="227">
                  <c:v>0.1003</c:v>
                </c:pt>
                <c:pt idx="228">
                  <c:v>0.1007</c:v>
                </c:pt>
                <c:pt idx="229">
                  <c:v>0.1006</c:v>
                </c:pt>
                <c:pt idx="230">
                  <c:v>0.1009</c:v>
                </c:pt>
                <c:pt idx="231">
                  <c:v>0.1001</c:v>
                </c:pt>
                <c:pt idx="232">
                  <c:v>0.1024</c:v>
                </c:pt>
                <c:pt idx="233">
                  <c:v>0.1029</c:v>
                </c:pt>
                <c:pt idx="234">
                  <c:v>0.1047</c:v>
                </c:pt>
                <c:pt idx="235">
                  <c:v>0.1094</c:v>
                </c:pt>
                <c:pt idx="236">
                  <c:v>0.1143</c:v>
                </c:pt>
                <c:pt idx="237">
                  <c:v>0.1377</c:v>
                </c:pt>
                <c:pt idx="238">
                  <c:v>0.1318</c:v>
                </c:pt>
                <c:pt idx="239">
                  <c:v>0.1378</c:v>
                </c:pt>
                <c:pt idx="240">
                  <c:v>0.1382</c:v>
                </c:pt>
                <c:pt idx="241">
                  <c:v>0.1413</c:v>
                </c:pt>
                <c:pt idx="242">
                  <c:v>0.1719</c:v>
                </c:pt>
                <c:pt idx="243">
                  <c:v>0.1761</c:v>
                </c:pt>
                <c:pt idx="244">
                  <c:v>0.1098</c:v>
                </c:pt>
                <c:pt idx="245">
                  <c:v>0.0947</c:v>
                </c:pt>
                <c:pt idx="246">
                  <c:v>0.0903</c:v>
                </c:pt>
                <c:pt idx="247">
                  <c:v>0.0961</c:v>
                </c:pt>
                <c:pt idx="248">
                  <c:v>0.1087</c:v>
                </c:pt>
                <c:pt idx="249">
                  <c:v>0.1281</c:v>
                </c:pt>
                <c:pt idx="250">
                  <c:v>0.1585</c:v>
                </c:pt>
                <c:pt idx="251">
                  <c:v>0.189</c:v>
                </c:pt>
                <c:pt idx="252">
                  <c:v>0.1908</c:v>
                </c:pt>
                <c:pt idx="253">
                  <c:v>0.1593</c:v>
                </c:pt>
                <c:pt idx="254">
                  <c:v>0.147</c:v>
                </c:pt>
                <c:pt idx="255">
                  <c:v>0.1572</c:v>
                </c:pt>
                <c:pt idx="256">
                  <c:v>0.1852</c:v>
                </c:pt>
                <c:pt idx="257">
                  <c:v>0.191</c:v>
                </c:pt>
                <c:pt idx="258">
                  <c:v>0.1904</c:v>
                </c:pt>
                <c:pt idx="259">
                  <c:v>0.1782</c:v>
                </c:pt>
                <c:pt idx="260">
                  <c:v>0.1587</c:v>
                </c:pt>
                <c:pt idx="261">
                  <c:v>0.1508</c:v>
                </c:pt>
                <c:pt idx="262">
                  <c:v>0.1331</c:v>
                </c:pt>
                <c:pt idx="263">
                  <c:v>0.1237</c:v>
                </c:pt>
                <c:pt idx="264">
                  <c:v>0.1322</c:v>
                </c:pt>
                <c:pt idx="265">
                  <c:v>0.1478</c:v>
                </c:pt>
                <c:pt idx="266">
                  <c:v>0.1468</c:v>
                </c:pt>
                <c:pt idx="267">
                  <c:v>0.1494</c:v>
                </c:pt>
                <c:pt idx="268">
                  <c:v>0.1445</c:v>
                </c:pt>
                <c:pt idx="269">
                  <c:v>0.1415</c:v>
                </c:pt>
                <c:pt idx="270">
                  <c:v>0.1259</c:v>
                </c:pt>
                <c:pt idx="271">
                  <c:v>0.1012</c:v>
                </c:pt>
                <c:pt idx="272">
                  <c:v>0.1031</c:v>
                </c:pt>
                <c:pt idx="273">
                  <c:v>0.0971</c:v>
                </c:pt>
                <c:pt idx="274">
                  <c:v>0.092</c:v>
                </c:pt>
                <c:pt idx="275">
                  <c:v>0.0895</c:v>
                </c:pt>
                <c:pt idx="276">
                  <c:v>0.0868</c:v>
                </c:pt>
                <c:pt idx="277">
                  <c:v>0.0851</c:v>
                </c:pt>
                <c:pt idx="278">
                  <c:v>0.0877</c:v>
                </c:pt>
                <c:pt idx="279">
                  <c:v>0.088</c:v>
                </c:pt>
                <c:pt idx="280">
                  <c:v>0.0863</c:v>
                </c:pt>
                <c:pt idx="281">
                  <c:v>0.0898</c:v>
                </c:pt>
                <c:pt idx="282">
                  <c:v>0.0937</c:v>
                </c:pt>
                <c:pt idx="283">
                  <c:v>0.0956</c:v>
                </c:pt>
                <c:pt idx="284">
                  <c:v>0.0945</c:v>
                </c:pt>
                <c:pt idx="285">
                  <c:v>0.0948</c:v>
                </c:pt>
                <c:pt idx="286">
                  <c:v>0.0934</c:v>
                </c:pt>
                <c:pt idx="287">
                  <c:v>0.0947</c:v>
                </c:pt>
                <c:pt idx="288">
                  <c:v>0.0956</c:v>
                </c:pt>
                <c:pt idx="289">
                  <c:v>0.0959</c:v>
                </c:pt>
                <c:pt idx="290">
                  <c:v>0.0991</c:v>
                </c:pt>
                <c:pt idx="291">
                  <c:v>0.1029</c:v>
                </c:pt>
                <c:pt idx="292">
                  <c:v>0.1032</c:v>
                </c:pt>
                <c:pt idx="293">
                  <c:v>0.1106</c:v>
                </c:pt>
                <c:pt idx="294">
                  <c:v>0.1123</c:v>
                </c:pt>
                <c:pt idx="295">
                  <c:v>0.1164</c:v>
                </c:pt>
                <c:pt idx="296">
                  <c:v>0.113</c:v>
                </c:pt>
                <c:pt idx="297">
                  <c:v>0.0999</c:v>
                </c:pt>
                <c:pt idx="298">
                  <c:v>0.0943</c:v>
                </c:pt>
                <c:pt idx="299">
                  <c:v>0.0838</c:v>
                </c:pt>
                <c:pt idx="300">
                  <c:v>0.0835</c:v>
                </c:pt>
                <c:pt idx="301">
                  <c:v>0.085</c:v>
                </c:pt>
                <c:pt idx="302">
                  <c:v>0.0858</c:v>
                </c:pt>
                <c:pt idx="303">
                  <c:v>0.0827</c:v>
                </c:pt>
                <c:pt idx="304">
                  <c:v>0.0797</c:v>
                </c:pt>
                <c:pt idx="305">
                  <c:v>0.0753</c:v>
                </c:pt>
                <c:pt idx="306">
                  <c:v>0.0788</c:v>
                </c:pt>
                <c:pt idx="307">
                  <c:v>0.079</c:v>
                </c:pt>
                <c:pt idx="308">
                  <c:v>0.0792</c:v>
                </c:pt>
                <c:pt idx="309">
                  <c:v>0.0799</c:v>
                </c:pt>
                <c:pt idx="310">
                  <c:v>0.0805</c:v>
                </c:pt>
                <c:pt idx="311">
                  <c:v>0.0827</c:v>
                </c:pt>
                <c:pt idx="312">
                  <c:v>0.0814</c:v>
                </c:pt>
                <c:pt idx="313">
                  <c:v>0.0786</c:v>
                </c:pt>
                <c:pt idx="314">
                  <c:v>0.0748</c:v>
                </c:pt>
                <c:pt idx="315">
                  <c:v>0.0699</c:v>
                </c:pt>
                <c:pt idx="316">
                  <c:v>0.0685</c:v>
                </c:pt>
                <c:pt idx="317">
                  <c:v>0.0692</c:v>
                </c:pt>
                <c:pt idx="318">
                  <c:v>0.0656</c:v>
                </c:pt>
                <c:pt idx="319">
                  <c:v>0.0617</c:v>
                </c:pt>
                <c:pt idx="320">
                  <c:v>0.0589</c:v>
                </c:pt>
                <c:pt idx="321">
                  <c:v>0.0585</c:v>
                </c:pt>
                <c:pt idx="322">
                  <c:v>0.0604</c:v>
                </c:pt>
                <c:pt idx="323">
                  <c:v>0.0691</c:v>
                </c:pt>
                <c:pt idx="324">
                  <c:v>0.0643</c:v>
                </c:pt>
                <c:pt idx="325">
                  <c:v>0.061</c:v>
                </c:pt>
                <c:pt idx="326">
                  <c:v>0.0613</c:v>
                </c:pt>
                <c:pt idx="327">
                  <c:v>0.0637</c:v>
                </c:pt>
                <c:pt idx="328">
                  <c:v>0.0685</c:v>
                </c:pt>
                <c:pt idx="329">
                  <c:v>0.0673</c:v>
                </c:pt>
                <c:pt idx="330">
                  <c:v>0.0658</c:v>
                </c:pt>
                <c:pt idx="331">
                  <c:v>0.0673</c:v>
                </c:pt>
                <c:pt idx="332">
                  <c:v>0.0722</c:v>
                </c:pt>
                <c:pt idx="333">
                  <c:v>0.0729</c:v>
                </c:pt>
                <c:pt idx="334">
                  <c:v>0.0669</c:v>
                </c:pt>
                <c:pt idx="335">
                  <c:v>0.0677</c:v>
                </c:pt>
                <c:pt idx="336">
                  <c:v>0.0683</c:v>
                </c:pt>
                <c:pt idx="337">
                  <c:v>0.0658</c:v>
                </c:pt>
                <c:pt idx="338">
                  <c:v>0.0658</c:v>
                </c:pt>
                <c:pt idx="339">
                  <c:v>0.0687</c:v>
                </c:pt>
                <c:pt idx="340">
                  <c:v>0.0709</c:v>
                </c:pt>
                <c:pt idx="341">
                  <c:v>0.0751</c:v>
                </c:pt>
                <c:pt idx="342">
                  <c:v>0.0775</c:v>
                </c:pt>
                <c:pt idx="343">
                  <c:v>0.0801</c:v>
                </c:pt>
                <c:pt idx="344">
                  <c:v>0.0819</c:v>
                </c:pt>
                <c:pt idx="345">
                  <c:v>0.083</c:v>
                </c:pt>
                <c:pt idx="346">
                  <c:v>0.0835</c:v>
                </c:pt>
                <c:pt idx="347">
                  <c:v>0.0876</c:v>
                </c:pt>
                <c:pt idx="348">
                  <c:v>0.0912</c:v>
                </c:pt>
                <c:pt idx="349">
                  <c:v>0.0936</c:v>
                </c:pt>
                <c:pt idx="350">
                  <c:v>0.0985</c:v>
                </c:pt>
                <c:pt idx="351">
                  <c:v>0.0984</c:v>
                </c:pt>
                <c:pt idx="352">
                  <c:v>0.0981</c:v>
                </c:pt>
                <c:pt idx="353">
                  <c:v>0.0953</c:v>
                </c:pt>
                <c:pt idx="354">
                  <c:v>0.0924</c:v>
                </c:pt>
                <c:pt idx="355">
                  <c:v>0.0899</c:v>
                </c:pt>
                <c:pt idx="356">
                  <c:v>0.0902</c:v>
                </c:pt>
                <c:pt idx="357">
                  <c:v>0.0884</c:v>
                </c:pt>
                <c:pt idx="358">
                  <c:v>0.0855</c:v>
                </c:pt>
                <c:pt idx="359">
                  <c:v>0.0845</c:v>
                </c:pt>
                <c:pt idx="360">
                  <c:v>0.0823</c:v>
                </c:pt>
                <c:pt idx="361">
                  <c:v>0.0824</c:v>
                </c:pt>
                <c:pt idx="362">
                  <c:v>0.0828</c:v>
                </c:pt>
                <c:pt idx="363">
                  <c:v>0.0826</c:v>
                </c:pt>
                <c:pt idx="364">
                  <c:v>0.0818</c:v>
                </c:pt>
                <c:pt idx="365">
                  <c:v>0.0829</c:v>
                </c:pt>
                <c:pt idx="366">
                  <c:v>0.0815</c:v>
                </c:pt>
                <c:pt idx="367">
                  <c:v>0.0813</c:v>
                </c:pt>
                <c:pt idx="368">
                  <c:v>0.082</c:v>
                </c:pt>
                <c:pt idx="369">
                  <c:v>0.0811</c:v>
                </c:pt>
                <c:pt idx="370">
                  <c:v>0.0781</c:v>
                </c:pt>
                <c:pt idx="371">
                  <c:v>0.0731</c:v>
                </c:pt>
                <c:pt idx="372">
                  <c:v>0.0691</c:v>
                </c:pt>
                <c:pt idx="373">
                  <c:v>0.0625</c:v>
                </c:pt>
                <c:pt idx="374">
                  <c:v>0.0612</c:v>
                </c:pt>
                <c:pt idx="375">
                  <c:v>0.0591</c:v>
                </c:pt>
                <c:pt idx="376">
                  <c:v>0.0578</c:v>
                </c:pt>
                <c:pt idx="377">
                  <c:v>0.059</c:v>
                </c:pt>
                <c:pt idx="378">
                  <c:v>0.0582</c:v>
                </c:pt>
                <c:pt idx="379">
                  <c:v>0.0566</c:v>
                </c:pt>
                <c:pt idx="380">
                  <c:v>0.0545</c:v>
                </c:pt>
                <c:pt idx="381">
                  <c:v>0.0521</c:v>
                </c:pt>
                <c:pt idx="382">
                  <c:v>0.0481</c:v>
                </c:pt>
                <c:pt idx="383">
                  <c:v>0.0443</c:v>
                </c:pt>
                <c:pt idx="384">
                  <c:v>0.0403</c:v>
                </c:pt>
                <c:pt idx="385">
                  <c:v>0.0406</c:v>
                </c:pt>
                <c:pt idx="386">
                  <c:v>0.0398</c:v>
                </c:pt>
                <c:pt idx="387">
                  <c:v>0.0373</c:v>
                </c:pt>
                <c:pt idx="388">
                  <c:v>0.0382</c:v>
                </c:pt>
                <c:pt idx="389">
                  <c:v>0.0376</c:v>
                </c:pt>
                <c:pt idx="390">
                  <c:v>0.0325</c:v>
                </c:pt>
                <c:pt idx="391">
                  <c:v>0.033</c:v>
                </c:pt>
                <c:pt idx="392">
                  <c:v>0.0322</c:v>
                </c:pt>
                <c:pt idx="393">
                  <c:v>0.031</c:v>
                </c:pt>
                <c:pt idx="394">
                  <c:v>0.0309</c:v>
                </c:pt>
                <c:pt idx="395">
                  <c:v>0.0292</c:v>
                </c:pt>
                <c:pt idx="396">
                  <c:v>0.0302</c:v>
                </c:pt>
                <c:pt idx="397">
                  <c:v>0.0303</c:v>
                </c:pt>
                <c:pt idx="398">
                  <c:v>0.0307</c:v>
                </c:pt>
                <c:pt idx="399">
                  <c:v>0.0296</c:v>
                </c:pt>
                <c:pt idx="400">
                  <c:v>0.03</c:v>
                </c:pt>
                <c:pt idx="401">
                  <c:v>0.0304</c:v>
                </c:pt>
                <c:pt idx="402">
                  <c:v>0.0306</c:v>
                </c:pt>
                <c:pt idx="403">
                  <c:v>0.0303</c:v>
                </c:pt>
                <c:pt idx="404">
                  <c:v>0.0309</c:v>
                </c:pt>
                <c:pt idx="405">
                  <c:v>0.0299</c:v>
                </c:pt>
                <c:pt idx="406">
                  <c:v>0.0302</c:v>
                </c:pt>
                <c:pt idx="407">
                  <c:v>0.0296</c:v>
                </c:pt>
                <c:pt idx="408">
                  <c:v>0.0305</c:v>
                </c:pt>
                <c:pt idx="409">
                  <c:v>0.0325</c:v>
                </c:pt>
                <c:pt idx="410">
                  <c:v>0.0334</c:v>
                </c:pt>
                <c:pt idx="411">
                  <c:v>0.0356</c:v>
                </c:pt>
                <c:pt idx="412">
                  <c:v>0.0401</c:v>
                </c:pt>
                <c:pt idx="413">
                  <c:v>0.0425</c:v>
                </c:pt>
                <c:pt idx="414">
                  <c:v>0.0426</c:v>
                </c:pt>
                <c:pt idx="415">
                  <c:v>0.0447</c:v>
                </c:pt>
                <c:pt idx="416">
                  <c:v>0.0473</c:v>
                </c:pt>
                <c:pt idx="417">
                  <c:v>0.0476</c:v>
                </c:pt>
                <c:pt idx="418">
                  <c:v>0.0529</c:v>
                </c:pt>
                <c:pt idx="419">
                  <c:v>0.0545</c:v>
                </c:pt>
                <c:pt idx="420">
                  <c:v>0.0553</c:v>
                </c:pt>
                <c:pt idx="421">
                  <c:v>0.0592</c:v>
                </c:pt>
                <c:pt idx="422">
                  <c:v>0.0598</c:v>
                </c:pt>
                <c:pt idx="423">
                  <c:v>0.0605</c:v>
                </c:pt>
                <c:pt idx="424">
                  <c:v>0.0601</c:v>
                </c:pt>
                <c:pt idx="425">
                  <c:v>0.06</c:v>
                </c:pt>
                <c:pt idx="426">
                  <c:v>0.0585</c:v>
                </c:pt>
                <c:pt idx="427">
                  <c:v>0.0574</c:v>
                </c:pt>
                <c:pt idx="428">
                  <c:v>0.058</c:v>
                </c:pt>
                <c:pt idx="429">
                  <c:v>0.0576</c:v>
                </c:pt>
                <c:pt idx="430">
                  <c:v>0.058</c:v>
                </c:pt>
                <c:pt idx="431">
                  <c:v>0.056</c:v>
                </c:pt>
                <c:pt idx="432">
                  <c:v>0.0556</c:v>
                </c:pt>
                <c:pt idx="433">
                  <c:v>0.0522</c:v>
                </c:pt>
                <c:pt idx="434">
                  <c:v>0.0531</c:v>
                </c:pt>
                <c:pt idx="435">
                  <c:v>0.0522</c:v>
                </c:pt>
                <c:pt idx="436">
                  <c:v>0.0524</c:v>
                </c:pt>
                <c:pt idx="437">
                  <c:v>0.0527</c:v>
                </c:pt>
                <c:pt idx="438">
                  <c:v>0.054</c:v>
                </c:pt>
                <c:pt idx="439">
                  <c:v>0.0522</c:v>
                </c:pt>
                <c:pt idx="440">
                  <c:v>0.053</c:v>
                </c:pt>
                <c:pt idx="441">
                  <c:v>0.0524</c:v>
                </c:pt>
                <c:pt idx="442">
                  <c:v>0.0531</c:v>
                </c:pt>
                <c:pt idx="443">
                  <c:v>0.0529</c:v>
                </c:pt>
                <c:pt idx="444">
                  <c:v>0.0525</c:v>
                </c:pt>
                <c:pt idx="445">
                  <c:v>0.0519</c:v>
                </c:pt>
                <c:pt idx="446">
                  <c:v>0.0539</c:v>
                </c:pt>
                <c:pt idx="447">
                  <c:v>0.0551</c:v>
                </c:pt>
                <c:pt idx="448">
                  <c:v>0.055</c:v>
                </c:pt>
                <c:pt idx="449">
                  <c:v>0.0556</c:v>
                </c:pt>
                <c:pt idx="450">
                  <c:v>0.0552</c:v>
                </c:pt>
                <c:pt idx="451">
                  <c:v>0.0554</c:v>
                </c:pt>
                <c:pt idx="452">
                  <c:v>0.0554</c:v>
                </c:pt>
                <c:pt idx="453">
                  <c:v>0.055</c:v>
                </c:pt>
                <c:pt idx="454">
                  <c:v>0.0552</c:v>
                </c:pt>
                <c:pt idx="455">
                  <c:v>0.055</c:v>
                </c:pt>
                <c:pt idx="456">
                  <c:v>0.0556</c:v>
                </c:pt>
                <c:pt idx="457">
                  <c:v>0.0551</c:v>
                </c:pt>
                <c:pt idx="458">
                  <c:v>0.0549</c:v>
                </c:pt>
                <c:pt idx="459">
                  <c:v>0.0545</c:v>
                </c:pt>
                <c:pt idx="460">
                  <c:v>0.0549</c:v>
                </c:pt>
                <c:pt idx="461">
                  <c:v>0.0556</c:v>
                </c:pt>
                <c:pt idx="462">
                  <c:v>0.0554</c:v>
                </c:pt>
                <c:pt idx="463">
                  <c:v>0.0555</c:v>
                </c:pt>
                <c:pt idx="464">
                  <c:v>0.0551</c:v>
                </c:pt>
                <c:pt idx="465">
                  <c:v>0.0507</c:v>
                </c:pt>
                <c:pt idx="466">
                  <c:v>0.0483</c:v>
                </c:pt>
                <c:pt idx="467">
                  <c:v>0.0468</c:v>
                </c:pt>
                <c:pt idx="468">
                  <c:v>0.0463</c:v>
                </c:pt>
                <c:pt idx="469">
                  <c:v>0.0476</c:v>
                </c:pt>
                <c:pt idx="470">
                  <c:v>0.0481</c:v>
                </c:pt>
                <c:pt idx="471">
                  <c:v>0.0474</c:v>
                </c:pt>
                <c:pt idx="472">
                  <c:v>0.0474</c:v>
                </c:pt>
                <c:pt idx="473">
                  <c:v>0.0476</c:v>
                </c:pt>
                <c:pt idx="474">
                  <c:v>0.0499</c:v>
                </c:pt>
                <c:pt idx="475">
                  <c:v>0.0507</c:v>
                </c:pt>
                <c:pt idx="476">
                  <c:v>0.0522</c:v>
                </c:pt>
                <c:pt idx="477">
                  <c:v>0.052</c:v>
                </c:pt>
                <c:pt idx="478">
                  <c:v>0.0542</c:v>
                </c:pt>
                <c:pt idx="479">
                  <c:v>0.053</c:v>
                </c:pt>
                <c:pt idx="480">
                  <c:v>0.0545</c:v>
                </c:pt>
                <c:pt idx="481">
                  <c:v>0.0573</c:v>
                </c:pt>
                <c:pt idx="482">
                  <c:v>0.0585</c:v>
                </c:pt>
                <c:pt idx="483">
                  <c:v>0.0602</c:v>
                </c:pt>
                <c:pt idx="484">
                  <c:v>0.0627</c:v>
                </c:pt>
                <c:pt idx="485">
                  <c:v>0.0653</c:v>
                </c:pt>
                <c:pt idx="486">
                  <c:v>0.0654</c:v>
                </c:pt>
                <c:pt idx="487">
                  <c:v>0.065</c:v>
                </c:pt>
                <c:pt idx="488">
                  <c:v>0.0652</c:v>
                </c:pt>
                <c:pt idx="489">
                  <c:v>0.0651</c:v>
                </c:pt>
                <c:pt idx="490">
                  <c:v>0.0651</c:v>
                </c:pt>
                <c:pt idx="491">
                  <c:v>0.064</c:v>
                </c:pt>
                <c:pt idx="492">
                  <c:v>0.0598</c:v>
                </c:pt>
                <c:pt idx="493">
                  <c:v>0.0549</c:v>
                </c:pt>
                <c:pt idx="494">
                  <c:v>0.0531</c:v>
                </c:pt>
                <c:pt idx="495">
                  <c:v>0.048</c:v>
                </c:pt>
                <c:pt idx="496">
                  <c:v>0.0421</c:v>
                </c:pt>
                <c:pt idx="497">
                  <c:v>0.0397</c:v>
                </c:pt>
                <c:pt idx="498">
                  <c:v>0.0377</c:v>
                </c:pt>
                <c:pt idx="499">
                  <c:v>0.0365</c:v>
                </c:pt>
                <c:pt idx="500">
                  <c:v>0.0307</c:v>
                </c:pt>
                <c:pt idx="501">
                  <c:v>0.0249</c:v>
                </c:pt>
                <c:pt idx="502">
                  <c:v>0.0209</c:v>
                </c:pt>
                <c:pt idx="503">
                  <c:v>0.0182</c:v>
                </c:pt>
                <c:pt idx="504">
                  <c:v>0.0173</c:v>
                </c:pt>
                <c:pt idx="505">
                  <c:v>0.0174</c:v>
                </c:pt>
                <c:pt idx="506">
                  <c:v>0.0173</c:v>
                </c:pt>
                <c:pt idx="507">
                  <c:v>0.0175</c:v>
                </c:pt>
                <c:pt idx="508">
                  <c:v>0.0175</c:v>
                </c:pt>
                <c:pt idx="509">
                  <c:v>0.0175</c:v>
                </c:pt>
                <c:pt idx="510">
                  <c:v>0.0173</c:v>
                </c:pt>
                <c:pt idx="511">
                  <c:v>0.0174</c:v>
                </c:pt>
                <c:pt idx="512">
                  <c:v>0.0175</c:v>
                </c:pt>
                <c:pt idx="513">
                  <c:v>0.0175</c:v>
                </c:pt>
                <c:pt idx="514">
                  <c:v>0.0134</c:v>
                </c:pt>
                <c:pt idx="515">
                  <c:v>0.0124</c:v>
                </c:pt>
                <c:pt idx="516">
                  <c:v>0.0124</c:v>
                </c:pt>
                <c:pt idx="517">
                  <c:v>0.0126</c:v>
                </c:pt>
                <c:pt idx="518">
                  <c:v>0.0125</c:v>
                </c:pt>
                <c:pt idx="519">
                  <c:v>0.0126</c:v>
                </c:pt>
                <c:pt idx="520">
                  <c:v>0.0126</c:v>
                </c:pt>
                <c:pt idx="521">
                  <c:v>0.0122</c:v>
                </c:pt>
                <c:pt idx="522">
                  <c:v>0.0101</c:v>
                </c:pt>
                <c:pt idx="523">
                  <c:v>0.0103</c:v>
                </c:pt>
                <c:pt idx="524">
                  <c:v>0.0101</c:v>
                </c:pt>
                <c:pt idx="525">
                  <c:v>0.0101</c:v>
                </c:pt>
                <c:pt idx="526">
                  <c:v>0.01</c:v>
                </c:pt>
                <c:pt idx="527">
                  <c:v>0.0098</c:v>
                </c:pt>
                <c:pt idx="528">
                  <c:v>0.01</c:v>
                </c:pt>
                <c:pt idx="529">
                  <c:v>0.0101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0.0103</c:v>
                </c:pt>
                <c:pt idx="534">
                  <c:v>0.0126</c:v>
                </c:pt>
                <c:pt idx="535">
                  <c:v>0.0143</c:v>
                </c:pt>
                <c:pt idx="536">
                  <c:v>0.0161</c:v>
                </c:pt>
                <c:pt idx="537">
                  <c:v>0.0176</c:v>
                </c:pt>
                <c:pt idx="538">
                  <c:v>0.0193</c:v>
                </c:pt>
                <c:pt idx="539">
                  <c:v>0.0216</c:v>
                </c:pt>
                <c:pt idx="540">
                  <c:v>0.0228</c:v>
                </c:pt>
                <c:pt idx="541">
                  <c:v>0.025</c:v>
                </c:pt>
                <c:pt idx="542">
                  <c:v>0.0263</c:v>
                </c:pt>
                <c:pt idx="543">
                  <c:v>0.0279</c:v>
                </c:pt>
                <c:pt idx="544">
                  <c:v>0.03</c:v>
                </c:pt>
                <c:pt idx="545">
                  <c:v>0.0304</c:v>
                </c:pt>
                <c:pt idx="546">
                  <c:v>0.0326</c:v>
                </c:pt>
                <c:pt idx="547">
                  <c:v>0.035</c:v>
                </c:pt>
                <c:pt idx="548">
                  <c:v>0.0362</c:v>
                </c:pt>
                <c:pt idx="549">
                  <c:v>0.0378</c:v>
                </c:pt>
                <c:pt idx="550">
                  <c:v>0.04</c:v>
                </c:pt>
                <c:pt idx="551">
                  <c:v>0.0416</c:v>
                </c:pt>
                <c:pt idx="552">
                  <c:v>0.0429</c:v>
                </c:pt>
                <c:pt idx="553">
                  <c:v>0.0449</c:v>
                </c:pt>
                <c:pt idx="554">
                  <c:v>0.0459</c:v>
                </c:pt>
                <c:pt idx="555">
                  <c:v>0.0479</c:v>
                </c:pt>
                <c:pt idx="556">
                  <c:v>0.0494</c:v>
                </c:pt>
                <c:pt idx="557">
                  <c:v>0.0499</c:v>
                </c:pt>
                <c:pt idx="558">
                  <c:v>0.0524</c:v>
                </c:pt>
                <c:pt idx="559">
                  <c:v>0.0525</c:v>
                </c:pt>
                <c:pt idx="560">
                  <c:v>0.0525</c:v>
                </c:pt>
                <c:pt idx="561">
                  <c:v>0.0525</c:v>
                </c:pt>
                <c:pt idx="562">
                  <c:v>0.0525</c:v>
                </c:pt>
                <c:pt idx="563">
                  <c:v>0.0524</c:v>
                </c:pt>
                <c:pt idx="564">
                  <c:v>0.0525</c:v>
                </c:pt>
                <c:pt idx="565">
                  <c:v>0.0526</c:v>
                </c:pt>
                <c:pt idx="566">
                  <c:v>0.0526</c:v>
                </c:pt>
                <c:pt idx="567">
                  <c:v>0.0525</c:v>
                </c:pt>
                <c:pt idx="568">
                  <c:v>0.0525</c:v>
                </c:pt>
                <c:pt idx="569">
                  <c:v>0.0525</c:v>
                </c:pt>
                <c:pt idx="570">
                  <c:v>0.0526</c:v>
                </c:pt>
                <c:pt idx="571">
                  <c:v>0.0502</c:v>
                </c:pt>
                <c:pt idx="572">
                  <c:v>0.0494</c:v>
                </c:pt>
                <c:pt idx="573">
                  <c:v>0.0476</c:v>
                </c:pt>
                <c:pt idx="574">
                  <c:v>0.0449</c:v>
                </c:pt>
                <c:pt idx="575">
                  <c:v>0.0424</c:v>
                </c:pt>
                <c:pt idx="576">
                  <c:v>0.0394</c:v>
                </c:pt>
                <c:pt idx="577">
                  <c:v>0.0298</c:v>
                </c:pt>
                <c:pt idx="578">
                  <c:v>0.0261</c:v>
                </c:pt>
                <c:pt idx="579">
                  <c:v>0.0228</c:v>
                </c:pt>
                <c:pt idx="580">
                  <c:v>0.0198</c:v>
                </c:pt>
                <c:pt idx="581">
                  <c:v>0.02</c:v>
                </c:pt>
                <c:pt idx="582">
                  <c:v>0.0201</c:v>
                </c:pt>
                <c:pt idx="583">
                  <c:v>0.02</c:v>
                </c:pt>
                <c:pt idx="584">
                  <c:v>0.0181</c:v>
                </c:pt>
                <c:pt idx="585">
                  <c:v>0.0097</c:v>
                </c:pt>
                <c:pt idx="586">
                  <c:v>0.0039</c:v>
                </c:pt>
                <c:pt idx="587">
                  <c:v>0.0016</c:v>
                </c:pt>
                <c:pt idx="588">
                  <c:v>0.0015</c:v>
                </c:pt>
                <c:pt idx="589">
                  <c:v>0.0022</c:v>
                </c:pt>
                <c:pt idx="590">
                  <c:v>0.0018</c:v>
                </c:pt>
                <c:pt idx="591">
                  <c:v>0.0015</c:v>
                </c:pt>
                <c:pt idx="592">
                  <c:v>0.0018</c:v>
                </c:pt>
                <c:pt idx="593">
                  <c:v>0.0021</c:v>
                </c:pt>
                <c:pt idx="594">
                  <c:v>0.0016</c:v>
                </c:pt>
                <c:pt idx="595">
                  <c:v>0.0016</c:v>
                </c:pt>
                <c:pt idx="596">
                  <c:v>0.0015</c:v>
                </c:pt>
                <c:pt idx="597">
                  <c:v>0.0012</c:v>
                </c:pt>
                <c:pt idx="598">
                  <c:v>0.0012</c:v>
                </c:pt>
                <c:pt idx="599">
                  <c:v>0.0012</c:v>
                </c:pt>
                <c:pt idx="600">
                  <c:v>0.0011</c:v>
                </c:pt>
                <c:pt idx="601">
                  <c:v>0.0013</c:v>
                </c:pt>
                <c:pt idx="602">
                  <c:v>0.0016</c:v>
                </c:pt>
                <c:pt idx="603">
                  <c:v>0.002</c:v>
                </c:pt>
                <c:pt idx="604">
                  <c:v>0.002</c:v>
                </c:pt>
                <c:pt idx="605">
                  <c:v>0.0018</c:v>
                </c:pt>
                <c:pt idx="606">
                  <c:v>0.0018</c:v>
                </c:pt>
                <c:pt idx="607">
                  <c:v>0.0019</c:v>
                </c:pt>
                <c:pt idx="608">
                  <c:v>0.0019</c:v>
                </c:pt>
                <c:pt idx="609">
                  <c:v>0.0019</c:v>
                </c:pt>
                <c:pt idx="610">
                  <c:v>0.0019</c:v>
                </c:pt>
                <c:pt idx="611">
                  <c:v>0.0018</c:v>
                </c:pt>
                <c:pt idx="612">
                  <c:v>0.0017</c:v>
                </c:pt>
                <c:pt idx="613">
                  <c:v>0.0016</c:v>
                </c:pt>
                <c:pt idx="614">
                  <c:v>0.0014</c:v>
                </c:pt>
                <c:pt idx="615">
                  <c:v>0.001</c:v>
                </c:pt>
                <c:pt idx="616">
                  <c:v>0.0009</c:v>
                </c:pt>
                <c:pt idx="617">
                  <c:v>0.0009</c:v>
                </c:pt>
                <c:pt idx="618">
                  <c:v>0.0007</c:v>
                </c:pt>
                <c:pt idx="619">
                  <c:v>0.001</c:v>
                </c:pt>
                <c:pt idx="620">
                  <c:v>0.0008</c:v>
                </c:pt>
                <c:pt idx="621">
                  <c:v>0.0007</c:v>
                </c:pt>
                <c:pt idx="622">
                  <c:v>0.0008</c:v>
                </c:pt>
                <c:pt idx="623">
                  <c:v>0.0007</c:v>
                </c:pt>
                <c:pt idx="624">
                  <c:v>0.0008</c:v>
                </c:pt>
                <c:pt idx="625">
                  <c:v>0.001</c:v>
                </c:pt>
                <c:pt idx="626">
                  <c:v>0.0013</c:v>
                </c:pt>
                <c:pt idx="627">
                  <c:v>0.0014</c:v>
                </c:pt>
                <c:pt idx="628">
                  <c:v>0.0016</c:v>
                </c:pt>
                <c:pt idx="629">
                  <c:v>0.0016</c:v>
                </c:pt>
                <c:pt idx="630">
                  <c:v>0.0016</c:v>
                </c:pt>
                <c:pt idx="631">
                  <c:v>0.0013</c:v>
                </c:pt>
                <c:pt idx="632">
                  <c:v>0.0014</c:v>
                </c:pt>
                <c:pt idx="633">
                  <c:v>0.0016</c:v>
                </c:pt>
                <c:pt idx="634">
                  <c:v>0.0016</c:v>
                </c:pt>
                <c:pt idx="635">
                  <c:v>0.0016</c:v>
                </c:pt>
                <c:pt idx="636">
                  <c:v>0.0014</c:v>
                </c:pt>
                <c:pt idx="637">
                  <c:v>0.0015</c:v>
                </c:pt>
                <c:pt idx="638">
                  <c:v>0.0014</c:v>
                </c:pt>
                <c:pt idx="639">
                  <c:v>0.0015</c:v>
                </c:pt>
                <c:pt idx="640">
                  <c:v>0.0011</c:v>
                </c:pt>
                <c:pt idx="641">
                  <c:v>0.0009</c:v>
                </c:pt>
                <c:pt idx="642">
                  <c:v>0.0009</c:v>
                </c:pt>
                <c:pt idx="643">
                  <c:v>0.0008</c:v>
                </c:pt>
                <c:pt idx="644">
                  <c:v>0.0008</c:v>
                </c:pt>
                <c:pt idx="645">
                  <c:v>0.0009</c:v>
                </c:pt>
                <c:pt idx="646">
                  <c:v>0.0008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443064"/>
        <c:axId val="-2127159112"/>
      </c:lineChart>
      <c:dateAx>
        <c:axId val="2138443064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59112"/>
        <c:crosses val="autoZero"/>
        <c:auto val="1"/>
        <c:lblOffset val="100"/>
        <c:baseTimeUnit val="months"/>
      </c:dateAx>
      <c:valAx>
        <c:axId val="-212715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43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374650</xdr:colOff>
      <xdr:row>1</xdr:row>
      <xdr:rowOff>139700</xdr:rowOff>
    </xdr:from>
    <xdr:to>
      <xdr:col>12</xdr:col>
      <xdr:colOff>177800</xdr:colOff>
      <xdr:row>21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ederalreserve.gov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0"/>
  <sheetViews>
    <sheetView tabSelected="1" workbookViewId="0"/>
  </sheetViews>
  <sheetFormatPr baseColWidth="10" defaultColWidth="8.83203125" defaultRowHeight="12" x14ac:dyDescent="0"/>
  <cols>
    <col min="1" max="1" width="12" style="2" customWidth="1"/>
    <col min="2" max="16384" width="8.83203125" style="2"/>
  </cols>
  <sheetData>
    <row r="1" spans="1:4">
      <c r="A1" s="1" t="s">
        <v>0</v>
      </c>
      <c r="D1" s="7" t="s">
        <v>3</v>
      </c>
    </row>
    <row r="2" spans="1:4">
      <c r="A2" s="1"/>
    </row>
    <row r="3" spans="1:4" ht="13" thickBot="1">
      <c r="A3" s="5" t="s">
        <v>1</v>
      </c>
      <c r="B3" s="5" t="s">
        <v>2</v>
      </c>
    </row>
    <row r="4" spans="1:4" ht="13" thickTop="1">
      <c r="A4" s="3">
        <f>DATE(1960,1,1)</f>
        <v>21916</v>
      </c>
      <c r="B4" s="4">
        <v>3.9900000000000005E-2</v>
      </c>
    </row>
    <row r="5" spans="1:4">
      <c r="A5" s="3">
        <f>DATE(1960,2,1)</f>
        <v>21947</v>
      </c>
      <c r="B5" s="4">
        <v>3.9699999999999999E-2</v>
      </c>
    </row>
    <row r="6" spans="1:4">
      <c r="A6" s="3">
        <f>DATE(1960,3,1)</f>
        <v>21976</v>
      </c>
      <c r="B6" s="4">
        <v>3.8399999999999997E-2</v>
      </c>
    </row>
    <row r="7" spans="1:4">
      <c r="A7" s="3">
        <f>DATE(1960,4,1)</f>
        <v>22007</v>
      </c>
      <c r="B7" s="4">
        <v>3.9199999999999999E-2</v>
      </c>
    </row>
    <row r="8" spans="1:4">
      <c r="A8" s="3">
        <f>DATE(1960,5,1)</f>
        <v>22037</v>
      </c>
      <c r="B8" s="4">
        <v>3.85E-2</v>
      </c>
    </row>
    <row r="9" spans="1:4">
      <c r="A9" s="3">
        <f>DATE(1960,6,1)</f>
        <v>22068</v>
      </c>
      <c r="B9" s="4">
        <v>3.32E-2</v>
      </c>
    </row>
    <row r="10" spans="1:4">
      <c r="A10" s="3">
        <f>DATE(1960,7,1)</f>
        <v>22098</v>
      </c>
      <c r="B10" s="4">
        <v>3.2300000000000002E-2</v>
      </c>
    </row>
    <row r="11" spans="1:4">
      <c r="A11" s="3">
        <f>DATE(1960,8,1)</f>
        <v>22129</v>
      </c>
      <c r="B11" s="4">
        <v>2.98E-2</v>
      </c>
    </row>
    <row r="12" spans="1:4">
      <c r="A12" s="3">
        <f>DATE(1960,9,1)</f>
        <v>22160</v>
      </c>
      <c r="B12" s="4">
        <v>2.6000000000000002E-2</v>
      </c>
    </row>
    <row r="13" spans="1:4">
      <c r="A13" s="3">
        <f>DATE(1960,10,1)</f>
        <v>22190</v>
      </c>
      <c r="B13" s="4">
        <v>2.4700000000000003E-2</v>
      </c>
    </row>
    <row r="14" spans="1:4">
      <c r="A14" s="3">
        <f>DATE(1960,11,1)</f>
        <v>22221</v>
      </c>
      <c r="B14" s="4">
        <v>2.4399999999999998E-2</v>
      </c>
    </row>
    <row r="15" spans="1:4">
      <c r="A15" s="3">
        <f>DATE(1960,12,1)</f>
        <v>22251</v>
      </c>
      <c r="B15" s="4">
        <v>1.9799999999999998E-2</v>
      </c>
    </row>
    <row r="16" spans="1:4">
      <c r="A16" s="3">
        <f>DATE(1961,1,1)</f>
        <v>22282</v>
      </c>
      <c r="B16" s="4">
        <v>1.4499999999999999E-2</v>
      </c>
    </row>
    <row r="17" spans="1:2">
      <c r="A17" s="3">
        <f>DATE(1961,2,1)</f>
        <v>22313</v>
      </c>
      <c r="B17" s="4">
        <v>2.5399999999999999E-2</v>
      </c>
    </row>
    <row r="18" spans="1:2">
      <c r="A18" s="3">
        <f>DATE(1961,3,1)</f>
        <v>22341</v>
      </c>
      <c r="B18" s="4">
        <v>2.0199999999999999E-2</v>
      </c>
    </row>
    <row r="19" spans="1:2">
      <c r="A19" s="3">
        <f>DATE(1961,4,1)</f>
        <v>22372</v>
      </c>
      <c r="B19" s="4">
        <v>1.49E-2</v>
      </c>
    </row>
    <row r="20" spans="1:2">
      <c r="A20" s="3">
        <f>DATE(1961,5,1)</f>
        <v>22402</v>
      </c>
      <c r="B20" s="4">
        <v>1.9799999999999998E-2</v>
      </c>
    </row>
    <row r="21" spans="1:2">
      <c r="A21" s="3">
        <f>DATE(1961,6,1)</f>
        <v>22433</v>
      </c>
      <c r="B21" s="4">
        <v>1.7299999999999999E-2</v>
      </c>
    </row>
    <row r="22" spans="1:2">
      <c r="A22" s="3">
        <f>DATE(1961,7,1)</f>
        <v>22463</v>
      </c>
      <c r="B22" s="4">
        <v>1.1699999999999999E-2</v>
      </c>
    </row>
    <row r="23" spans="1:2">
      <c r="A23" s="3">
        <f>DATE(1961,8,1)</f>
        <v>22494</v>
      </c>
      <c r="B23" s="4">
        <v>0.02</v>
      </c>
    </row>
    <row r="24" spans="1:2">
      <c r="A24" s="3">
        <f>DATE(1961,9,1)</f>
        <v>22525</v>
      </c>
      <c r="B24" s="4">
        <v>1.8799999999999997E-2</v>
      </c>
    </row>
    <row r="25" spans="1:2">
      <c r="A25" s="3">
        <f>DATE(1961,10,1)</f>
        <v>22555</v>
      </c>
      <c r="B25" s="4">
        <v>2.2599999999999999E-2</v>
      </c>
    </row>
    <row r="26" spans="1:2">
      <c r="A26" s="3">
        <f>DATE(1961,11,1)</f>
        <v>22586</v>
      </c>
      <c r="B26" s="4">
        <v>2.6099999999999998E-2</v>
      </c>
    </row>
    <row r="27" spans="1:2">
      <c r="A27" s="3">
        <f>DATE(1961,12,1)</f>
        <v>22616</v>
      </c>
      <c r="B27" s="4">
        <v>2.3300000000000001E-2</v>
      </c>
    </row>
    <row r="28" spans="1:2">
      <c r="A28" s="3">
        <f>DATE(1962,1,1)</f>
        <v>22647</v>
      </c>
      <c r="B28" s="4">
        <v>2.1499999999999998E-2</v>
      </c>
    </row>
    <row r="29" spans="1:2">
      <c r="A29" s="3">
        <f>DATE(1962,2,1)</f>
        <v>22678</v>
      </c>
      <c r="B29" s="4">
        <v>2.3700000000000002E-2</v>
      </c>
    </row>
    <row r="30" spans="1:2">
      <c r="A30" s="3">
        <f>DATE(1962,3,1)</f>
        <v>22706</v>
      </c>
      <c r="B30" s="4">
        <v>2.8500000000000001E-2</v>
      </c>
    </row>
    <row r="31" spans="1:2">
      <c r="A31" s="3">
        <f>DATE(1962,4,1)</f>
        <v>22737</v>
      </c>
      <c r="B31" s="4">
        <v>2.7799999999999998E-2</v>
      </c>
    </row>
    <row r="32" spans="1:2">
      <c r="A32" s="3">
        <f>DATE(1962,5,1)</f>
        <v>22767</v>
      </c>
      <c r="B32" s="4">
        <v>2.3599999999999999E-2</v>
      </c>
    </row>
    <row r="33" spans="1:2">
      <c r="A33" s="3">
        <f>DATE(1962,6,1)</f>
        <v>22798</v>
      </c>
      <c r="B33" s="4">
        <v>2.6800000000000001E-2</v>
      </c>
    </row>
    <row r="34" spans="1:2">
      <c r="A34" s="3">
        <f>DATE(1962,7,1)</f>
        <v>22828</v>
      </c>
      <c r="B34" s="4">
        <v>2.7099999999999999E-2</v>
      </c>
    </row>
    <row r="35" spans="1:2">
      <c r="A35" s="3">
        <f>DATE(1962,8,1)</f>
        <v>22859</v>
      </c>
      <c r="B35" s="4">
        <v>2.9300000000000003E-2</v>
      </c>
    </row>
    <row r="36" spans="1:2">
      <c r="A36" s="3">
        <f>DATE(1962,9,1)</f>
        <v>22890</v>
      </c>
      <c r="B36" s="4">
        <v>2.8999999999999998E-2</v>
      </c>
    </row>
    <row r="37" spans="1:2">
      <c r="A37" s="3">
        <f>DATE(1962,10,1)</f>
        <v>22920</v>
      </c>
      <c r="B37" s="4">
        <v>2.8999999999999998E-2</v>
      </c>
    </row>
    <row r="38" spans="1:2">
      <c r="A38" s="3">
        <f>DATE(1962,11,1)</f>
        <v>22951</v>
      </c>
      <c r="B38" s="4">
        <v>2.9399999999999999E-2</v>
      </c>
    </row>
    <row r="39" spans="1:2">
      <c r="A39" s="3">
        <f>DATE(1962,12,1)</f>
        <v>22981</v>
      </c>
      <c r="B39" s="4">
        <v>2.9300000000000003E-2</v>
      </c>
    </row>
    <row r="40" spans="1:2">
      <c r="A40" s="3">
        <f>DATE(1963,1,1)</f>
        <v>23012</v>
      </c>
      <c r="B40" s="4">
        <v>2.92E-2</v>
      </c>
    </row>
    <row r="41" spans="1:2">
      <c r="A41" s="3">
        <f>DATE(1963,2,1)</f>
        <v>23043</v>
      </c>
      <c r="B41" s="4">
        <v>0.03</v>
      </c>
    </row>
    <row r="42" spans="1:2">
      <c r="A42" s="3">
        <f>DATE(1963,3,1)</f>
        <v>23071</v>
      </c>
      <c r="B42" s="4">
        <v>2.98E-2</v>
      </c>
    </row>
    <row r="43" spans="1:2">
      <c r="A43" s="3">
        <f>DATE(1963,4,1)</f>
        <v>23102</v>
      </c>
      <c r="B43" s="4">
        <v>2.8999999999999998E-2</v>
      </c>
    </row>
    <row r="44" spans="1:2">
      <c r="A44" s="3">
        <f>DATE(1963,5,1)</f>
        <v>23132</v>
      </c>
      <c r="B44" s="4">
        <v>0.03</v>
      </c>
    </row>
    <row r="45" spans="1:2">
      <c r="A45" s="3">
        <f>DATE(1963,6,1)</f>
        <v>23163</v>
      </c>
      <c r="B45" s="4">
        <v>2.9900000000000003E-2</v>
      </c>
    </row>
    <row r="46" spans="1:2">
      <c r="A46" s="3">
        <f>DATE(1963,7,1)</f>
        <v>23193</v>
      </c>
      <c r="B46" s="4">
        <v>3.0200000000000001E-2</v>
      </c>
    </row>
    <row r="47" spans="1:2">
      <c r="A47" s="3">
        <f>DATE(1963,8,1)</f>
        <v>23224</v>
      </c>
      <c r="B47" s="4">
        <v>3.49E-2</v>
      </c>
    </row>
    <row r="48" spans="1:2">
      <c r="A48" s="3">
        <f>DATE(1963,9,1)</f>
        <v>23255</v>
      </c>
      <c r="B48" s="4">
        <v>3.4799999999999998E-2</v>
      </c>
    </row>
    <row r="49" spans="1:2">
      <c r="A49" s="3">
        <f>DATE(1963,10,1)</f>
        <v>23285</v>
      </c>
      <c r="B49" s="4">
        <v>3.5000000000000003E-2</v>
      </c>
    </row>
    <row r="50" spans="1:2">
      <c r="A50" s="3">
        <f>DATE(1963,11,1)</f>
        <v>23316</v>
      </c>
      <c r="B50" s="4">
        <v>3.4799999999999998E-2</v>
      </c>
    </row>
    <row r="51" spans="1:2">
      <c r="A51" s="3">
        <f>DATE(1963,12,1)</f>
        <v>23346</v>
      </c>
      <c r="B51" s="4">
        <v>3.3799999999999997E-2</v>
      </c>
    </row>
    <row r="52" spans="1:2">
      <c r="A52" s="3">
        <f>DATE(1964,1,1)</f>
        <v>23377</v>
      </c>
      <c r="B52" s="4">
        <v>3.4799999999999998E-2</v>
      </c>
    </row>
    <row r="53" spans="1:2">
      <c r="A53" s="3">
        <f>DATE(1964,2,1)</f>
        <v>23408</v>
      </c>
      <c r="B53" s="4">
        <v>3.4799999999999998E-2</v>
      </c>
    </row>
    <row r="54" spans="1:2">
      <c r="A54" s="3">
        <f>DATE(1964,3,1)</f>
        <v>23437</v>
      </c>
      <c r="B54" s="4">
        <v>3.4300000000000004E-2</v>
      </c>
    </row>
    <row r="55" spans="1:2">
      <c r="A55" s="3">
        <f>DATE(1964,4,1)</f>
        <v>23468</v>
      </c>
      <c r="B55" s="4">
        <v>3.4700000000000002E-2</v>
      </c>
    </row>
    <row r="56" spans="1:2">
      <c r="A56" s="3">
        <f>DATE(1964,5,1)</f>
        <v>23498</v>
      </c>
      <c r="B56" s="4">
        <v>3.5000000000000003E-2</v>
      </c>
    </row>
    <row r="57" spans="1:2">
      <c r="A57" s="3">
        <f>DATE(1964,6,1)</f>
        <v>23529</v>
      </c>
      <c r="B57" s="4">
        <v>3.5000000000000003E-2</v>
      </c>
    </row>
    <row r="58" spans="1:2">
      <c r="A58" s="3">
        <f>DATE(1964,7,1)</f>
        <v>23559</v>
      </c>
      <c r="B58" s="4">
        <v>3.4200000000000001E-2</v>
      </c>
    </row>
    <row r="59" spans="1:2">
      <c r="A59" s="3">
        <f>DATE(1964,8,1)</f>
        <v>23590</v>
      </c>
      <c r="B59" s="4">
        <v>3.5000000000000003E-2</v>
      </c>
    </row>
    <row r="60" spans="1:2">
      <c r="A60" s="3">
        <f>DATE(1964,9,1)</f>
        <v>23621</v>
      </c>
      <c r="B60" s="4">
        <v>3.4500000000000003E-2</v>
      </c>
    </row>
    <row r="61" spans="1:2">
      <c r="A61" s="3">
        <f>DATE(1964,10,1)</f>
        <v>23651</v>
      </c>
      <c r="B61" s="4">
        <v>3.3599999999999998E-2</v>
      </c>
    </row>
    <row r="62" spans="1:2">
      <c r="A62" s="3">
        <f>DATE(1964,11,1)</f>
        <v>23682</v>
      </c>
      <c r="B62" s="4">
        <v>3.5200000000000002E-2</v>
      </c>
    </row>
    <row r="63" spans="1:2">
      <c r="A63" s="3">
        <f>DATE(1964,12,1)</f>
        <v>23712</v>
      </c>
      <c r="B63" s="4">
        <v>3.85E-2</v>
      </c>
    </row>
    <row r="64" spans="1:2">
      <c r="A64" s="3">
        <f>DATE(1965,1,1)</f>
        <v>23743</v>
      </c>
      <c r="B64" s="4">
        <v>3.9E-2</v>
      </c>
    </row>
    <row r="65" spans="1:2">
      <c r="A65" s="3">
        <f>DATE(1965,2,1)</f>
        <v>23774</v>
      </c>
      <c r="B65" s="4">
        <v>3.9800000000000002E-2</v>
      </c>
    </row>
    <row r="66" spans="1:2">
      <c r="A66" s="3">
        <f>DATE(1965,3,1)</f>
        <v>23802</v>
      </c>
      <c r="B66" s="4">
        <v>4.0399999999999998E-2</v>
      </c>
    </row>
    <row r="67" spans="1:2">
      <c r="A67" s="3">
        <f>DATE(1965,4,1)</f>
        <v>23833</v>
      </c>
      <c r="B67" s="4">
        <v>4.0899999999999999E-2</v>
      </c>
    </row>
    <row r="68" spans="1:2">
      <c r="A68" s="3">
        <f>DATE(1965,5,1)</f>
        <v>23863</v>
      </c>
      <c r="B68" s="4">
        <v>4.0999999999999995E-2</v>
      </c>
    </row>
    <row r="69" spans="1:2">
      <c r="A69" s="3">
        <f>DATE(1965,6,1)</f>
        <v>23894</v>
      </c>
      <c r="B69" s="4">
        <v>4.0399999999999998E-2</v>
      </c>
    </row>
    <row r="70" spans="1:2">
      <c r="A70" s="3">
        <f>DATE(1965,7,1)</f>
        <v>23924</v>
      </c>
      <c r="B70" s="4">
        <v>4.0899999999999999E-2</v>
      </c>
    </row>
    <row r="71" spans="1:2">
      <c r="A71" s="3">
        <f>DATE(1965,8,1)</f>
        <v>23955</v>
      </c>
      <c r="B71" s="4">
        <v>4.1200000000000001E-2</v>
      </c>
    </row>
    <row r="72" spans="1:2">
      <c r="A72" s="3">
        <f>DATE(1965,9,1)</f>
        <v>23986</v>
      </c>
      <c r="B72" s="4">
        <v>4.0099999999999997E-2</v>
      </c>
    </row>
    <row r="73" spans="1:2">
      <c r="A73" s="3">
        <f>DATE(1965,10,1)</f>
        <v>24016</v>
      </c>
      <c r="B73" s="4">
        <v>4.0800000000000003E-2</v>
      </c>
    </row>
    <row r="74" spans="1:2">
      <c r="A74" s="3">
        <f>DATE(1965,11,1)</f>
        <v>24047</v>
      </c>
      <c r="B74" s="4">
        <v>4.0999999999999995E-2</v>
      </c>
    </row>
    <row r="75" spans="1:2">
      <c r="A75" s="3">
        <f>DATE(1965,12,1)</f>
        <v>24077</v>
      </c>
      <c r="B75" s="4">
        <v>4.3200000000000002E-2</v>
      </c>
    </row>
    <row r="76" spans="1:2">
      <c r="A76" s="3">
        <f>DATE(1966,1,1)</f>
        <v>24108</v>
      </c>
      <c r="B76" s="4">
        <v>4.4199999999999996E-2</v>
      </c>
    </row>
    <row r="77" spans="1:2">
      <c r="A77" s="3">
        <f>DATE(1966,2,1)</f>
        <v>24139</v>
      </c>
      <c r="B77" s="4">
        <v>4.5999999999999999E-2</v>
      </c>
    </row>
    <row r="78" spans="1:2">
      <c r="A78" s="3">
        <f>DATE(1966,3,1)</f>
        <v>24167</v>
      </c>
      <c r="B78" s="4">
        <v>4.6500000000000007E-2</v>
      </c>
    </row>
    <row r="79" spans="1:2">
      <c r="A79" s="3">
        <f>DATE(1966,4,1)</f>
        <v>24198</v>
      </c>
      <c r="B79" s="4">
        <v>4.6699999999999998E-2</v>
      </c>
    </row>
    <row r="80" spans="1:2">
      <c r="A80" s="3">
        <f>DATE(1966,5,1)</f>
        <v>24228</v>
      </c>
      <c r="B80" s="4">
        <v>4.9000000000000002E-2</v>
      </c>
    </row>
    <row r="81" spans="1:2">
      <c r="A81" s="3">
        <f>DATE(1966,6,1)</f>
        <v>24259</v>
      </c>
      <c r="B81" s="4">
        <v>5.1699999999999996E-2</v>
      </c>
    </row>
    <row r="82" spans="1:2">
      <c r="A82" s="3">
        <f>DATE(1966,7,1)</f>
        <v>24289</v>
      </c>
      <c r="B82" s="4">
        <v>5.2999999999999999E-2</v>
      </c>
    </row>
    <row r="83" spans="1:2">
      <c r="A83" s="3">
        <f>DATE(1966,8,1)</f>
        <v>24320</v>
      </c>
      <c r="B83" s="4">
        <v>5.5300000000000002E-2</v>
      </c>
    </row>
    <row r="84" spans="1:2">
      <c r="A84" s="3">
        <f>DATE(1966,9,1)</f>
        <v>24351</v>
      </c>
      <c r="B84" s="4">
        <v>5.4000000000000006E-2</v>
      </c>
    </row>
    <row r="85" spans="1:2">
      <c r="A85" s="3">
        <f>DATE(1966,10,1)</f>
        <v>24381</v>
      </c>
      <c r="B85" s="4">
        <v>5.5300000000000002E-2</v>
      </c>
    </row>
    <row r="86" spans="1:2">
      <c r="A86" s="3">
        <f>DATE(1966,11,1)</f>
        <v>24412</v>
      </c>
      <c r="B86" s="4">
        <v>5.7599999999999998E-2</v>
      </c>
    </row>
    <row r="87" spans="1:2">
      <c r="A87" s="3">
        <f>DATE(1966,12,1)</f>
        <v>24442</v>
      </c>
      <c r="B87" s="4">
        <v>5.4000000000000006E-2</v>
      </c>
    </row>
    <row r="88" spans="1:2">
      <c r="A88" s="3">
        <f>DATE(1967,1,1)</f>
        <v>24473</v>
      </c>
      <c r="B88" s="4">
        <v>4.9400000000000006E-2</v>
      </c>
    </row>
    <row r="89" spans="1:2">
      <c r="A89" s="3">
        <f>DATE(1967,2,1)</f>
        <v>24504</v>
      </c>
      <c r="B89" s="4">
        <v>0.05</v>
      </c>
    </row>
    <row r="90" spans="1:2">
      <c r="A90" s="3">
        <f>DATE(1967,3,1)</f>
        <v>24532</v>
      </c>
      <c r="B90" s="4">
        <v>4.53E-2</v>
      </c>
    </row>
    <row r="91" spans="1:2">
      <c r="A91" s="3">
        <f>DATE(1967,4,1)</f>
        <v>24563</v>
      </c>
      <c r="B91" s="4">
        <v>4.0500000000000001E-2</v>
      </c>
    </row>
    <row r="92" spans="1:2">
      <c r="A92" s="3">
        <f>DATE(1967,5,1)</f>
        <v>24593</v>
      </c>
      <c r="B92" s="4">
        <v>3.9399999999999998E-2</v>
      </c>
    </row>
    <row r="93" spans="1:2">
      <c r="A93" s="3">
        <f>DATE(1967,6,1)</f>
        <v>24624</v>
      </c>
      <c r="B93" s="4">
        <v>3.9800000000000002E-2</v>
      </c>
    </row>
    <row r="94" spans="1:2">
      <c r="A94" s="3">
        <f>DATE(1967,7,1)</f>
        <v>24654</v>
      </c>
      <c r="B94" s="4">
        <v>3.7900000000000003E-2</v>
      </c>
    </row>
    <row r="95" spans="1:2">
      <c r="A95" s="3">
        <f>DATE(1967,8,1)</f>
        <v>24685</v>
      </c>
      <c r="B95" s="4">
        <v>3.9E-2</v>
      </c>
    </row>
    <row r="96" spans="1:2">
      <c r="A96" s="3">
        <f>DATE(1967,9,1)</f>
        <v>24716</v>
      </c>
      <c r="B96" s="4">
        <v>3.9900000000000005E-2</v>
      </c>
    </row>
    <row r="97" spans="1:2">
      <c r="A97" s="3">
        <f>DATE(1967,10,1)</f>
        <v>24746</v>
      </c>
      <c r="B97" s="4">
        <v>3.8800000000000001E-2</v>
      </c>
    </row>
    <row r="98" spans="1:2">
      <c r="A98" s="3">
        <f>DATE(1967,11,1)</f>
        <v>24777</v>
      </c>
      <c r="B98" s="4">
        <v>4.1299999999999996E-2</v>
      </c>
    </row>
    <row r="99" spans="1:2">
      <c r="A99" s="3">
        <f>DATE(1967,12,1)</f>
        <v>24807</v>
      </c>
      <c r="B99" s="4">
        <v>4.5100000000000001E-2</v>
      </c>
    </row>
    <row r="100" spans="1:2">
      <c r="A100" s="3">
        <f>DATE(1968,1,1)</f>
        <v>24838</v>
      </c>
      <c r="B100" s="4">
        <v>4.5999999999999999E-2</v>
      </c>
    </row>
    <row r="101" spans="1:2">
      <c r="A101" s="3">
        <f>DATE(1968,2,1)</f>
        <v>24869</v>
      </c>
      <c r="B101" s="4">
        <v>4.7100000000000003E-2</v>
      </c>
    </row>
    <row r="102" spans="1:2">
      <c r="A102" s="3">
        <f>DATE(1968,3,1)</f>
        <v>24898</v>
      </c>
      <c r="B102" s="4">
        <v>5.0499999999999996E-2</v>
      </c>
    </row>
    <row r="103" spans="1:2">
      <c r="A103" s="3">
        <f>DATE(1968,4,1)</f>
        <v>24929</v>
      </c>
      <c r="B103" s="4">
        <v>5.7599999999999998E-2</v>
      </c>
    </row>
    <row r="104" spans="1:2">
      <c r="A104" s="3">
        <f>DATE(1968,5,1)</f>
        <v>24959</v>
      </c>
      <c r="B104" s="4">
        <v>6.1100000000000002E-2</v>
      </c>
    </row>
    <row r="105" spans="1:2">
      <c r="A105" s="3">
        <f>DATE(1968,6,1)</f>
        <v>24990</v>
      </c>
      <c r="B105" s="4">
        <v>6.0700000000000004E-2</v>
      </c>
    </row>
    <row r="106" spans="1:2">
      <c r="A106" s="3">
        <f>DATE(1968,7,1)</f>
        <v>25020</v>
      </c>
      <c r="B106" s="4">
        <v>6.0199999999999997E-2</v>
      </c>
    </row>
    <row r="107" spans="1:2">
      <c r="A107" s="3">
        <f>DATE(1968,8,1)</f>
        <v>25051</v>
      </c>
      <c r="B107" s="4">
        <v>6.0299999999999999E-2</v>
      </c>
    </row>
    <row r="108" spans="1:2">
      <c r="A108" s="3">
        <f>DATE(1968,9,1)</f>
        <v>25082</v>
      </c>
      <c r="B108" s="4">
        <v>5.7800000000000004E-2</v>
      </c>
    </row>
    <row r="109" spans="1:2">
      <c r="A109" s="3">
        <f>DATE(1968,10,1)</f>
        <v>25112</v>
      </c>
      <c r="B109" s="4">
        <v>5.91E-2</v>
      </c>
    </row>
    <row r="110" spans="1:2">
      <c r="A110" s="3">
        <f>DATE(1968,11,1)</f>
        <v>25143</v>
      </c>
      <c r="B110" s="4">
        <v>5.8200000000000002E-2</v>
      </c>
    </row>
    <row r="111" spans="1:2">
      <c r="A111" s="3">
        <f>DATE(1968,12,1)</f>
        <v>25173</v>
      </c>
      <c r="B111" s="4">
        <v>6.0199999999999997E-2</v>
      </c>
    </row>
    <row r="112" spans="1:2">
      <c r="A112" s="3">
        <f>DATE(1969,1,1)</f>
        <v>25204</v>
      </c>
      <c r="B112" s="4">
        <v>6.3E-2</v>
      </c>
    </row>
    <row r="113" spans="1:2">
      <c r="A113" s="3">
        <f>DATE(1969,2,1)</f>
        <v>25235</v>
      </c>
      <c r="B113" s="4">
        <v>6.6100000000000006E-2</v>
      </c>
    </row>
    <row r="114" spans="1:2">
      <c r="A114" s="3">
        <f>DATE(1969,3,1)</f>
        <v>25263</v>
      </c>
      <c r="B114" s="4">
        <v>6.7900000000000002E-2</v>
      </c>
    </row>
    <row r="115" spans="1:2">
      <c r="A115" s="3">
        <f>DATE(1969,4,1)</f>
        <v>25294</v>
      </c>
      <c r="B115" s="4">
        <v>7.4099999999999999E-2</v>
      </c>
    </row>
    <row r="116" spans="1:2">
      <c r="A116" s="3">
        <f>DATE(1969,5,1)</f>
        <v>25324</v>
      </c>
      <c r="B116" s="4">
        <v>8.6699999999999999E-2</v>
      </c>
    </row>
    <row r="117" spans="1:2">
      <c r="A117" s="3">
        <f>DATE(1969,6,1)</f>
        <v>25355</v>
      </c>
      <c r="B117" s="4">
        <v>8.900000000000001E-2</v>
      </c>
    </row>
    <row r="118" spans="1:2">
      <c r="A118" s="3">
        <f>DATE(1969,7,1)</f>
        <v>25385</v>
      </c>
      <c r="B118" s="4">
        <v>8.6099999999999996E-2</v>
      </c>
    </row>
    <row r="119" spans="1:2">
      <c r="A119" s="3">
        <f>DATE(1969,8,1)</f>
        <v>25416</v>
      </c>
      <c r="B119" s="4">
        <v>9.1899999999999996E-2</v>
      </c>
    </row>
    <row r="120" spans="1:2">
      <c r="A120" s="3">
        <f>DATE(1969,9,1)</f>
        <v>25447</v>
      </c>
      <c r="B120" s="4">
        <v>9.1499999999999998E-2</v>
      </c>
    </row>
    <row r="121" spans="1:2">
      <c r="A121" s="3">
        <f>DATE(1969,10,1)</f>
        <v>25477</v>
      </c>
      <c r="B121" s="4">
        <v>0.09</v>
      </c>
    </row>
    <row r="122" spans="1:2">
      <c r="A122" s="3">
        <f>DATE(1969,11,1)</f>
        <v>25508</v>
      </c>
      <c r="B122" s="4">
        <v>8.8499999999999995E-2</v>
      </c>
    </row>
    <row r="123" spans="1:2">
      <c r="A123" s="3">
        <f>DATE(1969,12,1)</f>
        <v>25538</v>
      </c>
      <c r="B123" s="4">
        <v>8.9700000000000002E-2</v>
      </c>
    </row>
    <row r="124" spans="1:2">
      <c r="A124" s="3">
        <f>DATE(1970,1,1)</f>
        <v>25569</v>
      </c>
      <c r="B124" s="4">
        <v>8.9800000000000005E-2</v>
      </c>
    </row>
    <row r="125" spans="1:2">
      <c r="A125" s="3">
        <f>DATE(1970,2,1)</f>
        <v>25600</v>
      </c>
      <c r="B125" s="4">
        <v>8.9800000000000005E-2</v>
      </c>
    </row>
    <row r="126" spans="1:2">
      <c r="A126" s="3">
        <f>DATE(1970,3,1)</f>
        <v>25628</v>
      </c>
      <c r="B126" s="4">
        <v>7.7600000000000002E-2</v>
      </c>
    </row>
    <row r="127" spans="1:2">
      <c r="A127" s="3">
        <f>DATE(1970,4,1)</f>
        <v>25659</v>
      </c>
      <c r="B127" s="4">
        <v>8.1000000000000003E-2</v>
      </c>
    </row>
    <row r="128" spans="1:2">
      <c r="A128" s="3">
        <f>DATE(1970,5,1)</f>
        <v>25689</v>
      </c>
      <c r="B128" s="4">
        <v>7.9399999999999998E-2</v>
      </c>
    </row>
    <row r="129" spans="1:2">
      <c r="A129" s="3">
        <f>DATE(1970,6,1)</f>
        <v>25720</v>
      </c>
      <c r="B129" s="4">
        <v>7.5999999999999998E-2</v>
      </c>
    </row>
    <row r="130" spans="1:2">
      <c r="A130" s="3">
        <f>DATE(1970,7,1)</f>
        <v>25750</v>
      </c>
      <c r="B130" s="4">
        <v>7.2099999999999997E-2</v>
      </c>
    </row>
    <row r="131" spans="1:2">
      <c r="A131" s="3">
        <f>DATE(1970,8,1)</f>
        <v>25781</v>
      </c>
      <c r="B131" s="4">
        <v>6.6100000000000006E-2</v>
      </c>
    </row>
    <row r="132" spans="1:2">
      <c r="A132" s="3">
        <f>DATE(1970,9,1)</f>
        <v>25812</v>
      </c>
      <c r="B132" s="4">
        <v>6.2899999999999998E-2</v>
      </c>
    </row>
    <row r="133" spans="1:2">
      <c r="A133" s="3">
        <f>DATE(1970,10,1)</f>
        <v>25842</v>
      </c>
      <c r="B133" s="4">
        <v>6.2E-2</v>
      </c>
    </row>
    <row r="134" spans="1:2">
      <c r="A134" s="3">
        <f>DATE(1970,11,1)</f>
        <v>25873</v>
      </c>
      <c r="B134" s="4">
        <v>5.5999999999999994E-2</v>
      </c>
    </row>
    <row r="135" spans="1:2">
      <c r="A135" s="3">
        <f>DATE(1970,12,1)</f>
        <v>25903</v>
      </c>
      <c r="B135" s="4">
        <v>4.9000000000000002E-2</v>
      </c>
    </row>
    <row r="136" spans="1:2">
      <c r="A136" s="3">
        <f>DATE(1971,1,1)</f>
        <v>25934</v>
      </c>
      <c r="B136" s="4">
        <v>4.1399999999999999E-2</v>
      </c>
    </row>
    <row r="137" spans="1:2">
      <c r="A137" s="3">
        <f>DATE(1971,2,1)</f>
        <v>25965</v>
      </c>
      <c r="B137" s="4">
        <v>3.7200000000000004E-2</v>
      </c>
    </row>
    <row r="138" spans="1:2">
      <c r="A138" s="3">
        <f>DATE(1971,3,1)</f>
        <v>25993</v>
      </c>
      <c r="B138" s="4">
        <v>3.7100000000000001E-2</v>
      </c>
    </row>
    <row r="139" spans="1:2">
      <c r="A139" s="3">
        <f>DATE(1971,4,1)</f>
        <v>26024</v>
      </c>
      <c r="B139" s="4">
        <v>4.1500000000000002E-2</v>
      </c>
    </row>
    <row r="140" spans="1:2">
      <c r="A140" s="3">
        <f>DATE(1971,5,1)</f>
        <v>26054</v>
      </c>
      <c r="B140" s="4">
        <v>4.6300000000000001E-2</v>
      </c>
    </row>
    <row r="141" spans="1:2">
      <c r="A141" s="3">
        <f>DATE(1971,6,1)</f>
        <v>26085</v>
      </c>
      <c r="B141" s="4">
        <v>4.9100000000000005E-2</v>
      </c>
    </row>
    <row r="142" spans="1:2">
      <c r="A142" s="3">
        <f>DATE(1971,7,1)</f>
        <v>26115</v>
      </c>
      <c r="B142" s="4">
        <v>5.3099999999999994E-2</v>
      </c>
    </row>
    <row r="143" spans="1:2">
      <c r="A143" s="3">
        <f>DATE(1971,8,1)</f>
        <v>26146</v>
      </c>
      <c r="B143" s="4">
        <v>5.5599999999999997E-2</v>
      </c>
    </row>
    <row r="144" spans="1:2">
      <c r="A144" s="3">
        <f>DATE(1971,9,1)</f>
        <v>26177</v>
      </c>
      <c r="B144" s="4">
        <v>5.5500000000000001E-2</v>
      </c>
    </row>
    <row r="145" spans="1:2">
      <c r="A145" s="3">
        <f>DATE(1971,10,1)</f>
        <v>26207</v>
      </c>
      <c r="B145" s="4">
        <v>5.2000000000000005E-2</v>
      </c>
    </row>
    <row r="146" spans="1:2">
      <c r="A146" s="3">
        <f>DATE(1971,11,1)</f>
        <v>26238</v>
      </c>
      <c r="B146" s="4">
        <v>4.9100000000000005E-2</v>
      </c>
    </row>
    <row r="147" spans="1:2">
      <c r="A147" s="3">
        <f>DATE(1971,12,1)</f>
        <v>26268</v>
      </c>
      <c r="B147" s="4">
        <v>4.1399999999999999E-2</v>
      </c>
    </row>
    <row r="148" spans="1:2">
      <c r="A148" s="3">
        <f>DATE(1972,1,1)</f>
        <v>26299</v>
      </c>
      <c r="B148" s="4">
        <v>3.5000000000000003E-2</v>
      </c>
    </row>
    <row r="149" spans="1:2">
      <c r="A149" s="3">
        <f>DATE(1972,2,1)</f>
        <v>26330</v>
      </c>
      <c r="B149" s="4">
        <v>3.2899999999999999E-2</v>
      </c>
    </row>
    <row r="150" spans="1:2">
      <c r="A150" s="3">
        <f>DATE(1972,3,1)</f>
        <v>26359</v>
      </c>
      <c r="B150" s="4">
        <v>3.8300000000000001E-2</v>
      </c>
    </row>
    <row r="151" spans="1:2">
      <c r="A151" s="3">
        <f>DATE(1972,4,1)</f>
        <v>26390</v>
      </c>
      <c r="B151" s="4">
        <v>4.1700000000000001E-2</v>
      </c>
    </row>
    <row r="152" spans="1:2">
      <c r="A152" s="3">
        <f>DATE(1972,5,1)</f>
        <v>26420</v>
      </c>
      <c r="B152" s="4">
        <v>4.2699999999999995E-2</v>
      </c>
    </row>
    <row r="153" spans="1:2">
      <c r="A153" s="3">
        <f>DATE(1972,6,1)</f>
        <v>26451</v>
      </c>
      <c r="B153" s="4">
        <v>4.4600000000000001E-2</v>
      </c>
    </row>
    <row r="154" spans="1:2">
      <c r="A154" s="3">
        <f>DATE(1972,7,1)</f>
        <v>26481</v>
      </c>
      <c r="B154" s="4">
        <v>4.5499999999999999E-2</v>
      </c>
    </row>
    <row r="155" spans="1:2">
      <c r="A155" s="3">
        <f>DATE(1972,8,1)</f>
        <v>26512</v>
      </c>
      <c r="B155" s="4">
        <v>4.8000000000000001E-2</v>
      </c>
    </row>
    <row r="156" spans="1:2">
      <c r="A156" s="3">
        <f>DATE(1972,9,1)</f>
        <v>26543</v>
      </c>
      <c r="B156" s="4">
        <v>4.87E-2</v>
      </c>
    </row>
    <row r="157" spans="1:2">
      <c r="A157" s="3">
        <f>DATE(1972,10,1)</f>
        <v>26573</v>
      </c>
      <c r="B157" s="4">
        <v>5.04E-2</v>
      </c>
    </row>
    <row r="158" spans="1:2">
      <c r="A158" s="3">
        <f>DATE(1972,11,1)</f>
        <v>26604</v>
      </c>
      <c r="B158" s="4">
        <v>5.0599999999999999E-2</v>
      </c>
    </row>
    <row r="159" spans="1:2">
      <c r="A159" s="3">
        <f>DATE(1972,12,1)</f>
        <v>26634</v>
      </c>
      <c r="B159" s="4">
        <v>5.33E-2</v>
      </c>
    </row>
    <row r="160" spans="1:2">
      <c r="A160" s="3">
        <f>DATE(1973,1,1)</f>
        <v>26665</v>
      </c>
      <c r="B160" s="4">
        <v>5.9400000000000001E-2</v>
      </c>
    </row>
    <row r="161" spans="1:2">
      <c r="A161" s="3">
        <f>DATE(1973,2,1)</f>
        <v>26696</v>
      </c>
      <c r="B161" s="4">
        <v>6.5799999999999997E-2</v>
      </c>
    </row>
    <row r="162" spans="1:2">
      <c r="A162" s="3">
        <f>DATE(1973,3,1)</f>
        <v>26724</v>
      </c>
      <c r="B162" s="4">
        <v>7.0900000000000005E-2</v>
      </c>
    </row>
    <row r="163" spans="1:2">
      <c r="A163" s="3">
        <f>DATE(1973,4,1)</f>
        <v>26755</v>
      </c>
      <c r="B163" s="4">
        <v>7.1199999999999999E-2</v>
      </c>
    </row>
    <row r="164" spans="1:2">
      <c r="A164" s="3">
        <f>DATE(1973,5,1)</f>
        <v>26785</v>
      </c>
      <c r="B164" s="4">
        <v>7.8399999999999997E-2</v>
      </c>
    </row>
    <row r="165" spans="1:2">
      <c r="A165" s="3">
        <f>DATE(1973,6,1)</f>
        <v>26816</v>
      </c>
      <c r="B165" s="4">
        <v>8.4900000000000003E-2</v>
      </c>
    </row>
    <row r="166" spans="1:2">
      <c r="A166" s="3">
        <f>DATE(1973,7,1)</f>
        <v>26846</v>
      </c>
      <c r="B166" s="4">
        <v>0.10400000000000001</v>
      </c>
    </row>
    <row r="167" spans="1:2">
      <c r="A167" s="3">
        <f>DATE(1973,8,1)</f>
        <v>26877</v>
      </c>
      <c r="B167" s="4">
        <v>0.105</v>
      </c>
    </row>
    <row r="168" spans="1:2">
      <c r="A168" s="3">
        <f>DATE(1973,9,1)</f>
        <v>26908</v>
      </c>
      <c r="B168" s="4">
        <v>0.10779999999999999</v>
      </c>
    </row>
    <row r="169" spans="1:2">
      <c r="A169" s="3">
        <f>DATE(1973,10,1)</f>
        <v>26938</v>
      </c>
      <c r="B169" s="4">
        <v>0.10009999999999999</v>
      </c>
    </row>
    <row r="170" spans="1:2">
      <c r="A170" s="3">
        <f>DATE(1973,11,1)</f>
        <v>26969</v>
      </c>
      <c r="B170" s="4">
        <v>0.1003</v>
      </c>
    </row>
    <row r="171" spans="1:2">
      <c r="A171" s="3">
        <f>DATE(1973,12,1)</f>
        <v>26999</v>
      </c>
      <c r="B171" s="4">
        <v>9.9499999999999991E-2</v>
      </c>
    </row>
    <row r="172" spans="1:2">
      <c r="A172" s="3">
        <f>DATE(1974,1,1)</f>
        <v>27030</v>
      </c>
      <c r="B172" s="4">
        <v>9.6500000000000002E-2</v>
      </c>
    </row>
    <row r="173" spans="1:2">
      <c r="A173" s="3">
        <f>DATE(1974,2,1)</f>
        <v>27061</v>
      </c>
      <c r="B173" s="4">
        <v>8.9700000000000002E-2</v>
      </c>
    </row>
    <row r="174" spans="1:2">
      <c r="A174" s="3">
        <f>DATE(1974,3,1)</f>
        <v>27089</v>
      </c>
      <c r="B174" s="4">
        <v>9.35E-2</v>
      </c>
    </row>
    <row r="175" spans="1:2">
      <c r="A175" s="3">
        <f>DATE(1974,4,1)</f>
        <v>27120</v>
      </c>
      <c r="B175" s="4">
        <v>0.1051</v>
      </c>
    </row>
    <row r="176" spans="1:2">
      <c r="A176" s="3">
        <f>DATE(1974,5,1)</f>
        <v>27150</v>
      </c>
      <c r="B176" s="4">
        <v>0.11310000000000001</v>
      </c>
    </row>
    <row r="177" spans="1:2">
      <c r="A177" s="3">
        <f>DATE(1974,6,1)</f>
        <v>27181</v>
      </c>
      <c r="B177" s="4">
        <v>0.1193</v>
      </c>
    </row>
    <row r="178" spans="1:2">
      <c r="A178" s="3">
        <f>DATE(1974,7,1)</f>
        <v>27211</v>
      </c>
      <c r="B178" s="4">
        <v>0.12920000000000001</v>
      </c>
    </row>
    <row r="179" spans="1:2">
      <c r="A179" s="3">
        <f>DATE(1974,8,1)</f>
        <v>27242</v>
      </c>
      <c r="B179" s="4">
        <v>0.1201</v>
      </c>
    </row>
    <row r="180" spans="1:2">
      <c r="A180" s="3">
        <f>DATE(1974,9,1)</f>
        <v>27273</v>
      </c>
      <c r="B180" s="4">
        <v>0.1134</v>
      </c>
    </row>
    <row r="181" spans="1:2">
      <c r="A181" s="3">
        <f>DATE(1974,10,1)</f>
        <v>27303</v>
      </c>
      <c r="B181" s="4">
        <v>0.10060000000000001</v>
      </c>
    </row>
    <row r="182" spans="1:2">
      <c r="A182" s="3">
        <f>DATE(1974,11,1)</f>
        <v>27334</v>
      </c>
      <c r="B182" s="4">
        <v>9.4499999999999987E-2</v>
      </c>
    </row>
    <row r="183" spans="1:2">
      <c r="A183" s="3">
        <f>DATE(1974,12,1)</f>
        <v>27364</v>
      </c>
      <c r="B183" s="4">
        <v>8.5299999999999987E-2</v>
      </c>
    </row>
    <row r="184" spans="1:2">
      <c r="A184" s="3">
        <f>DATE(1975,1,1)</f>
        <v>27395</v>
      </c>
      <c r="B184" s="4">
        <v>7.1300000000000002E-2</v>
      </c>
    </row>
    <row r="185" spans="1:2">
      <c r="A185" s="3">
        <f>DATE(1975,2,1)</f>
        <v>27426</v>
      </c>
      <c r="B185" s="4">
        <v>6.2400000000000004E-2</v>
      </c>
    </row>
    <row r="186" spans="1:2">
      <c r="A186" s="3">
        <f>DATE(1975,3,1)</f>
        <v>27454</v>
      </c>
      <c r="B186" s="4">
        <v>5.5399999999999998E-2</v>
      </c>
    </row>
    <row r="187" spans="1:2">
      <c r="A187" s="3">
        <f>DATE(1975,4,1)</f>
        <v>27485</v>
      </c>
      <c r="B187" s="4">
        <v>5.4900000000000004E-2</v>
      </c>
    </row>
    <row r="188" spans="1:2">
      <c r="A188" s="3">
        <f>DATE(1975,5,1)</f>
        <v>27515</v>
      </c>
      <c r="B188" s="4">
        <v>5.2199999999999996E-2</v>
      </c>
    </row>
    <row r="189" spans="1:2">
      <c r="A189" s="3">
        <f>DATE(1975,6,1)</f>
        <v>27546</v>
      </c>
      <c r="B189" s="4">
        <v>5.5500000000000001E-2</v>
      </c>
    </row>
    <row r="190" spans="1:2">
      <c r="A190" s="3">
        <f>DATE(1975,7,1)</f>
        <v>27576</v>
      </c>
      <c r="B190" s="4">
        <v>6.0999999999999999E-2</v>
      </c>
    </row>
    <row r="191" spans="1:2">
      <c r="A191" s="3">
        <f>DATE(1975,8,1)</f>
        <v>27607</v>
      </c>
      <c r="B191" s="4">
        <v>6.1399999999999996E-2</v>
      </c>
    </row>
    <row r="192" spans="1:2">
      <c r="A192" s="3">
        <f>DATE(1975,9,1)</f>
        <v>27638</v>
      </c>
      <c r="B192" s="4">
        <v>6.2400000000000004E-2</v>
      </c>
    </row>
    <row r="193" spans="1:2">
      <c r="A193" s="3">
        <f>DATE(1975,10,1)</f>
        <v>27668</v>
      </c>
      <c r="B193" s="4">
        <v>5.8200000000000002E-2</v>
      </c>
    </row>
    <row r="194" spans="1:2">
      <c r="A194" s="3">
        <f>DATE(1975,11,1)</f>
        <v>27699</v>
      </c>
      <c r="B194" s="4">
        <v>5.2199999999999996E-2</v>
      </c>
    </row>
    <row r="195" spans="1:2">
      <c r="A195" s="3">
        <f>DATE(1975,12,1)</f>
        <v>27729</v>
      </c>
      <c r="B195" s="4">
        <v>5.2000000000000005E-2</v>
      </c>
    </row>
    <row r="196" spans="1:2">
      <c r="A196" s="3">
        <f>DATE(1976,1,1)</f>
        <v>27760</v>
      </c>
      <c r="B196" s="4">
        <v>4.87E-2</v>
      </c>
    </row>
    <row r="197" spans="1:2">
      <c r="A197" s="3">
        <f>DATE(1976,2,1)</f>
        <v>27791</v>
      </c>
      <c r="B197" s="4">
        <v>4.7699999999999992E-2</v>
      </c>
    </row>
    <row r="198" spans="1:2">
      <c r="A198" s="3">
        <f>DATE(1976,3,1)</f>
        <v>27820</v>
      </c>
      <c r="B198" s="4">
        <v>4.8399999999999999E-2</v>
      </c>
    </row>
    <row r="199" spans="1:2">
      <c r="A199" s="3">
        <f>DATE(1976,4,1)</f>
        <v>27851</v>
      </c>
      <c r="B199" s="4">
        <v>4.82E-2</v>
      </c>
    </row>
    <row r="200" spans="1:2">
      <c r="A200" s="3">
        <f>DATE(1976,5,1)</f>
        <v>27881</v>
      </c>
      <c r="B200" s="4">
        <v>5.2900000000000003E-2</v>
      </c>
    </row>
    <row r="201" spans="1:2">
      <c r="A201" s="3">
        <f>DATE(1976,6,1)</f>
        <v>27912</v>
      </c>
      <c r="B201" s="4">
        <v>5.4800000000000001E-2</v>
      </c>
    </row>
    <row r="202" spans="1:2">
      <c r="A202" s="3">
        <f>DATE(1976,7,1)</f>
        <v>27942</v>
      </c>
      <c r="B202" s="4">
        <v>5.3099999999999994E-2</v>
      </c>
    </row>
    <row r="203" spans="1:2">
      <c r="A203" s="3">
        <f>DATE(1976,8,1)</f>
        <v>27973</v>
      </c>
      <c r="B203" s="4">
        <v>5.2900000000000003E-2</v>
      </c>
    </row>
    <row r="204" spans="1:2">
      <c r="A204" s="3">
        <f>DATE(1976,9,1)</f>
        <v>28004</v>
      </c>
      <c r="B204" s="4">
        <v>5.2499999999999998E-2</v>
      </c>
    </row>
    <row r="205" spans="1:2">
      <c r="A205" s="3">
        <f>DATE(1976,10,1)</f>
        <v>28034</v>
      </c>
      <c r="B205" s="4">
        <v>5.0199999999999995E-2</v>
      </c>
    </row>
    <row r="206" spans="1:2">
      <c r="A206" s="3">
        <f>DATE(1976,11,1)</f>
        <v>28065</v>
      </c>
      <c r="B206" s="4">
        <v>4.9500000000000002E-2</v>
      </c>
    </row>
    <row r="207" spans="1:2">
      <c r="A207" s="3">
        <f>DATE(1976,12,1)</f>
        <v>28095</v>
      </c>
      <c r="B207" s="4">
        <v>4.6500000000000007E-2</v>
      </c>
    </row>
    <row r="208" spans="1:2">
      <c r="A208" s="3">
        <f>DATE(1977,1,1)</f>
        <v>28126</v>
      </c>
      <c r="B208" s="4">
        <v>4.6100000000000002E-2</v>
      </c>
    </row>
    <row r="209" spans="1:2">
      <c r="A209" s="3">
        <f>DATE(1977,2,1)</f>
        <v>28157</v>
      </c>
      <c r="B209" s="4">
        <v>4.6799999999999994E-2</v>
      </c>
    </row>
    <row r="210" spans="1:2">
      <c r="A210" s="3">
        <f>DATE(1977,3,1)</f>
        <v>28185</v>
      </c>
      <c r="B210" s="4">
        <v>4.6900000000000004E-2</v>
      </c>
    </row>
    <row r="211" spans="1:2">
      <c r="A211" s="3">
        <f>DATE(1977,4,1)</f>
        <v>28216</v>
      </c>
      <c r="B211" s="4">
        <v>4.7300000000000002E-2</v>
      </c>
    </row>
    <row r="212" spans="1:2">
      <c r="A212" s="3">
        <f>DATE(1977,5,1)</f>
        <v>28246</v>
      </c>
      <c r="B212" s="4">
        <v>5.3499999999999999E-2</v>
      </c>
    </row>
    <row r="213" spans="1:2">
      <c r="A213" s="3">
        <f>DATE(1977,6,1)</f>
        <v>28277</v>
      </c>
      <c r="B213" s="4">
        <v>5.3899999999999997E-2</v>
      </c>
    </row>
    <row r="214" spans="1:2">
      <c r="A214" s="3">
        <f>DATE(1977,7,1)</f>
        <v>28307</v>
      </c>
      <c r="B214" s="4">
        <v>5.4199999999999998E-2</v>
      </c>
    </row>
    <row r="215" spans="1:2">
      <c r="A215" s="3">
        <f>DATE(1977,8,1)</f>
        <v>28338</v>
      </c>
      <c r="B215" s="4">
        <v>5.9000000000000004E-2</v>
      </c>
    </row>
    <row r="216" spans="1:2">
      <c r="A216" s="3">
        <f>DATE(1977,9,1)</f>
        <v>28369</v>
      </c>
      <c r="B216" s="4">
        <v>6.1399999999999996E-2</v>
      </c>
    </row>
    <row r="217" spans="1:2">
      <c r="A217" s="3">
        <f>DATE(1977,10,1)</f>
        <v>28399</v>
      </c>
      <c r="B217" s="4">
        <v>6.4699999999999994E-2</v>
      </c>
    </row>
    <row r="218" spans="1:2">
      <c r="A218" s="3">
        <f>DATE(1977,11,1)</f>
        <v>28430</v>
      </c>
      <c r="B218" s="4">
        <v>6.5099999999999991E-2</v>
      </c>
    </row>
    <row r="219" spans="1:2">
      <c r="A219" s="3">
        <f>DATE(1977,12,1)</f>
        <v>28460</v>
      </c>
      <c r="B219" s="4">
        <v>6.5599999999999992E-2</v>
      </c>
    </row>
    <row r="220" spans="1:2">
      <c r="A220" s="3">
        <f>DATE(1978,1,1)</f>
        <v>28491</v>
      </c>
      <c r="B220" s="4">
        <v>6.7000000000000004E-2</v>
      </c>
    </row>
    <row r="221" spans="1:2">
      <c r="A221" s="3">
        <f>DATE(1978,2,1)</f>
        <v>28522</v>
      </c>
      <c r="B221" s="4">
        <v>6.7799999999999999E-2</v>
      </c>
    </row>
    <row r="222" spans="1:2">
      <c r="A222" s="3">
        <f>DATE(1978,3,1)</f>
        <v>28550</v>
      </c>
      <c r="B222" s="4">
        <v>6.7900000000000002E-2</v>
      </c>
    </row>
    <row r="223" spans="1:2">
      <c r="A223" s="3">
        <f>DATE(1978,4,1)</f>
        <v>28581</v>
      </c>
      <c r="B223" s="4">
        <v>6.8900000000000003E-2</v>
      </c>
    </row>
    <row r="224" spans="1:2">
      <c r="A224" s="3">
        <f>DATE(1978,5,1)</f>
        <v>28611</v>
      </c>
      <c r="B224" s="4">
        <v>7.3599999999999999E-2</v>
      </c>
    </row>
    <row r="225" spans="1:2">
      <c r="A225" s="3">
        <f>DATE(1978,6,1)</f>
        <v>28642</v>
      </c>
      <c r="B225" s="4">
        <v>7.5999999999999998E-2</v>
      </c>
    </row>
    <row r="226" spans="1:2">
      <c r="A226" s="3">
        <f>DATE(1978,7,1)</f>
        <v>28672</v>
      </c>
      <c r="B226" s="4">
        <v>7.8100000000000003E-2</v>
      </c>
    </row>
    <row r="227" spans="1:2">
      <c r="A227" s="3">
        <f>DATE(1978,8,1)</f>
        <v>28703</v>
      </c>
      <c r="B227" s="4">
        <v>8.0399999999999985E-2</v>
      </c>
    </row>
    <row r="228" spans="1:2">
      <c r="A228" s="3">
        <f>DATE(1978,9,1)</f>
        <v>28734</v>
      </c>
      <c r="B228" s="4">
        <v>8.4499999999999992E-2</v>
      </c>
    </row>
    <row r="229" spans="1:2">
      <c r="A229" s="3">
        <f>DATE(1978,10,1)</f>
        <v>28764</v>
      </c>
      <c r="B229" s="4">
        <v>8.9600000000000013E-2</v>
      </c>
    </row>
    <row r="230" spans="1:2">
      <c r="A230" s="3">
        <f>DATE(1978,11,1)</f>
        <v>28795</v>
      </c>
      <c r="B230" s="4">
        <v>9.7599999999999992E-2</v>
      </c>
    </row>
    <row r="231" spans="1:2">
      <c r="A231" s="3">
        <f>DATE(1978,12,1)</f>
        <v>28825</v>
      </c>
      <c r="B231" s="4">
        <v>0.1003</v>
      </c>
    </row>
    <row r="232" spans="1:2">
      <c r="A232" s="3">
        <f>DATE(1979,1,1)</f>
        <v>28856</v>
      </c>
      <c r="B232" s="4">
        <v>0.1007</v>
      </c>
    </row>
    <row r="233" spans="1:2">
      <c r="A233" s="3">
        <f>DATE(1979,2,1)</f>
        <v>28887</v>
      </c>
      <c r="B233" s="4">
        <v>0.10060000000000001</v>
      </c>
    </row>
    <row r="234" spans="1:2">
      <c r="A234" s="3">
        <f>DATE(1979,3,1)</f>
        <v>28915</v>
      </c>
      <c r="B234" s="4">
        <v>0.1009</v>
      </c>
    </row>
    <row r="235" spans="1:2">
      <c r="A235" s="3">
        <f>DATE(1979,4,1)</f>
        <v>28946</v>
      </c>
      <c r="B235" s="4">
        <v>0.10009999999999999</v>
      </c>
    </row>
    <row r="236" spans="1:2">
      <c r="A236" s="3">
        <f>DATE(1979,5,1)</f>
        <v>28976</v>
      </c>
      <c r="B236" s="4">
        <v>0.1024</v>
      </c>
    </row>
    <row r="237" spans="1:2">
      <c r="A237" s="3">
        <f>DATE(1979,6,1)</f>
        <v>29007</v>
      </c>
      <c r="B237" s="4">
        <v>0.10289999999999999</v>
      </c>
    </row>
    <row r="238" spans="1:2">
      <c r="A238" s="3">
        <f>DATE(1979,7,1)</f>
        <v>29037</v>
      </c>
      <c r="B238" s="4">
        <v>0.1047</v>
      </c>
    </row>
    <row r="239" spans="1:2">
      <c r="A239" s="3">
        <f>DATE(1979,8,1)</f>
        <v>29068</v>
      </c>
      <c r="B239" s="4">
        <v>0.1094</v>
      </c>
    </row>
    <row r="240" spans="1:2">
      <c r="A240" s="3">
        <f>DATE(1979,9,1)</f>
        <v>29099</v>
      </c>
      <c r="B240" s="4">
        <v>0.1143</v>
      </c>
    </row>
    <row r="241" spans="1:2">
      <c r="A241" s="3">
        <f>DATE(1979,10,1)</f>
        <v>29129</v>
      </c>
      <c r="B241" s="4">
        <v>0.13769999999999999</v>
      </c>
    </row>
    <row r="242" spans="1:2">
      <c r="A242" s="3">
        <f>DATE(1979,11,1)</f>
        <v>29160</v>
      </c>
      <c r="B242" s="4">
        <v>0.1318</v>
      </c>
    </row>
    <row r="243" spans="1:2">
      <c r="A243" s="3">
        <f>DATE(1979,12,1)</f>
        <v>29190</v>
      </c>
      <c r="B243" s="4">
        <v>0.13780000000000001</v>
      </c>
    </row>
    <row r="244" spans="1:2">
      <c r="A244" s="3">
        <f>DATE(1980,1,1)</f>
        <v>29221</v>
      </c>
      <c r="B244" s="4">
        <v>0.13819999999999999</v>
      </c>
    </row>
    <row r="245" spans="1:2">
      <c r="A245" s="3">
        <f>DATE(1980,2,1)</f>
        <v>29252</v>
      </c>
      <c r="B245" s="4">
        <v>0.14130000000000001</v>
      </c>
    </row>
    <row r="246" spans="1:2">
      <c r="A246" s="3">
        <f>DATE(1980,3,1)</f>
        <v>29281</v>
      </c>
      <c r="B246" s="4">
        <v>0.17190000000000003</v>
      </c>
    </row>
    <row r="247" spans="1:2">
      <c r="A247" s="3">
        <f>DATE(1980,4,1)</f>
        <v>29312</v>
      </c>
      <c r="B247" s="4">
        <v>0.17610000000000001</v>
      </c>
    </row>
    <row r="248" spans="1:2">
      <c r="A248" s="3">
        <f>DATE(1980,5,1)</f>
        <v>29342</v>
      </c>
      <c r="B248" s="4">
        <v>0.10980000000000001</v>
      </c>
    </row>
    <row r="249" spans="1:2">
      <c r="A249" s="3">
        <f>DATE(1980,6,1)</f>
        <v>29373</v>
      </c>
      <c r="B249" s="4">
        <v>9.4700000000000006E-2</v>
      </c>
    </row>
    <row r="250" spans="1:2">
      <c r="A250" s="3">
        <f>DATE(1980,7,1)</f>
        <v>29403</v>
      </c>
      <c r="B250" s="4">
        <v>9.0299999999999991E-2</v>
      </c>
    </row>
    <row r="251" spans="1:2">
      <c r="A251" s="3">
        <f>DATE(1980,8,1)</f>
        <v>29434</v>
      </c>
      <c r="B251" s="4">
        <v>9.6099999999999991E-2</v>
      </c>
    </row>
    <row r="252" spans="1:2">
      <c r="A252" s="3">
        <f>DATE(1980,9,1)</f>
        <v>29465</v>
      </c>
      <c r="B252" s="4">
        <v>0.10869999999999999</v>
      </c>
    </row>
    <row r="253" spans="1:2">
      <c r="A253" s="3">
        <f>DATE(1980,10,1)</f>
        <v>29495</v>
      </c>
      <c r="B253" s="4">
        <v>0.12809999999999999</v>
      </c>
    </row>
    <row r="254" spans="1:2">
      <c r="A254" s="3">
        <f>DATE(1980,11,1)</f>
        <v>29526</v>
      </c>
      <c r="B254" s="4">
        <v>0.1585</v>
      </c>
    </row>
    <row r="255" spans="1:2">
      <c r="A255" s="3">
        <f>DATE(1980,12,1)</f>
        <v>29556</v>
      </c>
      <c r="B255" s="4">
        <v>0.18899999999999997</v>
      </c>
    </row>
    <row r="256" spans="1:2">
      <c r="A256" s="3">
        <f>DATE(1981,1,1)</f>
        <v>29587</v>
      </c>
      <c r="B256" s="4">
        <v>0.19079999999999997</v>
      </c>
    </row>
    <row r="257" spans="1:2">
      <c r="A257" s="3">
        <f>DATE(1981,2,1)</f>
        <v>29618</v>
      </c>
      <c r="B257" s="4">
        <v>0.1593</v>
      </c>
    </row>
    <row r="258" spans="1:2">
      <c r="A258" s="3">
        <f>DATE(1981,3,1)</f>
        <v>29646</v>
      </c>
      <c r="B258" s="4">
        <v>0.14699999999999999</v>
      </c>
    </row>
    <row r="259" spans="1:2">
      <c r="A259" s="3">
        <f>DATE(1981,4,1)</f>
        <v>29677</v>
      </c>
      <c r="B259" s="4">
        <v>0.15720000000000001</v>
      </c>
    </row>
    <row r="260" spans="1:2">
      <c r="A260" s="3">
        <f>DATE(1981,5,1)</f>
        <v>29707</v>
      </c>
      <c r="B260" s="4">
        <v>0.1852</v>
      </c>
    </row>
    <row r="261" spans="1:2">
      <c r="A261" s="3">
        <f>DATE(1981,6,1)</f>
        <v>29738</v>
      </c>
      <c r="B261" s="4">
        <v>0.191</v>
      </c>
    </row>
    <row r="262" spans="1:2">
      <c r="A262" s="3">
        <f>DATE(1981,7,1)</f>
        <v>29768</v>
      </c>
      <c r="B262" s="4">
        <v>0.19039999999999999</v>
      </c>
    </row>
    <row r="263" spans="1:2">
      <c r="A263" s="3">
        <f>DATE(1981,8,1)</f>
        <v>29799</v>
      </c>
      <c r="B263" s="4">
        <v>0.1782</v>
      </c>
    </row>
    <row r="264" spans="1:2">
      <c r="A264" s="3">
        <f>DATE(1981,9,1)</f>
        <v>29830</v>
      </c>
      <c r="B264" s="4">
        <v>0.15869999999999998</v>
      </c>
    </row>
    <row r="265" spans="1:2">
      <c r="A265" s="3">
        <f>DATE(1981,10,1)</f>
        <v>29860</v>
      </c>
      <c r="B265" s="4">
        <v>0.15079999999999999</v>
      </c>
    </row>
    <row r="266" spans="1:2">
      <c r="A266" s="3">
        <f>DATE(1981,11,1)</f>
        <v>29891</v>
      </c>
      <c r="B266" s="4">
        <v>0.1331</v>
      </c>
    </row>
    <row r="267" spans="1:2">
      <c r="A267" s="3">
        <f>DATE(1981,12,1)</f>
        <v>29921</v>
      </c>
      <c r="B267" s="4">
        <v>0.12369999999999999</v>
      </c>
    </row>
    <row r="268" spans="1:2">
      <c r="A268" s="3">
        <f>DATE(1982,1,1)</f>
        <v>29952</v>
      </c>
      <c r="B268" s="4">
        <v>0.13220000000000001</v>
      </c>
    </row>
    <row r="269" spans="1:2">
      <c r="A269" s="3">
        <f>DATE(1982,2,1)</f>
        <v>29983</v>
      </c>
      <c r="B269" s="4">
        <v>0.14779999999999999</v>
      </c>
    </row>
    <row r="270" spans="1:2">
      <c r="A270" s="3">
        <f>DATE(1982,3,1)</f>
        <v>30011</v>
      </c>
      <c r="B270" s="4">
        <v>0.14679999999999999</v>
      </c>
    </row>
    <row r="271" spans="1:2">
      <c r="A271" s="3">
        <f>DATE(1982,4,1)</f>
        <v>30042</v>
      </c>
      <c r="B271" s="4">
        <v>0.14940000000000001</v>
      </c>
    </row>
    <row r="272" spans="1:2">
      <c r="A272" s="3">
        <f>DATE(1982,5,1)</f>
        <v>30072</v>
      </c>
      <c r="B272" s="4">
        <v>0.14449999999999999</v>
      </c>
    </row>
    <row r="273" spans="1:2">
      <c r="A273" s="3">
        <f>DATE(1982,6,1)</f>
        <v>30103</v>
      </c>
      <c r="B273" s="4">
        <v>0.14150000000000001</v>
      </c>
    </row>
    <row r="274" spans="1:2">
      <c r="A274" s="3">
        <f>DATE(1982,7,1)</f>
        <v>30133</v>
      </c>
      <c r="B274" s="4">
        <v>0.12590000000000001</v>
      </c>
    </row>
    <row r="275" spans="1:2">
      <c r="A275" s="3">
        <f>DATE(1982,8,1)</f>
        <v>30164</v>
      </c>
      <c r="B275" s="4">
        <v>0.1012</v>
      </c>
    </row>
    <row r="276" spans="1:2">
      <c r="A276" s="3">
        <f>DATE(1982,9,1)</f>
        <v>30195</v>
      </c>
      <c r="B276" s="4">
        <v>0.10310000000000001</v>
      </c>
    </row>
    <row r="277" spans="1:2">
      <c r="A277" s="3">
        <f>DATE(1982,10,1)</f>
        <v>30225</v>
      </c>
      <c r="B277" s="4">
        <v>9.7100000000000006E-2</v>
      </c>
    </row>
    <row r="278" spans="1:2">
      <c r="A278" s="3">
        <f>DATE(1982,11,1)</f>
        <v>30256</v>
      </c>
      <c r="B278" s="4">
        <v>9.1999999999999998E-2</v>
      </c>
    </row>
    <row r="279" spans="1:2">
      <c r="A279" s="3">
        <f>DATE(1982,12,1)</f>
        <v>30286</v>
      </c>
      <c r="B279" s="4">
        <v>8.9499999999999996E-2</v>
      </c>
    </row>
    <row r="280" spans="1:2">
      <c r="A280" s="3">
        <f>DATE(1983,1,1)</f>
        <v>30317</v>
      </c>
      <c r="B280" s="4">
        <v>8.6800000000000002E-2</v>
      </c>
    </row>
    <row r="281" spans="1:2">
      <c r="A281" s="3">
        <f>DATE(1983,2,1)</f>
        <v>30348</v>
      </c>
      <c r="B281" s="4">
        <v>8.5099999999999995E-2</v>
      </c>
    </row>
    <row r="282" spans="1:2">
      <c r="A282" s="3">
        <f>DATE(1983,3,1)</f>
        <v>30376</v>
      </c>
      <c r="B282" s="4">
        <v>8.77E-2</v>
      </c>
    </row>
    <row r="283" spans="1:2">
      <c r="A283" s="3">
        <f>DATE(1983,4,1)</f>
        <v>30407</v>
      </c>
      <c r="B283" s="4">
        <v>8.8000000000000009E-2</v>
      </c>
    </row>
    <row r="284" spans="1:2">
      <c r="A284" s="3">
        <f>DATE(1983,5,1)</f>
        <v>30437</v>
      </c>
      <c r="B284" s="4">
        <v>8.6300000000000002E-2</v>
      </c>
    </row>
    <row r="285" spans="1:2">
      <c r="A285" s="3">
        <f>DATE(1983,6,1)</f>
        <v>30468</v>
      </c>
      <c r="B285" s="4">
        <v>8.9800000000000005E-2</v>
      </c>
    </row>
    <row r="286" spans="1:2">
      <c r="A286" s="3">
        <f>DATE(1983,7,1)</f>
        <v>30498</v>
      </c>
      <c r="B286" s="4">
        <v>9.3699999999999992E-2</v>
      </c>
    </row>
    <row r="287" spans="1:2">
      <c r="A287" s="3">
        <f>DATE(1983,8,1)</f>
        <v>30529</v>
      </c>
      <c r="B287" s="4">
        <v>9.5600000000000004E-2</v>
      </c>
    </row>
    <row r="288" spans="1:2">
      <c r="A288" s="3">
        <f>DATE(1983,9,1)</f>
        <v>30560</v>
      </c>
      <c r="B288" s="4">
        <v>9.4499999999999987E-2</v>
      </c>
    </row>
    <row r="289" spans="1:2">
      <c r="A289" s="3">
        <f>DATE(1983,10,1)</f>
        <v>30590</v>
      </c>
      <c r="B289" s="4">
        <v>9.4800000000000009E-2</v>
      </c>
    </row>
    <row r="290" spans="1:2">
      <c r="A290" s="3">
        <f>DATE(1983,11,1)</f>
        <v>30621</v>
      </c>
      <c r="B290" s="4">
        <v>9.3399999999999997E-2</v>
      </c>
    </row>
    <row r="291" spans="1:2">
      <c r="A291" s="3">
        <f>DATE(1983,12,1)</f>
        <v>30651</v>
      </c>
      <c r="B291" s="4">
        <v>9.4700000000000006E-2</v>
      </c>
    </row>
    <row r="292" spans="1:2">
      <c r="A292" s="3">
        <f>DATE(1984,1,1)</f>
        <v>30682</v>
      </c>
      <c r="B292" s="4">
        <v>9.5600000000000004E-2</v>
      </c>
    </row>
    <row r="293" spans="1:2">
      <c r="A293" s="3">
        <f>DATE(1984,2,1)</f>
        <v>30713</v>
      </c>
      <c r="B293" s="4">
        <v>9.5899999999999999E-2</v>
      </c>
    </row>
    <row r="294" spans="1:2">
      <c r="A294" s="3">
        <f>DATE(1984,3,1)</f>
        <v>30742</v>
      </c>
      <c r="B294" s="4">
        <v>9.9100000000000008E-2</v>
      </c>
    </row>
    <row r="295" spans="1:2">
      <c r="A295" s="3">
        <f>DATE(1984,4,1)</f>
        <v>30773</v>
      </c>
      <c r="B295" s="4">
        <v>0.10289999999999999</v>
      </c>
    </row>
    <row r="296" spans="1:2">
      <c r="A296" s="3">
        <f>DATE(1984,5,1)</f>
        <v>30803</v>
      </c>
      <c r="B296" s="4">
        <v>0.1032</v>
      </c>
    </row>
    <row r="297" spans="1:2">
      <c r="A297" s="3">
        <f>DATE(1984,6,1)</f>
        <v>30834</v>
      </c>
      <c r="B297" s="4">
        <v>0.1106</v>
      </c>
    </row>
    <row r="298" spans="1:2">
      <c r="A298" s="3">
        <f>DATE(1984,7,1)</f>
        <v>30864</v>
      </c>
      <c r="B298" s="4">
        <v>0.11230000000000001</v>
      </c>
    </row>
    <row r="299" spans="1:2">
      <c r="A299" s="3">
        <f>DATE(1984,8,1)</f>
        <v>30895</v>
      </c>
      <c r="B299" s="4">
        <v>0.1164</v>
      </c>
    </row>
    <row r="300" spans="1:2">
      <c r="A300" s="3">
        <f>DATE(1984,9,1)</f>
        <v>30926</v>
      </c>
      <c r="B300" s="4">
        <v>0.113</v>
      </c>
    </row>
    <row r="301" spans="1:2">
      <c r="A301" s="3">
        <f>DATE(1984,10,1)</f>
        <v>30956</v>
      </c>
      <c r="B301" s="4">
        <v>9.9900000000000003E-2</v>
      </c>
    </row>
    <row r="302" spans="1:2">
      <c r="A302" s="3">
        <f>DATE(1984,11,1)</f>
        <v>30987</v>
      </c>
      <c r="B302" s="4">
        <v>9.4299999999999995E-2</v>
      </c>
    </row>
    <row r="303" spans="1:2">
      <c r="A303" s="3">
        <f>DATE(1984,12,1)</f>
        <v>31017</v>
      </c>
      <c r="B303" s="4">
        <v>8.3800000000000013E-2</v>
      </c>
    </row>
    <row r="304" spans="1:2">
      <c r="A304" s="3">
        <f>DATE(1985,1,1)</f>
        <v>31048</v>
      </c>
      <c r="B304" s="4">
        <v>8.3499999999999991E-2</v>
      </c>
    </row>
    <row r="305" spans="1:2">
      <c r="A305" s="3">
        <f>DATE(1985,2,1)</f>
        <v>31079</v>
      </c>
      <c r="B305" s="4">
        <v>8.5000000000000006E-2</v>
      </c>
    </row>
    <row r="306" spans="1:2">
      <c r="A306" s="3">
        <f>DATE(1985,3,1)</f>
        <v>31107</v>
      </c>
      <c r="B306" s="4">
        <v>8.5800000000000001E-2</v>
      </c>
    </row>
    <row r="307" spans="1:2">
      <c r="A307" s="3">
        <f>DATE(1985,4,1)</f>
        <v>31138</v>
      </c>
      <c r="B307" s="4">
        <v>8.2699999999999996E-2</v>
      </c>
    </row>
    <row r="308" spans="1:2">
      <c r="A308" s="3">
        <f>DATE(1985,5,1)</f>
        <v>31168</v>
      </c>
      <c r="B308" s="4">
        <v>7.9699999999999993E-2</v>
      </c>
    </row>
    <row r="309" spans="1:2">
      <c r="A309" s="3">
        <f>DATE(1985,6,1)</f>
        <v>31199</v>
      </c>
      <c r="B309" s="4">
        <v>7.5300000000000006E-2</v>
      </c>
    </row>
    <row r="310" spans="1:2">
      <c r="A310" s="3">
        <f>DATE(1985,7,1)</f>
        <v>31229</v>
      </c>
      <c r="B310" s="4">
        <v>7.8799999999999995E-2</v>
      </c>
    </row>
    <row r="311" spans="1:2">
      <c r="A311" s="3">
        <f>DATE(1985,8,1)</f>
        <v>31260</v>
      </c>
      <c r="B311" s="4">
        <v>7.9000000000000001E-2</v>
      </c>
    </row>
    <row r="312" spans="1:2">
      <c r="A312" s="3">
        <f>DATE(1985,9,1)</f>
        <v>31291</v>
      </c>
      <c r="B312" s="4">
        <v>7.9199999999999993E-2</v>
      </c>
    </row>
    <row r="313" spans="1:2">
      <c r="A313" s="3">
        <f>DATE(1985,10,1)</f>
        <v>31321</v>
      </c>
      <c r="B313" s="4">
        <v>7.9899999999999999E-2</v>
      </c>
    </row>
    <row r="314" spans="1:2">
      <c r="A314" s="3">
        <f>DATE(1985,11,1)</f>
        <v>31352</v>
      </c>
      <c r="B314" s="4">
        <v>8.0500000000000002E-2</v>
      </c>
    </row>
    <row r="315" spans="1:2">
      <c r="A315" s="3">
        <f>DATE(1985,12,1)</f>
        <v>31382</v>
      </c>
      <c r="B315" s="4">
        <v>8.2699999999999996E-2</v>
      </c>
    </row>
    <row r="316" spans="1:2">
      <c r="A316" s="3">
        <f>DATE(1986,1,1)</f>
        <v>31413</v>
      </c>
      <c r="B316" s="4">
        <v>8.14E-2</v>
      </c>
    </row>
    <row r="317" spans="1:2">
      <c r="A317" s="3">
        <f>DATE(1986,2,1)</f>
        <v>31444</v>
      </c>
      <c r="B317" s="4">
        <v>7.8600000000000003E-2</v>
      </c>
    </row>
    <row r="318" spans="1:2">
      <c r="A318" s="3">
        <f>DATE(1986,3,1)</f>
        <v>31472</v>
      </c>
      <c r="B318" s="4">
        <v>7.4800000000000005E-2</v>
      </c>
    </row>
    <row r="319" spans="1:2">
      <c r="A319" s="3">
        <f>DATE(1986,4,1)</f>
        <v>31503</v>
      </c>
      <c r="B319" s="4">
        <v>6.9900000000000004E-2</v>
      </c>
    </row>
    <row r="320" spans="1:2">
      <c r="A320" s="3">
        <f>DATE(1986,5,1)</f>
        <v>31533</v>
      </c>
      <c r="B320" s="4">
        <v>6.8499999999999991E-2</v>
      </c>
    </row>
    <row r="321" spans="1:2">
      <c r="A321" s="3">
        <f>DATE(1986,6,1)</f>
        <v>31564</v>
      </c>
      <c r="B321" s="4">
        <v>6.9199999999999998E-2</v>
      </c>
    </row>
    <row r="322" spans="1:2">
      <c r="A322" s="3">
        <f>DATE(1986,7,1)</f>
        <v>31594</v>
      </c>
      <c r="B322" s="4">
        <v>6.5599999999999992E-2</v>
      </c>
    </row>
    <row r="323" spans="1:2">
      <c r="A323" s="3">
        <f>DATE(1986,8,1)</f>
        <v>31625</v>
      </c>
      <c r="B323" s="4">
        <v>6.1699999999999998E-2</v>
      </c>
    </row>
    <row r="324" spans="1:2">
      <c r="A324" s="3">
        <f>DATE(1986,9,1)</f>
        <v>31656</v>
      </c>
      <c r="B324" s="4">
        <v>5.8899999999999994E-2</v>
      </c>
    </row>
    <row r="325" spans="1:2">
      <c r="A325" s="3">
        <f>DATE(1986,10,1)</f>
        <v>31686</v>
      </c>
      <c r="B325" s="4">
        <v>5.8499999999999996E-2</v>
      </c>
    </row>
    <row r="326" spans="1:2">
      <c r="A326" s="3">
        <f>DATE(1986,11,1)</f>
        <v>31717</v>
      </c>
      <c r="B326" s="4">
        <v>6.0400000000000002E-2</v>
      </c>
    </row>
    <row r="327" spans="1:2">
      <c r="A327" s="3">
        <f>DATE(1986,12,1)</f>
        <v>31747</v>
      </c>
      <c r="B327" s="4">
        <v>6.9099999999999995E-2</v>
      </c>
    </row>
    <row r="328" spans="1:2">
      <c r="A328" s="3">
        <f>DATE(1987,1,1)</f>
        <v>31778</v>
      </c>
      <c r="B328" s="4">
        <v>6.4299999999999996E-2</v>
      </c>
    </row>
    <row r="329" spans="1:2">
      <c r="A329" s="3">
        <f>DATE(1987,2,1)</f>
        <v>31809</v>
      </c>
      <c r="B329" s="4">
        <v>6.0999999999999999E-2</v>
      </c>
    </row>
    <row r="330" spans="1:2">
      <c r="A330" s="3">
        <f>DATE(1987,3,1)</f>
        <v>31837</v>
      </c>
      <c r="B330" s="4">
        <v>6.13E-2</v>
      </c>
    </row>
    <row r="331" spans="1:2">
      <c r="A331" s="3">
        <f>DATE(1987,4,1)</f>
        <v>31868</v>
      </c>
      <c r="B331" s="4">
        <v>6.3700000000000007E-2</v>
      </c>
    </row>
    <row r="332" spans="1:2">
      <c r="A332" s="3">
        <f>DATE(1987,5,1)</f>
        <v>31898</v>
      </c>
      <c r="B332" s="4">
        <v>6.8499999999999991E-2</v>
      </c>
    </row>
    <row r="333" spans="1:2">
      <c r="A333" s="3">
        <f>DATE(1987,6,1)</f>
        <v>31929</v>
      </c>
      <c r="B333" s="4">
        <v>6.7299999999999999E-2</v>
      </c>
    </row>
    <row r="334" spans="1:2">
      <c r="A334" s="3">
        <f>DATE(1987,7,1)</f>
        <v>31959</v>
      </c>
      <c r="B334" s="4">
        <v>6.5799999999999997E-2</v>
      </c>
    </row>
    <row r="335" spans="1:2">
      <c r="A335" s="3">
        <f>DATE(1987,8,1)</f>
        <v>31990</v>
      </c>
      <c r="B335" s="4">
        <v>6.7299999999999999E-2</v>
      </c>
    </row>
    <row r="336" spans="1:2">
      <c r="A336" s="3">
        <f>DATE(1987,9,1)</f>
        <v>32021</v>
      </c>
      <c r="B336" s="4">
        <v>7.22E-2</v>
      </c>
    </row>
    <row r="337" spans="1:2">
      <c r="A337" s="3">
        <f>DATE(1987,10,1)</f>
        <v>32051</v>
      </c>
      <c r="B337" s="4">
        <v>7.2900000000000006E-2</v>
      </c>
    </row>
    <row r="338" spans="1:2">
      <c r="A338" s="3">
        <f>DATE(1987,11,1)</f>
        <v>32082</v>
      </c>
      <c r="B338" s="4">
        <v>6.6900000000000001E-2</v>
      </c>
    </row>
    <row r="339" spans="1:2">
      <c r="A339" s="3">
        <f>DATE(1987,12,1)</f>
        <v>32112</v>
      </c>
      <c r="B339" s="4">
        <v>6.7699999999999996E-2</v>
      </c>
    </row>
    <row r="340" spans="1:2">
      <c r="A340" s="3">
        <f>DATE(1988,1,1)</f>
        <v>32143</v>
      </c>
      <c r="B340" s="4">
        <v>6.83E-2</v>
      </c>
    </row>
    <row r="341" spans="1:2">
      <c r="A341" s="3">
        <f>DATE(1988,2,1)</f>
        <v>32174</v>
      </c>
      <c r="B341" s="4">
        <v>6.5799999999999997E-2</v>
      </c>
    </row>
    <row r="342" spans="1:2">
      <c r="A342" s="3">
        <f>DATE(1988,3,1)</f>
        <v>32203</v>
      </c>
      <c r="B342" s="4">
        <v>6.5799999999999997E-2</v>
      </c>
    </row>
    <row r="343" spans="1:2">
      <c r="A343" s="3">
        <f>DATE(1988,4,1)</f>
        <v>32234</v>
      </c>
      <c r="B343" s="4">
        <v>6.8699999999999997E-2</v>
      </c>
    </row>
    <row r="344" spans="1:2">
      <c r="A344" s="3">
        <f>DATE(1988,5,1)</f>
        <v>32264</v>
      </c>
      <c r="B344" s="4">
        <v>7.0900000000000005E-2</v>
      </c>
    </row>
    <row r="345" spans="1:2">
      <c r="A345" s="3">
        <f>DATE(1988,6,1)</f>
        <v>32295</v>
      </c>
      <c r="B345" s="4">
        <v>7.51E-2</v>
      </c>
    </row>
    <row r="346" spans="1:2">
      <c r="A346" s="3">
        <f>DATE(1988,7,1)</f>
        <v>32325</v>
      </c>
      <c r="B346" s="4">
        <v>7.7499999999999999E-2</v>
      </c>
    </row>
    <row r="347" spans="1:2">
      <c r="A347" s="3">
        <f>DATE(1988,8,1)</f>
        <v>32356</v>
      </c>
      <c r="B347" s="4">
        <v>8.0100000000000005E-2</v>
      </c>
    </row>
    <row r="348" spans="1:2">
      <c r="A348" s="3">
        <f>DATE(1988,9,1)</f>
        <v>32387</v>
      </c>
      <c r="B348" s="4">
        <v>8.1900000000000001E-2</v>
      </c>
    </row>
    <row r="349" spans="1:2">
      <c r="A349" s="3">
        <f>DATE(1988,10,1)</f>
        <v>32417</v>
      </c>
      <c r="B349" s="4">
        <v>8.3000000000000004E-2</v>
      </c>
    </row>
    <row r="350" spans="1:2">
      <c r="A350" s="3">
        <f>DATE(1988,11,1)</f>
        <v>32448</v>
      </c>
      <c r="B350" s="4">
        <v>8.3499999999999991E-2</v>
      </c>
    </row>
    <row r="351" spans="1:2">
      <c r="A351" s="3">
        <f>DATE(1988,12,1)</f>
        <v>32478</v>
      </c>
      <c r="B351" s="4">
        <v>8.7599999999999997E-2</v>
      </c>
    </row>
    <row r="352" spans="1:2">
      <c r="A352" s="3">
        <f>DATE(1989,1,1)</f>
        <v>32509</v>
      </c>
      <c r="B352" s="4">
        <v>9.1199999999999989E-2</v>
      </c>
    </row>
    <row r="353" spans="1:2">
      <c r="A353" s="3">
        <f>DATE(1989,2,1)</f>
        <v>32540</v>
      </c>
      <c r="B353" s="4">
        <v>9.3599999999999989E-2</v>
      </c>
    </row>
    <row r="354" spans="1:2">
      <c r="A354" s="3">
        <f>DATE(1989,3,1)</f>
        <v>32568</v>
      </c>
      <c r="B354" s="4">
        <v>9.849999999999999E-2</v>
      </c>
    </row>
    <row r="355" spans="1:2">
      <c r="A355" s="3">
        <f>DATE(1989,4,1)</f>
        <v>32599</v>
      </c>
      <c r="B355" s="4">
        <v>9.8400000000000001E-2</v>
      </c>
    </row>
    <row r="356" spans="1:2">
      <c r="A356" s="3">
        <f>DATE(1989,5,1)</f>
        <v>32629</v>
      </c>
      <c r="B356" s="4">
        <v>9.8100000000000007E-2</v>
      </c>
    </row>
    <row r="357" spans="1:2">
      <c r="A357" s="3">
        <f>DATE(1989,6,1)</f>
        <v>32660</v>
      </c>
      <c r="B357" s="4">
        <v>9.5299999999999996E-2</v>
      </c>
    </row>
    <row r="358" spans="1:2">
      <c r="A358" s="3">
        <f>DATE(1989,7,1)</f>
        <v>32690</v>
      </c>
      <c r="B358" s="4">
        <v>9.2399999999999996E-2</v>
      </c>
    </row>
    <row r="359" spans="1:2">
      <c r="A359" s="3">
        <f>DATE(1989,8,1)</f>
        <v>32721</v>
      </c>
      <c r="B359" s="4">
        <v>8.9900000000000008E-2</v>
      </c>
    </row>
    <row r="360" spans="1:2">
      <c r="A360" s="3">
        <f>DATE(1989,9,1)</f>
        <v>32752</v>
      </c>
      <c r="B360" s="4">
        <v>9.0200000000000002E-2</v>
      </c>
    </row>
    <row r="361" spans="1:2">
      <c r="A361" s="3">
        <f>DATE(1989,10,1)</f>
        <v>32782</v>
      </c>
      <c r="B361" s="4">
        <v>8.8399999999999992E-2</v>
      </c>
    </row>
    <row r="362" spans="1:2">
      <c r="A362" s="3">
        <f>DATE(1989,11,1)</f>
        <v>32813</v>
      </c>
      <c r="B362" s="4">
        <v>8.5500000000000007E-2</v>
      </c>
    </row>
    <row r="363" spans="1:2">
      <c r="A363" s="3">
        <f>DATE(1989,12,1)</f>
        <v>32843</v>
      </c>
      <c r="B363" s="4">
        <v>8.4499999999999992E-2</v>
      </c>
    </row>
    <row r="364" spans="1:2">
      <c r="A364" s="3">
        <f>DATE(1990,1,1)</f>
        <v>32874</v>
      </c>
      <c r="B364" s="4">
        <v>8.2299999999999998E-2</v>
      </c>
    </row>
    <row r="365" spans="1:2">
      <c r="A365" s="3">
        <f>DATE(1990,2,1)</f>
        <v>32905</v>
      </c>
      <c r="B365" s="4">
        <v>8.2400000000000001E-2</v>
      </c>
    </row>
    <row r="366" spans="1:2">
      <c r="A366" s="3">
        <f>DATE(1990,3,1)</f>
        <v>32933</v>
      </c>
      <c r="B366" s="4">
        <v>8.2799999999999999E-2</v>
      </c>
    </row>
    <row r="367" spans="1:2">
      <c r="A367" s="3">
        <f>DATE(1990,4,1)</f>
        <v>32964</v>
      </c>
      <c r="B367" s="4">
        <v>8.2599999999999993E-2</v>
      </c>
    </row>
    <row r="368" spans="1:2">
      <c r="A368" s="3">
        <f>DATE(1990,5,1)</f>
        <v>32994</v>
      </c>
      <c r="B368" s="4">
        <v>8.1799999999999998E-2</v>
      </c>
    </row>
    <row r="369" spans="1:2">
      <c r="A369" s="3">
        <f>DATE(1990,6,1)</f>
        <v>33025</v>
      </c>
      <c r="B369" s="4">
        <v>8.2899999999999988E-2</v>
      </c>
    </row>
    <row r="370" spans="1:2">
      <c r="A370" s="3">
        <f>DATE(1990,7,1)</f>
        <v>33055</v>
      </c>
      <c r="B370" s="4">
        <v>8.1500000000000003E-2</v>
      </c>
    </row>
    <row r="371" spans="1:2">
      <c r="A371" s="3">
        <f>DATE(1990,8,1)</f>
        <v>33086</v>
      </c>
      <c r="B371" s="4">
        <v>8.1300000000000011E-2</v>
      </c>
    </row>
    <row r="372" spans="1:2">
      <c r="A372" s="3">
        <f>DATE(1990,9,1)</f>
        <v>33117</v>
      </c>
      <c r="B372" s="4">
        <v>8.199999999999999E-2</v>
      </c>
    </row>
    <row r="373" spans="1:2">
      <c r="A373" s="3">
        <f>DATE(1990,10,1)</f>
        <v>33147</v>
      </c>
      <c r="B373" s="4">
        <v>8.1099999999999992E-2</v>
      </c>
    </row>
    <row r="374" spans="1:2">
      <c r="A374" s="3">
        <f>DATE(1990,11,1)</f>
        <v>33178</v>
      </c>
      <c r="B374" s="4">
        <v>7.8100000000000003E-2</v>
      </c>
    </row>
    <row r="375" spans="1:2">
      <c r="A375" s="3">
        <f>DATE(1990,12,1)</f>
        <v>33208</v>
      </c>
      <c r="B375" s="4">
        <v>7.3099999999999998E-2</v>
      </c>
    </row>
    <row r="376" spans="1:2">
      <c r="A376" s="3">
        <f>DATE(1991,1,1)</f>
        <v>33239</v>
      </c>
      <c r="B376" s="4">
        <v>6.9099999999999995E-2</v>
      </c>
    </row>
    <row r="377" spans="1:2">
      <c r="A377" s="3">
        <f>DATE(1991,2,1)</f>
        <v>33270</v>
      </c>
      <c r="B377" s="4">
        <v>6.25E-2</v>
      </c>
    </row>
    <row r="378" spans="1:2">
      <c r="A378" s="3">
        <f>DATE(1991,3,1)</f>
        <v>33298</v>
      </c>
      <c r="B378" s="4">
        <v>6.1200000000000004E-2</v>
      </c>
    </row>
    <row r="379" spans="1:2">
      <c r="A379" s="3">
        <f>DATE(1991,4,1)</f>
        <v>33329</v>
      </c>
      <c r="B379" s="4">
        <v>5.91E-2</v>
      </c>
    </row>
    <row r="380" spans="1:2">
      <c r="A380" s="3">
        <f>DATE(1991,5,1)</f>
        <v>33359</v>
      </c>
      <c r="B380" s="4">
        <v>5.7800000000000004E-2</v>
      </c>
    </row>
    <row r="381" spans="1:2">
      <c r="A381" s="3">
        <f>DATE(1991,6,1)</f>
        <v>33390</v>
      </c>
      <c r="B381" s="4">
        <v>5.9000000000000004E-2</v>
      </c>
    </row>
    <row r="382" spans="1:2">
      <c r="A382" s="3">
        <f>DATE(1991,7,1)</f>
        <v>33420</v>
      </c>
      <c r="B382" s="4">
        <v>5.8200000000000002E-2</v>
      </c>
    </row>
    <row r="383" spans="1:2">
      <c r="A383" s="3">
        <f>DATE(1991,8,1)</f>
        <v>33451</v>
      </c>
      <c r="B383" s="4">
        <v>5.6600000000000004E-2</v>
      </c>
    </row>
    <row r="384" spans="1:2">
      <c r="A384" s="3">
        <f>DATE(1991,9,1)</f>
        <v>33482</v>
      </c>
      <c r="B384" s="4">
        <v>5.45E-2</v>
      </c>
    </row>
    <row r="385" spans="1:2">
      <c r="A385" s="3">
        <f>DATE(1991,10,1)</f>
        <v>33512</v>
      </c>
      <c r="B385" s="4">
        <v>5.21E-2</v>
      </c>
    </row>
    <row r="386" spans="1:2">
      <c r="A386" s="3">
        <f>DATE(1991,11,1)</f>
        <v>33543</v>
      </c>
      <c r="B386" s="4">
        <v>4.8099999999999997E-2</v>
      </c>
    </row>
    <row r="387" spans="1:2">
      <c r="A387" s="3">
        <f>DATE(1991,12,1)</f>
        <v>33573</v>
      </c>
      <c r="B387" s="4">
        <v>4.4299999999999999E-2</v>
      </c>
    </row>
    <row r="388" spans="1:2">
      <c r="A388" s="3">
        <f>DATE(1992,1,1)</f>
        <v>33604</v>
      </c>
      <c r="B388" s="4">
        <v>4.0300000000000002E-2</v>
      </c>
    </row>
    <row r="389" spans="1:2">
      <c r="A389" s="3">
        <f>DATE(1992,2,1)</f>
        <v>33635</v>
      </c>
      <c r="B389" s="4">
        <v>4.0599999999999997E-2</v>
      </c>
    </row>
    <row r="390" spans="1:2">
      <c r="A390" s="3">
        <f>DATE(1992,3,1)</f>
        <v>33664</v>
      </c>
      <c r="B390" s="4">
        <v>3.9800000000000002E-2</v>
      </c>
    </row>
    <row r="391" spans="1:2">
      <c r="A391" s="3">
        <f>DATE(1992,4,1)</f>
        <v>33695</v>
      </c>
      <c r="B391" s="4">
        <v>3.73E-2</v>
      </c>
    </row>
    <row r="392" spans="1:2">
      <c r="A392" s="3">
        <f>DATE(1992,5,1)</f>
        <v>33725</v>
      </c>
      <c r="B392" s="4">
        <v>3.8199999999999998E-2</v>
      </c>
    </row>
    <row r="393" spans="1:2">
      <c r="A393" s="3">
        <f>DATE(1992,6,1)</f>
        <v>33756</v>
      </c>
      <c r="B393" s="4">
        <v>3.7599999999999995E-2</v>
      </c>
    </row>
    <row r="394" spans="1:2">
      <c r="A394" s="3">
        <f>DATE(1992,7,1)</f>
        <v>33786</v>
      </c>
      <c r="B394" s="4">
        <v>3.2500000000000001E-2</v>
      </c>
    </row>
    <row r="395" spans="1:2">
      <c r="A395" s="3">
        <f>DATE(1992,8,1)</f>
        <v>33817</v>
      </c>
      <c r="B395" s="4">
        <v>3.3000000000000002E-2</v>
      </c>
    </row>
    <row r="396" spans="1:2">
      <c r="A396" s="3">
        <f>DATE(1992,9,1)</f>
        <v>33848</v>
      </c>
      <c r="B396" s="4">
        <v>3.2199999999999999E-2</v>
      </c>
    </row>
    <row r="397" spans="1:2">
      <c r="A397" s="3">
        <f>DATE(1992,10,1)</f>
        <v>33878</v>
      </c>
      <c r="B397" s="4">
        <v>3.1E-2</v>
      </c>
    </row>
    <row r="398" spans="1:2">
      <c r="A398" s="3">
        <f>DATE(1992,11,1)</f>
        <v>33909</v>
      </c>
      <c r="B398" s="4">
        <v>3.0899999999999997E-2</v>
      </c>
    </row>
    <row r="399" spans="1:2">
      <c r="A399" s="3">
        <f>DATE(1992,12,1)</f>
        <v>33939</v>
      </c>
      <c r="B399" s="4">
        <v>2.92E-2</v>
      </c>
    </row>
    <row r="400" spans="1:2">
      <c r="A400" s="3">
        <f>DATE(1993,1,1)</f>
        <v>33970</v>
      </c>
      <c r="B400" s="4">
        <v>3.0200000000000001E-2</v>
      </c>
    </row>
    <row r="401" spans="1:2">
      <c r="A401" s="3">
        <f>DATE(1993,2,1)</f>
        <v>34001</v>
      </c>
      <c r="B401" s="4">
        <v>3.0299999999999997E-2</v>
      </c>
    </row>
    <row r="402" spans="1:2">
      <c r="A402" s="3">
        <f>DATE(1993,3,1)</f>
        <v>34029</v>
      </c>
      <c r="B402" s="4">
        <v>3.0699999999999998E-2</v>
      </c>
    </row>
    <row r="403" spans="1:2">
      <c r="A403" s="3">
        <f>DATE(1993,4,1)</f>
        <v>34060</v>
      </c>
      <c r="B403" s="4">
        <v>2.9600000000000001E-2</v>
      </c>
    </row>
    <row r="404" spans="1:2">
      <c r="A404" s="3">
        <f>DATE(1993,5,1)</f>
        <v>34090</v>
      </c>
      <c r="B404" s="4">
        <v>0.03</v>
      </c>
    </row>
    <row r="405" spans="1:2">
      <c r="A405" s="3">
        <f>DATE(1993,6,1)</f>
        <v>34121</v>
      </c>
      <c r="B405" s="4">
        <v>3.04E-2</v>
      </c>
    </row>
    <row r="406" spans="1:2">
      <c r="A406" s="3">
        <f>DATE(1993,7,1)</f>
        <v>34151</v>
      </c>
      <c r="B406" s="4">
        <v>3.0600000000000002E-2</v>
      </c>
    </row>
    <row r="407" spans="1:2">
      <c r="A407" s="3">
        <f>DATE(1993,8,1)</f>
        <v>34182</v>
      </c>
      <c r="B407" s="4">
        <v>3.0299999999999997E-2</v>
      </c>
    </row>
    <row r="408" spans="1:2">
      <c r="A408" s="3">
        <f>DATE(1993,9,1)</f>
        <v>34213</v>
      </c>
      <c r="B408" s="4">
        <v>3.0899999999999997E-2</v>
      </c>
    </row>
    <row r="409" spans="1:2">
      <c r="A409" s="3">
        <f>DATE(1993,10,1)</f>
        <v>34243</v>
      </c>
      <c r="B409" s="4">
        <v>2.9900000000000003E-2</v>
      </c>
    </row>
    <row r="410" spans="1:2">
      <c r="A410" s="3">
        <f>DATE(1993,11,1)</f>
        <v>34274</v>
      </c>
      <c r="B410" s="4">
        <v>3.0200000000000001E-2</v>
      </c>
    </row>
    <row r="411" spans="1:2">
      <c r="A411" s="3">
        <f>DATE(1993,12,1)</f>
        <v>34304</v>
      </c>
      <c r="B411" s="4">
        <v>2.9600000000000001E-2</v>
      </c>
    </row>
    <row r="412" spans="1:2">
      <c r="A412" s="3">
        <f>DATE(1994,1,1)</f>
        <v>34335</v>
      </c>
      <c r="B412" s="4">
        <v>3.0499999999999999E-2</v>
      </c>
    </row>
    <row r="413" spans="1:2">
      <c r="A413" s="3">
        <f>DATE(1994,2,1)</f>
        <v>34366</v>
      </c>
      <c r="B413" s="4">
        <v>3.2500000000000001E-2</v>
      </c>
    </row>
    <row r="414" spans="1:2">
      <c r="A414" s="3">
        <f>DATE(1994,3,1)</f>
        <v>34394</v>
      </c>
      <c r="B414" s="4">
        <v>3.3399999999999999E-2</v>
      </c>
    </row>
    <row r="415" spans="1:2">
      <c r="A415" s="3">
        <f>DATE(1994,4,1)</f>
        <v>34425</v>
      </c>
      <c r="B415" s="4">
        <v>3.56E-2</v>
      </c>
    </row>
    <row r="416" spans="1:2">
      <c r="A416" s="3">
        <f>DATE(1994,5,1)</f>
        <v>34455</v>
      </c>
      <c r="B416" s="4">
        <v>4.0099999999999997E-2</v>
      </c>
    </row>
    <row r="417" spans="1:2">
      <c r="A417" s="3">
        <f>DATE(1994,6,1)</f>
        <v>34486</v>
      </c>
      <c r="B417" s="4">
        <v>4.2500000000000003E-2</v>
      </c>
    </row>
    <row r="418" spans="1:2">
      <c r="A418" s="3">
        <f>DATE(1994,7,1)</f>
        <v>34516</v>
      </c>
      <c r="B418" s="4">
        <v>4.2599999999999999E-2</v>
      </c>
    </row>
    <row r="419" spans="1:2">
      <c r="A419" s="3">
        <f>DATE(1994,8,1)</f>
        <v>34547</v>
      </c>
      <c r="B419" s="4">
        <v>4.4699999999999997E-2</v>
      </c>
    </row>
    <row r="420" spans="1:2">
      <c r="A420" s="3">
        <f>DATE(1994,9,1)</f>
        <v>34578</v>
      </c>
      <c r="B420" s="4">
        <v>4.7300000000000002E-2</v>
      </c>
    </row>
    <row r="421" spans="1:2">
      <c r="A421" s="3">
        <f>DATE(1994,10,1)</f>
        <v>34608</v>
      </c>
      <c r="B421" s="4">
        <v>4.7599999999999996E-2</v>
      </c>
    </row>
    <row r="422" spans="1:2">
      <c r="A422" s="3">
        <f>DATE(1994,11,1)</f>
        <v>34639</v>
      </c>
      <c r="B422" s="4">
        <v>5.2900000000000003E-2</v>
      </c>
    </row>
    <row r="423" spans="1:2">
      <c r="A423" s="3">
        <f>DATE(1994,12,1)</f>
        <v>34669</v>
      </c>
      <c r="B423" s="4">
        <v>5.45E-2</v>
      </c>
    </row>
    <row r="424" spans="1:2">
      <c r="A424" s="3">
        <f>DATE(1995,1,1)</f>
        <v>34700</v>
      </c>
      <c r="B424" s="4">
        <v>5.5300000000000002E-2</v>
      </c>
    </row>
    <row r="425" spans="1:2">
      <c r="A425" s="3">
        <f>DATE(1995,2,1)</f>
        <v>34731</v>
      </c>
      <c r="B425" s="4">
        <v>5.9200000000000003E-2</v>
      </c>
    </row>
    <row r="426" spans="1:2">
      <c r="A426" s="3">
        <f>DATE(1995,3,1)</f>
        <v>34759</v>
      </c>
      <c r="B426" s="4">
        <v>5.9800000000000006E-2</v>
      </c>
    </row>
    <row r="427" spans="1:2">
      <c r="A427" s="3">
        <f>DATE(1995,4,1)</f>
        <v>34790</v>
      </c>
      <c r="B427" s="4">
        <v>6.0499999999999998E-2</v>
      </c>
    </row>
    <row r="428" spans="1:2">
      <c r="A428" s="3">
        <f>DATE(1995,5,1)</f>
        <v>34820</v>
      </c>
      <c r="B428" s="4">
        <v>6.0100000000000001E-2</v>
      </c>
    </row>
    <row r="429" spans="1:2">
      <c r="A429" s="3">
        <f>DATE(1995,6,1)</f>
        <v>34851</v>
      </c>
      <c r="B429" s="4">
        <v>0.06</v>
      </c>
    </row>
    <row r="430" spans="1:2">
      <c r="A430" s="3">
        <f>DATE(1995,7,1)</f>
        <v>34881</v>
      </c>
      <c r="B430" s="4">
        <v>5.8499999999999996E-2</v>
      </c>
    </row>
    <row r="431" spans="1:2">
      <c r="A431" s="3">
        <f>DATE(1995,8,1)</f>
        <v>34912</v>
      </c>
      <c r="B431" s="4">
        <v>5.74E-2</v>
      </c>
    </row>
    <row r="432" spans="1:2">
      <c r="A432" s="3">
        <f>DATE(1995,9,1)</f>
        <v>34943</v>
      </c>
      <c r="B432" s="4">
        <v>5.7999999999999996E-2</v>
      </c>
    </row>
    <row r="433" spans="1:2">
      <c r="A433" s="3">
        <f>DATE(1995,10,1)</f>
        <v>34973</v>
      </c>
      <c r="B433" s="4">
        <v>5.7599999999999998E-2</v>
      </c>
    </row>
    <row r="434" spans="1:2">
      <c r="A434" s="3">
        <f>DATE(1995,11,1)</f>
        <v>35004</v>
      </c>
      <c r="B434" s="4">
        <v>5.7999999999999996E-2</v>
      </c>
    </row>
    <row r="435" spans="1:2">
      <c r="A435" s="3">
        <f>DATE(1995,12,1)</f>
        <v>35034</v>
      </c>
      <c r="B435" s="4">
        <v>5.5999999999999994E-2</v>
      </c>
    </row>
    <row r="436" spans="1:2">
      <c r="A436" s="3">
        <f>DATE(1996,1,1)</f>
        <v>35065</v>
      </c>
      <c r="B436" s="4">
        <v>5.5599999999999997E-2</v>
      </c>
    </row>
    <row r="437" spans="1:2">
      <c r="A437" s="3">
        <f>DATE(1996,2,1)</f>
        <v>35096</v>
      </c>
      <c r="B437" s="4">
        <v>5.2199999999999996E-2</v>
      </c>
    </row>
    <row r="438" spans="1:2">
      <c r="A438" s="3">
        <f>DATE(1996,3,1)</f>
        <v>35125</v>
      </c>
      <c r="B438" s="4">
        <v>5.3099999999999994E-2</v>
      </c>
    </row>
    <row r="439" spans="1:2">
      <c r="A439" s="3">
        <f>DATE(1996,4,1)</f>
        <v>35156</v>
      </c>
      <c r="B439" s="4">
        <v>5.2199999999999996E-2</v>
      </c>
    </row>
    <row r="440" spans="1:2">
      <c r="A440" s="3">
        <f>DATE(1996,5,1)</f>
        <v>35186</v>
      </c>
      <c r="B440" s="4">
        <v>5.2400000000000002E-2</v>
      </c>
    </row>
    <row r="441" spans="1:2">
      <c r="A441" s="3">
        <f>DATE(1996,6,1)</f>
        <v>35217</v>
      </c>
      <c r="B441" s="4">
        <v>5.2699999999999997E-2</v>
      </c>
    </row>
    <row r="442" spans="1:2">
      <c r="A442" s="3">
        <f>DATE(1996,7,1)</f>
        <v>35247</v>
      </c>
      <c r="B442" s="4">
        <v>5.4000000000000006E-2</v>
      </c>
    </row>
    <row r="443" spans="1:2">
      <c r="A443" s="3">
        <f>DATE(1996,8,1)</f>
        <v>35278</v>
      </c>
      <c r="B443" s="4">
        <v>5.2199999999999996E-2</v>
      </c>
    </row>
    <row r="444" spans="1:2">
      <c r="A444" s="3">
        <f>DATE(1996,9,1)</f>
        <v>35309</v>
      </c>
      <c r="B444" s="4">
        <v>5.2999999999999999E-2</v>
      </c>
    </row>
    <row r="445" spans="1:2">
      <c r="A445" s="3">
        <f>DATE(1996,10,1)</f>
        <v>35339</v>
      </c>
      <c r="B445" s="4">
        <v>5.2400000000000002E-2</v>
      </c>
    </row>
    <row r="446" spans="1:2">
      <c r="A446" s="3">
        <f>DATE(1996,11,1)</f>
        <v>35370</v>
      </c>
      <c r="B446" s="4">
        <v>5.3099999999999994E-2</v>
      </c>
    </row>
    <row r="447" spans="1:2">
      <c r="A447" s="3">
        <f>DATE(1996,12,1)</f>
        <v>35400</v>
      </c>
      <c r="B447" s="4">
        <v>5.2900000000000003E-2</v>
      </c>
    </row>
    <row r="448" spans="1:2">
      <c r="A448" s="3">
        <f>DATE(1997,1,1)</f>
        <v>35431</v>
      </c>
      <c r="B448" s="4">
        <v>5.2499999999999998E-2</v>
      </c>
    </row>
    <row r="449" spans="1:2">
      <c r="A449" s="3">
        <f>DATE(1997,2,1)</f>
        <v>35462</v>
      </c>
      <c r="B449" s="4">
        <v>5.1900000000000002E-2</v>
      </c>
    </row>
    <row r="450" spans="1:2">
      <c r="A450" s="3">
        <f>DATE(1997,3,1)</f>
        <v>35490</v>
      </c>
      <c r="B450" s="4">
        <v>5.3899999999999997E-2</v>
      </c>
    </row>
    <row r="451" spans="1:2">
      <c r="A451" s="3">
        <f>DATE(1997,4,1)</f>
        <v>35521</v>
      </c>
      <c r="B451" s="4">
        <v>5.5099999999999996E-2</v>
      </c>
    </row>
    <row r="452" spans="1:2">
      <c r="A452" s="3">
        <f>DATE(1997,5,1)</f>
        <v>35551</v>
      </c>
      <c r="B452" s="4">
        <v>5.5E-2</v>
      </c>
    </row>
    <row r="453" spans="1:2">
      <c r="A453" s="3">
        <f>DATE(1997,6,1)</f>
        <v>35582</v>
      </c>
      <c r="B453" s="4">
        <v>5.5599999999999997E-2</v>
      </c>
    </row>
    <row r="454" spans="1:2">
      <c r="A454" s="3">
        <f>DATE(1997,7,1)</f>
        <v>35612</v>
      </c>
      <c r="B454" s="4">
        <v>5.5199999999999999E-2</v>
      </c>
    </row>
    <row r="455" spans="1:2">
      <c r="A455" s="3">
        <f>DATE(1997,8,1)</f>
        <v>35643</v>
      </c>
      <c r="B455" s="4">
        <v>5.5399999999999998E-2</v>
      </c>
    </row>
    <row r="456" spans="1:2">
      <c r="A456" s="3">
        <f>DATE(1997,9,1)</f>
        <v>35674</v>
      </c>
      <c r="B456" s="4">
        <v>5.5399999999999998E-2</v>
      </c>
    </row>
    <row r="457" spans="1:2">
      <c r="A457" s="3">
        <f>DATE(1997,10,1)</f>
        <v>35704</v>
      </c>
      <c r="B457" s="4">
        <v>5.5E-2</v>
      </c>
    </row>
    <row r="458" spans="1:2">
      <c r="A458" s="3">
        <f>DATE(1997,11,1)</f>
        <v>35735</v>
      </c>
      <c r="B458" s="4">
        <v>5.5199999999999999E-2</v>
      </c>
    </row>
    <row r="459" spans="1:2">
      <c r="A459" s="3">
        <f>DATE(1997,12,1)</f>
        <v>35765</v>
      </c>
      <c r="B459" s="4">
        <v>5.5E-2</v>
      </c>
    </row>
    <row r="460" spans="1:2">
      <c r="A460" s="3">
        <f>DATE(1998,1,1)</f>
        <v>35796</v>
      </c>
      <c r="B460" s="4">
        <v>5.5599999999999997E-2</v>
      </c>
    </row>
    <row r="461" spans="1:2">
      <c r="A461" s="3">
        <f>DATE(1998,2,1)</f>
        <v>35827</v>
      </c>
      <c r="B461" s="4">
        <v>5.5099999999999996E-2</v>
      </c>
    </row>
    <row r="462" spans="1:2">
      <c r="A462" s="3">
        <f>DATE(1998,3,1)</f>
        <v>35855</v>
      </c>
      <c r="B462" s="4">
        <v>5.4900000000000004E-2</v>
      </c>
    </row>
    <row r="463" spans="1:2">
      <c r="A463" s="3">
        <f>DATE(1998,4,1)</f>
        <v>35886</v>
      </c>
      <c r="B463" s="4">
        <v>5.45E-2</v>
      </c>
    </row>
    <row r="464" spans="1:2">
      <c r="A464" s="3">
        <f>DATE(1998,5,1)</f>
        <v>35916</v>
      </c>
      <c r="B464" s="4">
        <v>5.4900000000000004E-2</v>
      </c>
    </row>
    <row r="465" spans="1:2">
      <c r="A465" s="3">
        <f>DATE(1998,6,1)</f>
        <v>35947</v>
      </c>
      <c r="B465" s="4">
        <v>5.5599999999999997E-2</v>
      </c>
    </row>
    <row r="466" spans="1:2">
      <c r="A466" s="3">
        <f>DATE(1998,7,1)</f>
        <v>35977</v>
      </c>
      <c r="B466" s="4">
        <v>5.5399999999999998E-2</v>
      </c>
    </row>
    <row r="467" spans="1:2">
      <c r="A467" s="3">
        <f>DATE(1998,8,1)</f>
        <v>36008</v>
      </c>
      <c r="B467" s="4">
        <v>5.5500000000000001E-2</v>
      </c>
    </row>
    <row r="468" spans="1:2">
      <c r="A468" s="3">
        <f>DATE(1998,9,1)</f>
        <v>36039</v>
      </c>
      <c r="B468" s="4">
        <v>5.5099999999999996E-2</v>
      </c>
    </row>
    <row r="469" spans="1:2">
      <c r="A469" s="3">
        <f>DATE(1998,10,1)</f>
        <v>36069</v>
      </c>
      <c r="B469" s="4">
        <v>5.0700000000000002E-2</v>
      </c>
    </row>
    <row r="470" spans="1:2">
      <c r="A470" s="3">
        <f>DATE(1998,11,1)</f>
        <v>36100</v>
      </c>
      <c r="B470" s="4">
        <v>4.8300000000000003E-2</v>
      </c>
    </row>
    <row r="471" spans="1:2">
      <c r="A471" s="3">
        <f>DATE(1998,12,1)</f>
        <v>36130</v>
      </c>
      <c r="B471" s="4">
        <v>4.6799999999999994E-2</v>
      </c>
    </row>
    <row r="472" spans="1:2">
      <c r="A472" s="3">
        <f>DATE(1999,1,1)</f>
        <v>36161</v>
      </c>
      <c r="B472" s="4">
        <v>4.6300000000000001E-2</v>
      </c>
    </row>
    <row r="473" spans="1:2">
      <c r="A473" s="3">
        <f>DATE(1999,2,1)</f>
        <v>36192</v>
      </c>
      <c r="B473" s="4">
        <v>4.7599999999999996E-2</v>
      </c>
    </row>
    <row r="474" spans="1:2">
      <c r="A474" s="3">
        <f>DATE(1999,3,1)</f>
        <v>36220</v>
      </c>
      <c r="B474" s="4">
        <v>4.8099999999999997E-2</v>
      </c>
    </row>
    <row r="475" spans="1:2">
      <c r="A475" s="3">
        <f>DATE(1999,4,1)</f>
        <v>36251</v>
      </c>
      <c r="B475" s="4">
        <v>4.7400000000000005E-2</v>
      </c>
    </row>
    <row r="476" spans="1:2">
      <c r="A476" s="3">
        <f>DATE(1999,5,1)</f>
        <v>36281</v>
      </c>
      <c r="B476" s="4">
        <v>4.7400000000000005E-2</v>
      </c>
    </row>
    <row r="477" spans="1:2">
      <c r="A477" s="3">
        <f>DATE(1999,6,1)</f>
        <v>36312</v>
      </c>
      <c r="B477" s="4">
        <v>4.7599999999999996E-2</v>
      </c>
    </row>
    <row r="478" spans="1:2">
      <c r="A478" s="3">
        <f>DATE(1999,7,1)</f>
        <v>36342</v>
      </c>
      <c r="B478" s="4">
        <v>4.99E-2</v>
      </c>
    </row>
    <row r="479" spans="1:2">
      <c r="A479" s="3">
        <f>DATE(1999,8,1)</f>
        <v>36373</v>
      </c>
      <c r="B479" s="4">
        <v>5.0700000000000002E-2</v>
      </c>
    </row>
    <row r="480" spans="1:2">
      <c r="A480" s="3">
        <f>DATE(1999,9,1)</f>
        <v>36404</v>
      </c>
      <c r="B480" s="4">
        <v>5.2199999999999996E-2</v>
      </c>
    </row>
    <row r="481" spans="1:2">
      <c r="A481" s="3">
        <f>DATE(1999,10,1)</f>
        <v>36434</v>
      </c>
      <c r="B481" s="4">
        <v>5.2000000000000005E-2</v>
      </c>
    </row>
    <row r="482" spans="1:2">
      <c r="A482" s="3">
        <f>DATE(1999,11,1)</f>
        <v>36465</v>
      </c>
      <c r="B482" s="4">
        <v>5.4199999999999998E-2</v>
      </c>
    </row>
    <row r="483" spans="1:2">
      <c r="A483" s="3">
        <f>DATE(1999,12,1)</f>
        <v>36495</v>
      </c>
      <c r="B483" s="4">
        <v>5.2999999999999999E-2</v>
      </c>
    </row>
    <row r="484" spans="1:2">
      <c r="A484" s="3">
        <f>DATE(2000,1,1)</f>
        <v>36526</v>
      </c>
      <c r="B484" s="4">
        <v>5.45E-2</v>
      </c>
    </row>
    <row r="485" spans="1:2">
      <c r="A485" s="3">
        <f>DATE(2000,2,1)</f>
        <v>36557</v>
      </c>
      <c r="B485" s="4">
        <v>5.7300000000000004E-2</v>
      </c>
    </row>
    <row r="486" spans="1:2">
      <c r="A486" s="3">
        <f>DATE(2000,3,1)</f>
        <v>36586</v>
      </c>
      <c r="B486" s="4">
        <v>5.8499999999999996E-2</v>
      </c>
    </row>
    <row r="487" spans="1:2">
      <c r="A487" s="3">
        <f>DATE(2000,4,1)</f>
        <v>36617</v>
      </c>
      <c r="B487" s="4">
        <v>6.0199999999999997E-2</v>
      </c>
    </row>
    <row r="488" spans="1:2">
      <c r="A488" s="3">
        <f>DATE(2000,5,1)</f>
        <v>36647</v>
      </c>
      <c r="B488" s="4">
        <v>6.2699999999999992E-2</v>
      </c>
    </row>
    <row r="489" spans="1:2">
      <c r="A489" s="3">
        <f>DATE(2000,6,1)</f>
        <v>36678</v>
      </c>
      <c r="B489" s="4">
        <v>6.5299999999999997E-2</v>
      </c>
    </row>
    <row r="490" spans="1:2">
      <c r="A490" s="3">
        <f>DATE(2000,7,1)</f>
        <v>36708</v>
      </c>
      <c r="B490" s="4">
        <v>6.54E-2</v>
      </c>
    </row>
    <row r="491" spans="1:2">
      <c r="A491" s="3">
        <f>DATE(2000,8,1)</f>
        <v>36739</v>
      </c>
      <c r="B491" s="4">
        <v>6.5000000000000002E-2</v>
      </c>
    </row>
    <row r="492" spans="1:2">
      <c r="A492" s="3">
        <f>DATE(2000,9,1)</f>
        <v>36770</v>
      </c>
      <c r="B492" s="4">
        <v>6.5199999999999994E-2</v>
      </c>
    </row>
    <row r="493" spans="1:2">
      <c r="A493" s="3">
        <f>DATE(2000,10,1)</f>
        <v>36800</v>
      </c>
      <c r="B493" s="4">
        <v>6.5099999999999991E-2</v>
      </c>
    </row>
    <row r="494" spans="1:2">
      <c r="A494" s="3">
        <f>DATE(2000,11,1)</f>
        <v>36831</v>
      </c>
      <c r="B494" s="4">
        <v>6.5099999999999991E-2</v>
      </c>
    </row>
    <row r="495" spans="1:2">
      <c r="A495" s="3">
        <f>DATE(2000,12,1)</f>
        <v>36861</v>
      </c>
      <c r="B495" s="4">
        <v>6.4000000000000001E-2</v>
      </c>
    </row>
    <row r="496" spans="1:2">
      <c r="A496" s="3">
        <f>DATE(2001,1,1)</f>
        <v>36892</v>
      </c>
      <c r="B496" s="4">
        <v>5.9800000000000006E-2</v>
      </c>
    </row>
    <row r="497" spans="1:2">
      <c r="A497" s="3">
        <f>DATE(2001,2,1)</f>
        <v>36923</v>
      </c>
      <c r="B497" s="4">
        <v>5.4900000000000004E-2</v>
      </c>
    </row>
    <row r="498" spans="1:2">
      <c r="A498" s="3">
        <f>DATE(2001,3,1)</f>
        <v>36951</v>
      </c>
      <c r="B498" s="4">
        <v>5.3099999999999994E-2</v>
      </c>
    </row>
    <row r="499" spans="1:2">
      <c r="A499" s="3">
        <f>DATE(2001,4,1)</f>
        <v>36982</v>
      </c>
      <c r="B499" s="4">
        <v>4.8000000000000001E-2</v>
      </c>
    </row>
    <row r="500" spans="1:2">
      <c r="A500" s="3">
        <f>DATE(2001,5,1)</f>
        <v>37012</v>
      </c>
      <c r="B500" s="4">
        <v>4.2099999999999999E-2</v>
      </c>
    </row>
    <row r="501" spans="1:2">
      <c r="A501" s="3">
        <f>DATE(2001,6,1)</f>
        <v>37043</v>
      </c>
      <c r="B501" s="4">
        <v>3.9699999999999999E-2</v>
      </c>
    </row>
    <row r="502" spans="1:2">
      <c r="A502" s="3">
        <f>DATE(2001,7,1)</f>
        <v>37073</v>
      </c>
      <c r="B502" s="4">
        <v>3.7699999999999997E-2</v>
      </c>
    </row>
    <row r="503" spans="1:2">
      <c r="A503" s="3">
        <f>DATE(2001,8,1)</f>
        <v>37104</v>
      </c>
      <c r="B503" s="4">
        <v>3.6499999999999998E-2</v>
      </c>
    </row>
    <row r="504" spans="1:2">
      <c r="A504" s="3">
        <f>DATE(2001,9,1)</f>
        <v>37135</v>
      </c>
      <c r="B504" s="4">
        <v>3.0699999999999998E-2</v>
      </c>
    </row>
    <row r="505" spans="1:2">
      <c r="A505" s="3">
        <f>DATE(2001,10,1)</f>
        <v>37165</v>
      </c>
      <c r="B505" s="4">
        <v>2.4900000000000002E-2</v>
      </c>
    </row>
    <row r="506" spans="1:2">
      <c r="A506" s="3">
        <f>DATE(2001,11,1)</f>
        <v>37196</v>
      </c>
      <c r="B506" s="4">
        <v>2.0899999999999998E-2</v>
      </c>
    </row>
    <row r="507" spans="1:2">
      <c r="A507" s="3">
        <f>DATE(2001,12,1)</f>
        <v>37226</v>
      </c>
      <c r="B507" s="4">
        <v>1.8200000000000001E-2</v>
      </c>
    </row>
    <row r="508" spans="1:2">
      <c r="A508" s="3">
        <f>DATE(2002,1,1)</f>
        <v>37257</v>
      </c>
      <c r="B508" s="4">
        <v>1.7299999999999999E-2</v>
      </c>
    </row>
    <row r="509" spans="1:2">
      <c r="A509" s="3">
        <f>DATE(2002,2,1)</f>
        <v>37288</v>
      </c>
      <c r="B509" s="4">
        <v>1.7399999999999999E-2</v>
      </c>
    </row>
    <row r="510" spans="1:2">
      <c r="A510" s="3">
        <f>DATE(2002,3,1)</f>
        <v>37316</v>
      </c>
      <c r="B510" s="4">
        <v>1.7299999999999999E-2</v>
      </c>
    </row>
    <row r="511" spans="1:2">
      <c r="A511" s="3">
        <f>DATE(2002,4,1)</f>
        <v>37347</v>
      </c>
      <c r="B511" s="4">
        <v>1.7500000000000002E-2</v>
      </c>
    </row>
    <row r="512" spans="1:2">
      <c r="A512" s="3">
        <f>DATE(2002,5,1)</f>
        <v>37377</v>
      </c>
      <c r="B512" s="4">
        <v>1.7500000000000002E-2</v>
      </c>
    </row>
    <row r="513" spans="1:2">
      <c r="A513" s="3">
        <f>DATE(2002,6,1)</f>
        <v>37408</v>
      </c>
      <c r="B513" s="4">
        <v>1.7500000000000002E-2</v>
      </c>
    </row>
    <row r="514" spans="1:2">
      <c r="A514" s="3">
        <f>DATE(2002,7,1)</f>
        <v>37438</v>
      </c>
      <c r="B514" s="4">
        <v>1.7299999999999999E-2</v>
      </c>
    </row>
    <row r="515" spans="1:2">
      <c r="A515" s="3">
        <f>DATE(2002,8,1)</f>
        <v>37469</v>
      </c>
      <c r="B515" s="4">
        <v>1.7399999999999999E-2</v>
      </c>
    </row>
    <row r="516" spans="1:2">
      <c r="A516" s="3">
        <f>DATE(2002,9,1)</f>
        <v>37500</v>
      </c>
      <c r="B516" s="4">
        <v>1.7500000000000002E-2</v>
      </c>
    </row>
    <row r="517" spans="1:2">
      <c r="A517" s="3">
        <f>DATE(2002,10,1)</f>
        <v>37530</v>
      </c>
      <c r="B517" s="4">
        <v>1.7500000000000002E-2</v>
      </c>
    </row>
    <row r="518" spans="1:2">
      <c r="A518" s="3">
        <f>DATE(2002,11,1)</f>
        <v>37561</v>
      </c>
      <c r="B518" s="4">
        <v>1.34E-2</v>
      </c>
    </row>
    <row r="519" spans="1:2">
      <c r="A519" s="3">
        <f>DATE(2002,12,1)</f>
        <v>37591</v>
      </c>
      <c r="B519" s="4">
        <v>1.24E-2</v>
      </c>
    </row>
    <row r="520" spans="1:2">
      <c r="A520" s="3">
        <f>DATE(2003,1,1)</f>
        <v>37622</v>
      </c>
      <c r="B520" s="4">
        <v>1.24E-2</v>
      </c>
    </row>
    <row r="521" spans="1:2">
      <c r="A521" s="3">
        <f>DATE(2003,2,1)</f>
        <v>37653</v>
      </c>
      <c r="B521" s="4">
        <v>1.26E-2</v>
      </c>
    </row>
    <row r="522" spans="1:2">
      <c r="A522" s="3">
        <f>DATE(2003,3,1)</f>
        <v>37681</v>
      </c>
      <c r="B522" s="4">
        <v>1.2500000000000001E-2</v>
      </c>
    </row>
    <row r="523" spans="1:2">
      <c r="A523" s="3">
        <f>DATE(2003,4,1)</f>
        <v>37712</v>
      </c>
      <c r="B523" s="4">
        <v>1.26E-2</v>
      </c>
    </row>
    <row r="524" spans="1:2">
      <c r="A524" s="3">
        <f>DATE(2003,5,1)</f>
        <v>37742</v>
      </c>
      <c r="B524" s="4">
        <v>1.26E-2</v>
      </c>
    </row>
    <row r="525" spans="1:2">
      <c r="A525" s="3">
        <f>DATE(2003,6,1)</f>
        <v>37773</v>
      </c>
      <c r="B525" s="4">
        <v>1.2199999999999999E-2</v>
      </c>
    </row>
    <row r="526" spans="1:2">
      <c r="A526" s="3">
        <f>DATE(2003,7,1)</f>
        <v>37803</v>
      </c>
      <c r="B526" s="4">
        <v>1.01E-2</v>
      </c>
    </row>
    <row r="527" spans="1:2">
      <c r="A527" s="3">
        <f>DATE(2003,8,1)</f>
        <v>37834</v>
      </c>
      <c r="B527" s="4">
        <v>1.03E-2</v>
      </c>
    </row>
    <row r="528" spans="1:2">
      <c r="A528" s="3">
        <f>DATE(2003,9,1)</f>
        <v>37865</v>
      </c>
      <c r="B528" s="4">
        <v>1.01E-2</v>
      </c>
    </row>
    <row r="529" spans="1:2">
      <c r="A529" s="3">
        <f>DATE(2003,10,1)</f>
        <v>37895</v>
      </c>
      <c r="B529" s="4">
        <v>1.01E-2</v>
      </c>
    </row>
    <row r="530" spans="1:2">
      <c r="A530" s="3">
        <f>DATE(2003,11,1)</f>
        <v>37926</v>
      </c>
      <c r="B530" s="4">
        <v>0.01</v>
      </c>
    </row>
    <row r="531" spans="1:2">
      <c r="A531" s="3">
        <f>DATE(2003,12,1)</f>
        <v>37956</v>
      </c>
      <c r="B531" s="4">
        <v>9.7999999999999997E-3</v>
      </c>
    </row>
    <row r="532" spans="1:2">
      <c r="A532" s="3">
        <f>DATE(2004,1,1)</f>
        <v>37987</v>
      </c>
      <c r="B532" s="4">
        <v>0.01</v>
      </c>
    </row>
    <row r="533" spans="1:2">
      <c r="A533" s="3">
        <f>DATE(2004,2,1)</f>
        <v>38018</v>
      </c>
      <c r="B533" s="4">
        <v>1.01E-2</v>
      </c>
    </row>
    <row r="534" spans="1:2">
      <c r="A534" s="3">
        <f>DATE(2004,3,1)</f>
        <v>38047</v>
      </c>
      <c r="B534" s="4">
        <v>0.01</v>
      </c>
    </row>
    <row r="535" spans="1:2">
      <c r="A535" s="3">
        <f>DATE(2004,4,1)</f>
        <v>38078</v>
      </c>
      <c r="B535" s="4">
        <v>0.01</v>
      </c>
    </row>
    <row r="536" spans="1:2">
      <c r="A536" s="3">
        <f>DATE(2004,5,1)</f>
        <v>38108</v>
      </c>
      <c r="B536" s="4">
        <v>0.01</v>
      </c>
    </row>
    <row r="537" spans="1:2">
      <c r="A537" s="3">
        <f>DATE(2004,6,1)</f>
        <v>38139</v>
      </c>
      <c r="B537" s="4">
        <v>1.03E-2</v>
      </c>
    </row>
    <row r="538" spans="1:2">
      <c r="A538" s="3">
        <f>DATE(2004,7,1)</f>
        <v>38169</v>
      </c>
      <c r="B538" s="4">
        <v>1.26E-2</v>
      </c>
    </row>
    <row r="539" spans="1:2">
      <c r="A539" s="3">
        <f>DATE(2004,8,1)</f>
        <v>38200</v>
      </c>
      <c r="B539" s="4">
        <v>1.43E-2</v>
      </c>
    </row>
    <row r="540" spans="1:2">
      <c r="A540" s="3">
        <f>DATE(2004,9,1)</f>
        <v>38231</v>
      </c>
      <c r="B540" s="4">
        <v>1.61E-2</v>
      </c>
    </row>
    <row r="541" spans="1:2">
      <c r="A541" s="3">
        <f>DATE(2004,10,1)</f>
        <v>38261</v>
      </c>
      <c r="B541" s="4">
        <v>1.7600000000000001E-2</v>
      </c>
    </row>
    <row r="542" spans="1:2">
      <c r="A542" s="3">
        <f>DATE(2004,11,1)</f>
        <v>38292</v>
      </c>
      <c r="B542" s="4">
        <v>1.9299999999999998E-2</v>
      </c>
    </row>
    <row r="543" spans="1:2">
      <c r="A543" s="3">
        <f>DATE(2004,12,1)</f>
        <v>38322</v>
      </c>
      <c r="B543" s="4">
        <v>2.1600000000000001E-2</v>
      </c>
    </row>
    <row r="544" spans="1:2">
      <c r="A544" s="3">
        <f>DATE(2005,1,1)</f>
        <v>38353</v>
      </c>
      <c r="B544" s="4">
        <v>2.2799999999999997E-2</v>
      </c>
    </row>
    <row r="545" spans="1:2">
      <c r="A545" s="3">
        <f>DATE(2005,2,1)</f>
        <v>38384</v>
      </c>
      <c r="B545" s="4">
        <v>2.5000000000000001E-2</v>
      </c>
    </row>
    <row r="546" spans="1:2">
      <c r="A546" s="3">
        <f>DATE(2005,3,1)</f>
        <v>38412</v>
      </c>
      <c r="B546" s="4">
        <v>2.63E-2</v>
      </c>
    </row>
    <row r="547" spans="1:2">
      <c r="A547" s="3">
        <f>DATE(2005,4,1)</f>
        <v>38443</v>
      </c>
      <c r="B547" s="4">
        <v>2.7900000000000001E-2</v>
      </c>
    </row>
    <row r="548" spans="1:2">
      <c r="A548" s="3">
        <f>DATE(2005,5,1)</f>
        <v>38473</v>
      </c>
      <c r="B548" s="4">
        <v>0.03</v>
      </c>
    </row>
    <row r="549" spans="1:2">
      <c r="A549" s="3">
        <f>DATE(2005,6,1)</f>
        <v>38504</v>
      </c>
      <c r="B549" s="4">
        <v>3.04E-2</v>
      </c>
    </row>
    <row r="550" spans="1:2">
      <c r="A550" s="3">
        <f>DATE(2005,7,1)</f>
        <v>38534</v>
      </c>
      <c r="B550" s="4">
        <v>3.2599999999999997E-2</v>
      </c>
    </row>
    <row r="551" spans="1:2">
      <c r="A551" s="3">
        <f>DATE(2005,8,1)</f>
        <v>38565</v>
      </c>
      <c r="B551" s="4">
        <v>3.5000000000000003E-2</v>
      </c>
    </row>
    <row r="552" spans="1:2">
      <c r="A552" s="3">
        <f>DATE(2005,9,1)</f>
        <v>38596</v>
      </c>
      <c r="B552" s="4">
        <v>3.6200000000000003E-2</v>
      </c>
    </row>
    <row r="553" spans="1:2">
      <c r="A553" s="3">
        <f>DATE(2005,10,1)</f>
        <v>38626</v>
      </c>
      <c r="B553" s="4">
        <v>3.78E-2</v>
      </c>
    </row>
    <row r="554" spans="1:2">
      <c r="A554" s="3">
        <f>DATE(2005,11,1)</f>
        <v>38657</v>
      </c>
      <c r="B554" s="4">
        <v>0.04</v>
      </c>
    </row>
    <row r="555" spans="1:2">
      <c r="A555" s="3">
        <f>DATE(2005,12,1)</f>
        <v>38687</v>
      </c>
      <c r="B555" s="4">
        <v>4.1599999999999998E-2</v>
      </c>
    </row>
    <row r="556" spans="1:2">
      <c r="A556" s="3">
        <f>DATE(2006,1,1)</f>
        <v>38718</v>
      </c>
      <c r="B556" s="4">
        <v>4.2900000000000001E-2</v>
      </c>
    </row>
    <row r="557" spans="1:2">
      <c r="A557" s="3">
        <f>DATE(2006,2,1)</f>
        <v>38749</v>
      </c>
      <c r="B557" s="4">
        <v>4.4900000000000002E-2</v>
      </c>
    </row>
    <row r="558" spans="1:2">
      <c r="A558" s="3">
        <f>DATE(2006,3,1)</f>
        <v>38777</v>
      </c>
      <c r="B558" s="4">
        <v>4.5899999999999996E-2</v>
      </c>
    </row>
    <row r="559" spans="1:2">
      <c r="A559" s="3">
        <f>DATE(2006,4,1)</f>
        <v>38808</v>
      </c>
      <c r="B559" s="4">
        <v>4.7899999999999998E-2</v>
      </c>
    </row>
    <row r="560" spans="1:2">
      <c r="A560" s="3">
        <f>DATE(2006,5,1)</f>
        <v>38838</v>
      </c>
      <c r="B560" s="4">
        <v>4.9400000000000006E-2</v>
      </c>
    </row>
    <row r="561" spans="1:2">
      <c r="A561" s="3">
        <f>DATE(2006,6,1)</f>
        <v>38869</v>
      </c>
      <c r="B561" s="4">
        <v>4.99E-2</v>
      </c>
    </row>
    <row r="562" spans="1:2">
      <c r="A562" s="3">
        <f>DATE(2006,7,1)</f>
        <v>38899</v>
      </c>
      <c r="B562" s="4">
        <v>5.2400000000000002E-2</v>
      </c>
    </row>
    <row r="563" spans="1:2">
      <c r="A563" s="3">
        <f>DATE(2006,8,1)</f>
        <v>38930</v>
      </c>
      <c r="B563" s="4">
        <v>5.2499999999999998E-2</v>
      </c>
    </row>
    <row r="564" spans="1:2">
      <c r="A564" s="3">
        <f>DATE(2006,9,1)</f>
        <v>38961</v>
      </c>
      <c r="B564" s="4">
        <v>5.2499999999999998E-2</v>
      </c>
    </row>
    <row r="565" spans="1:2">
      <c r="A565" s="3">
        <f>DATE(2006,10,1)</f>
        <v>38991</v>
      </c>
      <c r="B565" s="4">
        <v>5.2499999999999998E-2</v>
      </c>
    </row>
    <row r="566" spans="1:2">
      <c r="A566" s="3">
        <f>DATE(2006,11,1)</f>
        <v>39022</v>
      </c>
      <c r="B566" s="4">
        <v>5.2499999999999998E-2</v>
      </c>
    </row>
    <row r="567" spans="1:2">
      <c r="A567" s="3">
        <f>DATE(2006,12,1)</f>
        <v>39052</v>
      </c>
      <c r="B567" s="4">
        <v>5.2400000000000002E-2</v>
      </c>
    </row>
    <row r="568" spans="1:2">
      <c r="A568" s="3">
        <f>DATE(2007,1,1)</f>
        <v>39083</v>
      </c>
      <c r="B568" s="4">
        <v>5.2499999999999998E-2</v>
      </c>
    </row>
    <row r="569" spans="1:2">
      <c r="A569" s="3">
        <f>DATE(2007,2,1)</f>
        <v>39114</v>
      </c>
      <c r="B569" s="4">
        <v>5.2600000000000001E-2</v>
      </c>
    </row>
    <row r="570" spans="1:2">
      <c r="A570" s="3">
        <f>DATE(2007,3,1)</f>
        <v>39142</v>
      </c>
      <c r="B570" s="4">
        <v>5.2600000000000001E-2</v>
      </c>
    </row>
    <row r="571" spans="1:2">
      <c r="A571" s="3">
        <f>DATE(2007,4,1)</f>
        <v>39173</v>
      </c>
      <c r="B571" s="4">
        <v>5.2499999999999998E-2</v>
      </c>
    </row>
    <row r="572" spans="1:2">
      <c r="A572" s="3">
        <f>DATE(2007,5,1)</f>
        <v>39203</v>
      </c>
      <c r="B572" s="4">
        <v>5.2499999999999998E-2</v>
      </c>
    </row>
    <row r="573" spans="1:2">
      <c r="A573" s="3">
        <v>39234</v>
      </c>
      <c r="B573" s="4">
        <v>5.2499999999999998E-2</v>
      </c>
    </row>
    <row r="574" spans="1:2">
      <c r="A574" s="3">
        <v>39264</v>
      </c>
      <c r="B574" s="4">
        <v>5.2600000000000001E-2</v>
      </c>
    </row>
    <row r="575" spans="1:2">
      <c r="A575" s="3">
        <v>39295</v>
      </c>
      <c r="B575" s="4">
        <v>5.0199999999999995E-2</v>
      </c>
    </row>
    <row r="576" spans="1:2">
      <c r="A576" s="3">
        <v>39326</v>
      </c>
      <c r="B576" s="4">
        <v>4.9400000000000006E-2</v>
      </c>
    </row>
    <row r="577" spans="1:2">
      <c r="A577" s="3">
        <v>39356</v>
      </c>
      <c r="B577" s="4">
        <v>4.7599999999999996E-2</v>
      </c>
    </row>
    <row r="578" spans="1:2">
      <c r="A578" s="3">
        <v>39387</v>
      </c>
      <c r="B578" s="4">
        <v>4.4900000000000002E-2</v>
      </c>
    </row>
    <row r="579" spans="1:2">
      <c r="A579" s="3">
        <v>39417</v>
      </c>
      <c r="B579" s="4">
        <v>4.24E-2</v>
      </c>
    </row>
    <row r="580" spans="1:2">
      <c r="A580" s="3">
        <v>39448</v>
      </c>
      <c r="B580" s="4">
        <v>3.9399999999999998E-2</v>
      </c>
    </row>
    <row r="581" spans="1:2">
      <c r="A581" s="3">
        <v>39479</v>
      </c>
      <c r="B581" s="4">
        <v>2.98E-2</v>
      </c>
    </row>
    <row r="582" spans="1:2">
      <c r="A582" s="3">
        <v>39508</v>
      </c>
      <c r="B582" s="4">
        <v>2.6099999999999998E-2</v>
      </c>
    </row>
    <row r="583" spans="1:2">
      <c r="A583" s="3">
        <v>39539</v>
      </c>
      <c r="B583" s="4">
        <v>2.2799999999999997E-2</v>
      </c>
    </row>
    <row r="584" spans="1:2">
      <c r="A584" s="3">
        <v>39569</v>
      </c>
      <c r="B584" s="4">
        <v>1.9799999999999998E-2</v>
      </c>
    </row>
    <row r="585" spans="1:2">
      <c r="A585" s="3">
        <v>39600</v>
      </c>
      <c r="B585" s="4">
        <v>0.02</v>
      </c>
    </row>
    <row r="586" spans="1:2">
      <c r="A586" s="3">
        <v>39630</v>
      </c>
      <c r="B586" s="4">
        <v>2.0099999999999996E-2</v>
      </c>
    </row>
    <row r="587" spans="1:2">
      <c r="A587" s="3">
        <v>39661</v>
      </c>
      <c r="B587" s="4">
        <v>0.02</v>
      </c>
    </row>
    <row r="588" spans="1:2">
      <c r="A588" s="3">
        <v>39692</v>
      </c>
      <c r="B588" s="4">
        <v>1.8100000000000002E-2</v>
      </c>
    </row>
    <row r="589" spans="1:2">
      <c r="A589" s="3">
        <v>39722</v>
      </c>
      <c r="B589" s="4">
        <v>9.7000000000000003E-3</v>
      </c>
    </row>
    <row r="590" spans="1:2">
      <c r="A590" s="3">
        <v>39753</v>
      </c>
      <c r="B590" s="4">
        <v>3.8999999999999998E-3</v>
      </c>
    </row>
    <row r="591" spans="1:2">
      <c r="A591" s="3">
        <v>39783</v>
      </c>
      <c r="B591" s="4">
        <v>1.6000000000000001E-3</v>
      </c>
    </row>
    <row r="592" spans="1:2">
      <c r="A592" s="3">
        <v>39814</v>
      </c>
      <c r="B592" s="4">
        <v>1.5E-3</v>
      </c>
    </row>
    <row r="593" spans="1:2">
      <c r="A593" s="3">
        <v>39845</v>
      </c>
      <c r="B593" s="4">
        <v>2.2000000000000001E-3</v>
      </c>
    </row>
    <row r="594" spans="1:2">
      <c r="A594" s="3">
        <v>39873</v>
      </c>
      <c r="B594" s="4">
        <v>1.8E-3</v>
      </c>
    </row>
    <row r="595" spans="1:2">
      <c r="A595" s="3">
        <v>39904</v>
      </c>
      <c r="B595" s="4">
        <v>1.5E-3</v>
      </c>
    </row>
    <row r="596" spans="1:2">
      <c r="A596" s="3">
        <v>39934</v>
      </c>
      <c r="B596" s="4">
        <v>1.8E-3</v>
      </c>
    </row>
    <row r="597" spans="1:2">
      <c r="A597" s="3">
        <v>39965</v>
      </c>
      <c r="B597" s="4">
        <v>2.0999999999999999E-3</v>
      </c>
    </row>
    <row r="598" spans="1:2">
      <c r="A598" s="3">
        <v>39995</v>
      </c>
      <c r="B598" s="4">
        <v>1.6000000000000001E-3</v>
      </c>
    </row>
    <row r="599" spans="1:2">
      <c r="A599" s="3">
        <v>40026</v>
      </c>
      <c r="B599" s="4">
        <v>1.6000000000000001E-3</v>
      </c>
    </row>
    <row r="600" spans="1:2">
      <c r="A600" s="3">
        <v>40057</v>
      </c>
      <c r="B600" s="4">
        <v>1.5E-3</v>
      </c>
    </row>
    <row r="601" spans="1:2">
      <c r="A601" s="3">
        <v>40087</v>
      </c>
      <c r="B601" s="4">
        <v>1.1999999999999999E-3</v>
      </c>
    </row>
    <row r="602" spans="1:2">
      <c r="A602" s="3">
        <v>40118</v>
      </c>
      <c r="B602" s="4">
        <v>1.1999999999999999E-3</v>
      </c>
    </row>
    <row r="603" spans="1:2">
      <c r="A603" s="3">
        <v>40148</v>
      </c>
      <c r="B603" s="4">
        <v>1.1999999999999999E-3</v>
      </c>
    </row>
    <row r="604" spans="1:2">
      <c r="A604" s="3">
        <v>40179</v>
      </c>
      <c r="B604" s="4">
        <v>1.1000000000000001E-3</v>
      </c>
    </row>
    <row r="605" spans="1:2">
      <c r="A605" s="3">
        <v>40210</v>
      </c>
      <c r="B605" s="4">
        <v>1.2999999999999999E-3</v>
      </c>
    </row>
    <row r="606" spans="1:2">
      <c r="A606" s="3">
        <v>40238</v>
      </c>
      <c r="B606" s="4">
        <v>1.6000000000000001E-3</v>
      </c>
    </row>
    <row r="607" spans="1:2">
      <c r="A607" s="3">
        <v>40269</v>
      </c>
      <c r="B607" s="4">
        <v>2E-3</v>
      </c>
    </row>
    <row r="608" spans="1:2">
      <c r="A608" s="3">
        <v>40299</v>
      </c>
      <c r="B608" s="4">
        <v>2E-3</v>
      </c>
    </row>
    <row r="609" spans="1:2">
      <c r="A609" s="3">
        <v>40330</v>
      </c>
      <c r="B609" s="4">
        <v>1.8E-3</v>
      </c>
    </row>
    <row r="610" spans="1:2">
      <c r="A610" s="3">
        <v>40360</v>
      </c>
      <c r="B610" s="4">
        <v>1.8E-3</v>
      </c>
    </row>
    <row r="611" spans="1:2">
      <c r="A611" s="3">
        <v>40391</v>
      </c>
      <c r="B611" s="4">
        <v>1.9E-3</v>
      </c>
    </row>
    <row r="612" spans="1:2">
      <c r="A612" s="3">
        <v>40422</v>
      </c>
      <c r="B612" s="6">
        <v>1.9E-3</v>
      </c>
    </row>
    <row r="613" spans="1:2">
      <c r="A613" s="3">
        <v>40452</v>
      </c>
      <c r="B613" s="6">
        <v>1.9E-3</v>
      </c>
    </row>
    <row r="614" spans="1:2">
      <c r="A614" s="3">
        <v>40483</v>
      </c>
      <c r="B614" s="6">
        <v>1.9E-3</v>
      </c>
    </row>
    <row r="615" spans="1:2">
      <c r="A615" s="3">
        <v>40513</v>
      </c>
      <c r="B615" s="6">
        <v>1.8E-3</v>
      </c>
    </row>
    <row r="616" spans="1:2">
      <c r="A616" s="3">
        <v>40544</v>
      </c>
      <c r="B616" s="6">
        <v>1.6999999999999999E-3</v>
      </c>
    </row>
    <row r="617" spans="1:2">
      <c r="A617" s="3">
        <v>40575</v>
      </c>
      <c r="B617" s="6">
        <v>1.6000000000000001E-3</v>
      </c>
    </row>
    <row r="618" spans="1:2">
      <c r="A618" s="3">
        <v>40603</v>
      </c>
      <c r="B618" s="6">
        <v>1.4E-3</v>
      </c>
    </row>
    <row r="619" spans="1:2">
      <c r="A619" s="3">
        <v>40634</v>
      </c>
      <c r="B619" s="6">
        <v>1E-3</v>
      </c>
    </row>
    <row r="620" spans="1:2">
      <c r="A620" s="3">
        <v>40664</v>
      </c>
      <c r="B620" s="6">
        <v>8.9999999999999998E-4</v>
      </c>
    </row>
    <row r="621" spans="1:2">
      <c r="A621" s="3">
        <v>40695</v>
      </c>
      <c r="B621" s="6">
        <v>8.9999999999999998E-4</v>
      </c>
    </row>
    <row r="622" spans="1:2">
      <c r="A622" s="3">
        <v>40725</v>
      </c>
      <c r="B622" s="6">
        <v>6.9999999999999999E-4</v>
      </c>
    </row>
    <row r="623" spans="1:2">
      <c r="A623" s="3">
        <v>40756</v>
      </c>
      <c r="B623" s="6">
        <v>1E-3</v>
      </c>
    </row>
    <row r="624" spans="1:2">
      <c r="A624" s="3">
        <v>40787</v>
      </c>
      <c r="B624" s="6">
        <v>8.0000000000000004E-4</v>
      </c>
    </row>
    <row r="625" spans="1:2">
      <c r="A625" s="3">
        <v>40817</v>
      </c>
      <c r="B625" s="6">
        <v>6.9999999999999999E-4</v>
      </c>
    </row>
    <row r="626" spans="1:2">
      <c r="A626" s="3">
        <v>40848</v>
      </c>
      <c r="B626" s="6">
        <v>8.0000000000000004E-4</v>
      </c>
    </row>
    <row r="627" spans="1:2">
      <c r="A627" s="3">
        <v>40878</v>
      </c>
      <c r="B627" s="6">
        <v>6.9999999999999999E-4</v>
      </c>
    </row>
    <row r="628" spans="1:2">
      <c r="A628" s="3">
        <v>40909</v>
      </c>
      <c r="B628" s="6">
        <v>8.0000000000000004E-4</v>
      </c>
    </row>
    <row r="629" spans="1:2">
      <c r="A629" s="3">
        <v>40940</v>
      </c>
      <c r="B629" s="6">
        <v>1E-3</v>
      </c>
    </row>
    <row r="630" spans="1:2">
      <c r="A630" s="3">
        <v>40969</v>
      </c>
      <c r="B630" s="6">
        <v>1.2999999999999999E-3</v>
      </c>
    </row>
    <row r="631" spans="1:2">
      <c r="A631" s="3">
        <v>41000</v>
      </c>
      <c r="B631" s="6">
        <v>1.4E-3</v>
      </c>
    </row>
    <row r="632" spans="1:2">
      <c r="A632" s="3">
        <v>41030</v>
      </c>
      <c r="B632" s="6">
        <v>1.6000000000000001E-3</v>
      </c>
    </row>
    <row r="633" spans="1:2">
      <c r="A633" s="3">
        <v>41061</v>
      </c>
      <c r="B633" s="6">
        <v>1.6000000000000001E-3</v>
      </c>
    </row>
    <row r="634" spans="1:2">
      <c r="A634" s="3">
        <v>41091</v>
      </c>
      <c r="B634" s="6">
        <v>1.6000000000000001E-3</v>
      </c>
    </row>
    <row r="635" spans="1:2">
      <c r="A635" s="3">
        <v>41122</v>
      </c>
      <c r="B635" s="6">
        <v>1.2999999999999999E-3</v>
      </c>
    </row>
    <row r="636" spans="1:2">
      <c r="A636" s="3">
        <v>41153</v>
      </c>
      <c r="B636" s="6">
        <v>1.4E-3</v>
      </c>
    </row>
    <row r="637" spans="1:2">
      <c r="A637" s="3">
        <v>41183</v>
      </c>
      <c r="B637" s="6">
        <v>1.6000000000000001E-3</v>
      </c>
    </row>
    <row r="638" spans="1:2">
      <c r="A638" s="3">
        <v>41214</v>
      </c>
      <c r="B638" s="6">
        <v>1.6000000000000001E-3</v>
      </c>
    </row>
    <row r="639" spans="1:2">
      <c r="A639" s="3">
        <v>41244</v>
      </c>
      <c r="B639" s="6">
        <v>1.6000000000000001E-3</v>
      </c>
    </row>
    <row r="640" spans="1:2">
      <c r="A640" s="3">
        <v>41275</v>
      </c>
      <c r="B640" s="6">
        <v>1.4E-3</v>
      </c>
    </row>
    <row r="641" spans="1:2">
      <c r="A641" s="3">
        <v>41306</v>
      </c>
      <c r="B641" s="6">
        <v>1.5E-3</v>
      </c>
    </row>
    <row r="642" spans="1:2">
      <c r="A642" s="3">
        <v>41334</v>
      </c>
      <c r="B642" s="6">
        <v>1.4E-3</v>
      </c>
    </row>
    <row r="643" spans="1:2">
      <c r="A643" s="3">
        <v>41365</v>
      </c>
      <c r="B643" s="6">
        <v>1.5E-3</v>
      </c>
    </row>
    <row r="644" spans="1:2">
      <c r="A644" s="3">
        <v>41395</v>
      </c>
      <c r="B644" s="6">
        <v>1.1000000000000001E-3</v>
      </c>
    </row>
    <row r="645" spans="1:2">
      <c r="A645" s="3">
        <v>41426</v>
      </c>
      <c r="B645" s="6">
        <v>8.9999999999999998E-4</v>
      </c>
    </row>
    <row r="646" spans="1:2">
      <c r="A646" s="3">
        <v>41456</v>
      </c>
      <c r="B646" s="6">
        <v>8.9999999999999998E-4</v>
      </c>
    </row>
    <row r="647" spans="1:2">
      <c r="A647" s="3">
        <v>41487</v>
      </c>
      <c r="B647" s="6">
        <v>8.0000000000000004E-4</v>
      </c>
    </row>
    <row r="648" spans="1:2">
      <c r="A648" s="3">
        <v>41518</v>
      </c>
      <c r="B648" s="6">
        <v>8.0000000000000004E-4</v>
      </c>
    </row>
    <row r="649" spans="1:2">
      <c r="A649" s="3">
        <v>41548</v>
      </c>
      <c r="B649" s="6">
        <v>8.9999999999999998E-4</v>
      </c>
    </row>
    <row r="650" spans="1:2">
      <c r="A650" s="3">
        <v>41579</v>
      </c>
      <c r="B650" s="6">
        <v>8.0000000000000004E-4</v>
      </c>
    </row>
  </sheetData>
  <hyperlinks>
    <hyperlink ref="D1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Evans</cp:lastModifiedBy>
  <dcterms:created xsi:type="dcterms:W3CDTF">2008-07-30T13:44:54Z</dcterms:created>
  <dcterms:modified xsi:type="dcterms:W3CDTF">2014-09-28T16:03:48Z</dcterms:modified>
</cp:coreProperties>
</file>