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007"/>
  <workbookPr autoCompressPictures="0"/>
  <bookViews>
    <workbookView xWindow="1840" yWindow="660" windowWidth="20840" windowHeight="16440"/>
  </bookViews>
  <sheets>
    <sheet name="Data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4" i="1" l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</calcChain>
</file>

<file path=xl/sharedStrings.xml><?xml version="1.0" encoding="utf-8"?>
<sst xmlns="http://schemas.openxmlformats.org/spreadsheetml/2006/main" count="3" uniqueCount="3">
  <si>
    <t>Bank Prime Loan Rate</t>
  </si>
  <si>
    <t>Month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</si>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</sst>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\-yyyy"/>
  </numFmts>
  <fonts count="3" x14ac:knownFonts="1">
    <font>
      <sz val="10"/>
      <name val="Arial"/>
    </font>
    <font>
      <b/>
      <sz val="10"/>
      <name val="Arial"/>
      <family val="2"/>
    </font>
    <font>
      <sz val="10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1" fillId="0" borderId="0" xfId="0" applyFont="1"/>
    <xf numFmtId="2" fontId="1" fillId="0" borderId="0" xfId="0" applyNumberFormat="1" applyFont="1"/>
    <xf numFmtId="2" fontId="0" fillId="0" borderId="0" xfId="0" applyNumberFormat="1"/>
    <xf numFmtId="2" fontId="2" fillId="0" borderId="0" xfId="0" applyNumberFormat="1" applyFont="1"/>
    <xf numFmtId="0" fontId="2" fillId="0" borderId="0" xfId="0" applyFont="1"/>
    <xf numFmtId="0" fontId="1" fillId="0" borderId="1" xfId="0" applyFont="1" applyBorder="1"/>
    <xf numFmtId="2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Prime Loan Rate</a:t>
            </a:r>
          </a:p>
        </c:rich>
      </c:tx>
      <c:layout>
        <c:manualLayout>
          <c:xMode val="edge"/>
          <c:yMode val="edge"/>
          <c:x val="0.393890984452705"/>
          <c:y val="0.03514382479255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836013518022067"/>
          <c:y val="0.210862948755349"/>
          <c:w val="0.877814193923171"/>
          <c:h val="0.597445021473489"/>
        </c:manualLayout>
      </c:layout>
      <c:lineChart>
        <c:grouping val="standard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2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Data!$A$4:$A$453</c:f>
              <c:numCache>
                <c:formatCode>mmm\-yyyy</c:formatCode>
                <c:ptCount val="450"/>
                <c:pt idx="0">
                  <c:v>25934.0</c:v>
                </c:pt>
                <c:pt idx="1">
                  <c:v>25965.0</c:v>
                </c:pt>
                <c:pt idx="2">
                  <c:v>25993.0</c:v>
                </c:pt>
                <c:pt idx="3">
                  <c:v>26024.0</c:v>
                </c:pt>
                <c:pt idx="4">
                  <c:v>26054.0</c:v>
                </c:pt>
                <c:pt idx="5">
                  <c:v>26085.0</c:v>
                </c:pt>
                <c:pt idx="6">
                  <c:v>26115.0</c:v>
                </c:pt>
                <c:pt idx="7">
                  <c:v>26146.0</c:v>
                </c:pt>
                <c:pt idx="8">
                  <c:v>26177.0</c:v>
                </c:pt>
                <c:pt idx="9">
                  <c:v>26207.0</c:v>
                </c:pt>
                <c:pt idx="10">
                  <c:v>26238.0</c:v>
                </c:pt>
                <c:pt idx="11">
                  <c:v>26268.0</c:v>
                </c:pt>
                <c:pt idx="12">
                  <c:v>26299.0</c:v>
                </c:pt>
                <c:pt idx="13">
                  <c:v>26330.0</c:v>
                </c:pt>
                <c:pt idx="14">
                  <c:v>26359.0</c:v>
                </c:pt>
                <c:pt idx="15">
                  <c:v>26390.0</c:v>
                </c:pt>
                <c:pt idx="16">
                  <c:v>26420.0</c:v>
                </c:pt>
                <c:pt idx="17">
                  <c:v>26451.0</c:v>
                </c:pt>
                <c:pt idx="18">
                  <c:v>26481.0</c:v>
                </c:pt>
                <c:pt idx="19">
                  <c:v>26512.0</c:v>
                </c:pt>
                <c:pt idx="20">
                  <c:v>26543.0</c:v>
                </c:pt>
                <c:pt idx="21">
                  <c:v>26573.0</c:v>
                </c:pt>
                <c:pt idx="22">
                  <c:v>26604.0</c:v>
                </c:pt>
                <c:pt idx="23">
                  <c:v>26634.0</c:v>
                </c:pt>
                <c:pt idx="24">
                  <c:v>26665.0</c:v>
                </c:pt>
                <c:pt idx="25">
                  <c:v>26696.0</c:v>
                </c:pt>
                <c:pt idx="26">
                  <c:v>26724.0</c:v>
                </c:pt>
                <c:pt idx="27">
                  <c:v>26755.0</c:v>
                </c:pt>
                <c:pt idx="28">
                  <c:v>26785.0</c:v>
                </c:pt>
                <c:pt idx="29">
                  <c:v>26816.0</c:v>
                </c:pt>
                <c:pt idx="30">
                  <c:v>26846.0</c:v>
                </c:pt>
                <c:pt idx="31">
                  <c:v>26877.0</c:v>
                </c:pt>
                <c:pt idx="32">
                  <c:v>26908.0</c:v>
                </c:pt>
                <c:pt idx="33">
                  <c:v>26938.0</c:v>
                </c:pt>
                <c:pt idx="34">
                  <c:v>26969.0</c:v>
                </c:pt>
                <c:pt idx="35">
                  <c:v>26999.0</c:v>
                </c:pt>
                <c:pt idx="36">
                  <c:v>27030.0</c:v>
                </c:pt>
                <c:pt idx="37">
                  <c:v>27061.0</c:v>
                </c:pt>
                <c:pt idx="38">
                  <c:v>27089.0</c:v>
                </c:pt>
                <c:pt idx="39">
                  <c:v>27120.0</c:v>
                </c:pt>
                <c:pt idx="40">
                  <c:v>27150.0</c:v>
                </c:pt>
                <c:pt idx="41">
                  <c:v>27181.0</c:v>
                </c:pt>
                <c:pt idx="42">
                  <c:v>27211.0</c:v>
                </c:pt>
                <c:pt idx="43">
                  <c:v>27242.0</c:v>
                </c:pt>
                <c:pt idx="44">
                  <c:v>27273.0</c:v>
                </c:pt>
                <c:pt idx="45">
                  <c:v>27303.0</c:v>
                </c:pt>
                <c:pt idx="46">
                  <c:v>27334.0</c:v>
                </c:pt>
                <c:pt idx="47">
                  <c:v>27364.0</c:v>
                </c:pt>
                <c:pt idx="48">
                  <c:v>27395.0</c:v>
                </c:pt>
                <c:pt idx="49">
                  <c:v>27426.0</c:v>
                </c:pt>
                <c:pt idx="50">
                  <c:v>27454.0</c:v>
                </c:pt>
                <c:pt idx="51">
                  <c:v>27485.0</c:v>
                </c:pt>
                <c:pt idx="52">
                  <c:v>27515.0</c:v>
                </c:pt>
                <c:pt idx="53">
                  <c:v>27546.0</c:v>
                </c:pt>
                <c:pt idx="54">
                  <c:v>27576.0</c:v>
                </c:pt>
                <c:pt idx="55">
                  <c:v>27607.0</c:v>
                </c:pt>
                <c:pt idx="56">
                  <c:v>27638.0</c:v>
                </c:pt>
                <c:pt idx="57">
                  <c:v>27668.0</c:v>
                </c:pt>
                <c:pt idx="58">
                  <c:v>27699.0</c:v>
                </c:pt>
                <c:pt idx="59">
                  <c:v>27729.0</c:v>
                </c:pt>
                <c:pt idx="60">
                  <c:v>27760.0</c:v>
                </c:pt>
                <c:pt idx="61">
                  <c:v>27791.0</c:v>
                </c:pt>
                <c:pt idx="62">
                  <c:v>27820.0</c:v>
                </c:pt>
                <c:pt idx="63">
                  <c:v>27851.0</c:v>
                </c:pt>
                <c:pt idx="64">
                  <c:v>27881.0</c:v>
                </c:pt>
                <c:pt idx="65">
                  <c:v>27912.0</c:v>
                </c:pt>
                <c:pt idx="66">
                  <c:v>27942.0</c:v>
                </c:pt>
                <c:pt idx="67">
                  <c:v>27973.0</c:v>
                </c:pt>
                <c:pt idx="68">
                  <c:v>28004.0</c:v>
                </c:pt>
                <c:pt idx="69">
                  <c:v>28034.0</c:v>
                </c:pt>
                <c:pt idx="70">
                  <c:v>28065.0</c:v>
                </c:pt>
                <c:pt idx="71">
                  <c:v>28095.0</c:v>
                </c:pt>
                <c:pt idx="72">
                  <c:v>28126.0</c:v>
                </c:pt>
                <c:pt idx="73">
                  <c:v>28157.0</c:v>
                </c:pt>
                <c:pt idx="74">
                  <c:v>28185.0</c:v>
                </c:pt>
                <c:pt idx="75">
                  <c:v>28216.0</c:v>
                </c:pt>
                <c:pt idx="76">
                  <c:v>28246.0</c:v>
                </c:pt>
                <c:pt idx="77">
                  <c:v>28277.0</c:v>
                </c:pt>
                <c:pt idx="78">
                  <c:v>28307.0</c:v>
                </c:pt>
                <c:pt idx="79">
                  <c:v>28338.0</c:v>
                </c:pt>
                <c:pt idx="80">
                  <c:v>28369.0</c:v>
                </c:pt>
                <c:pt idx="81">
                  <c:v>28399.0</c:v>
                </c:pt>
                <c:pt idx="82">
                  <c:v>28430.0</c:v>
                </c:pt>
                <c:pt idx="83">
                  <c:v>28460.0</c:v>
                </c:pt>
                <c:pt idx="84">
                  <c:v>28491.0</c:v>
                </c:pt>
                <c:pt idx="85">
                  <c:v>28522.0</c:v>
                </c:pt>
                <c:pt idx="86">
                  <c:v>28550.0</c:v>
                </c:pt>
                <c:pt idx="87">
                  <c:v>28581.0</c:v>
                </c:pt>
                <c:pt idx="88">
                  <c:v>28611.0</c:v>
                </c:pt>
                <c:pt idx="89">
                  <c:v>28642.0</c:v>
                </c:pt>
                <c:pt idx="90">
                  <c:v>28672.0</c:v>
                </c:pt>
                <c:pt idx="91">
                  <c:v>28703.0</c:v>
                </c:pt>
                <c:pt idx="92">
                  <c:v>28734.0</c:v>
                </c:pt>
                <c:pt idx="93">
                  <c:v>28764.0</c:v>
                </c:pt>
                <c:pt idx="94">
                  <c:v>28795.0</c:v>
                </c:pt>
                <c:pt idx="95">
                  <c:v>28825.0</c:v>
                </c:pt>
                <c:pt idx="96">
                  <c:v>28856.0</c:v>
                </c:pt>
                <c:pt idx="97">
                  <c:v>28887.0</c:v>
                </c:pt>
                <c:pt idx="98">
                  <c:v>28915.0</c:v>
                </c:pt>
                <c:pt idx="99">
                  <c:v>28946.0</c:v>
                </c:pt>
                <c:pt idx="100">
                  <c:v>28976.0</c:v>
                </c:pt>
                <c:pt idx="101">
                  <c:v>29007.0</c:v>
                </c:pt>
                <c:pt idx="102">
                  <c:v>29037.0</c:v>
                </c:pt>
                <c:pt idx="103">
                  <c:v>29068.0</c:v>
                </c:pt>
                <c:pt idx="104">
                  <c:v>29099.0</c:v>
                </c:pt>
                <c:pt idx="105">
                  <c:v>29129.0</c:v>
                </c:pt>
                <c:pt idx="106">
                  <c:v>29160.0</c:v>
                </c:pt>
                <c:pt idx="107">
                  <c:v>29190.0</c:v>
                </c:pt>
                <c:pt idx="108">
                  <c:v>29221.0</c:v>
                </c:pt>
                <c:pt idx="109">
                  <c:v>29252.0</c:v>
                </c:pt>
                <c:pt idx="110">
                  <c:v>29281.0</c:v>
                </c:pt>
                <c:pt idx="111">
                  <c:v>29312.0</c:v>
                </c:pt>
                <c:pt idx="112">
                  <c:v>29342.0</c:v>
                </c:pt>
                <c:pt idx="113">
                  <c:v>29373.0</c:v>
                </c:pt>
                <c:pt idx="114">
                  <c:v>29403.0</c:v>
                </c:pt>
                <c:pt idx="115">
                  <c:v>29434.0</c:v>
                </c:pt>
                <c:pt idx="116">
                  <c:v>29465.0</c:v>
                </c:pt>
                <c:pt idx="117">
                  <c:v>29495.0</c:v>
                </c:pt>
                <c:pt idx="118">
                  <c:v>29526.0</c:v>
                </c:pt>
                <c:pt idx="119">
                  <c:v>29556.0</c:v>
                </c:pt>
                <c:pt idx="120">
                  <c:v>29587.0</c:v>
                </c:pt>
                <c:pt idx="121">
                  <c:v>29618.0</c:v>
                </c:pt>
                <c:pt idx="122">
                  <c:v>29646.0</c:v>
                </c:pt>
                <c:pt idx="123">
                  <c:v>29677.0</c:v>
                </c:pt>
                <c:pt idx="124">
                  <c:v>29707.0</c:v>
                </c:pt>
                <c:pt idx="125">
                  <c:v>29738.0</c:v>
                </c:pt>
                <c:pt idx="126">
                  <c:v>29768.0</c:v>
                </c:pt>
                <c:pt idx="127">
                  <c:v>29799.0</c:v>
                </c:pt>
                <c:pt idx="128">
                  <c:v>29830.0</c:v>
                </c:pt>
                <c:pt idx="129">
                  <c:v>29860.0</c:v>
                </c:pt>
                <c:pt idx="130">
                  <c:v>29891.0</c:v>
                </c:pt>
                <c:pt idx="131">
                  <c:v>29921.0</c:v>
                </c:pt>
                <c:pt idx="132">
                  <c:v>29952.0</c:v>
                </c:pt>
                <c:pt idx="133">
                  <c:v>29983.0</c:v>
                </c:pt>
                <c:pt idx="134">
                  <c:v>30011.0</c:v>
                </c:pt>
                <c:pt idx="135">
                  <c:v>30042.0</c:v>
                </c:pt>
                <c:pt idx="136">
                  <c:v>30072.0</c:v>
                </c:pt>
                <c:pt idx="137">
                  <c:v>30103.0</c:v>
                </c:pt>
                <c:pt idx="138">
                  <c:v>30133.0</c:v>
                </c:pt>
                <c:pt idx="139">
                  <c:v>30164.0</c:v>
                </c:pt>
                <c:pt idx="140">
                  <c:v>30195.0</c:v>
                </c:pt>
                <c:pt idx="141">
                  <c:v>30225.0</c:v>
                </c:pt>
                <c:pt idx="142">
                  <c:v>30256.0</c:v>
                </c:pt>
                <c:pt idx="143">
                  <c:v>30286.0</c:v>
                </c:pt>
                <c:pt idx="144">
                  <c:v>30317.0</c:v>
                </c:pt>
                <c:pt idx="145">
                  <c:v>30348.0</c:v>
                </c:pt>
                <c:pt idx="146">
                  <c:v>30376.0</c:v>
                </c:pt>
                <c:pt idx="147">
                  <c:v>30407.0</c:v>
                </c:pt>
                <c:pt idx="148">
                  <c:v>30437.0</c:v>
                </c:pt>
                <c:pt idx="149">
                  <c:v>30468.0</c:v>
                </c:pt>
                <c:pt idx="150">
                  <c:v>30498.0</c:v>
                </c:pt>
                <c:pt idx="151">
                  <c:v>30529.0</c:v>
                </c:pt>
                <c:pt idx="152">
                  <c:v>30560.0</c:v>
                </c:pt>
                <c:pt idx="153">
                  <c:v>30590.0</c:v>
                </c:pt>
                <c:pt idx="154">
                  <c:v>30621.0</c:v>
                </c:pt>
                <c:pt idx="155">
                  <c:v>30651.0</c:v>
                </c:pt>
                <c:pt idx="156">
                  <c:v>30682.0</c:v>
                </c:pt>
                <c:pt idx="157">
                  <c:v>30713.0</c:v>
                </c:pt>
                <c:pt idx="158">
                  <c:v>30742.0</c:v>
                </c:pt>
                <c:pt idx="159">
                  <c:v>30773.0</c:v>
                </c:pt>
                <c:pt idx="160">
                  <c:v>30803.0</c:v>
                </c:pt>
                <c:pt idx="161">
                  <c:v>30834.0</c:v>
                </c:pt>
                <c:pt idx="162">
                  <c:v>30864.0</c:v>
                </c:pt>
                <c:pt idx="163">
                  <c:v>30895.0</c:v>
                </c:pt>
                <c:pt idx="164">
                  <c:v>30926.0</c:v>
                </c:pt>
                <c:pt idx="165">
                  <c:v>30956.0</c:v>
                </c:pt>
                <c:pt idx="166">
                  <c:v>30987.0</c:v>
                </c:pt>
                <c:pt idx="167">
                  <c:v>31017.0</c:v>
                </c:pt>
                <c:pt idx="168">
                  <c:v>31048.0</c:v>
                </c:pt>
                <c:pt idx="169">
                  <c:v>31079.0</c:v>
                </c:pt>
                <c:pt idx="170">
                  <c:v>31107.0</c:v>
                </c:pt>
                <c:pt idx="171">
                  <c:v>31138.0</c:v>
                </c:pt>
                <c:pt idx="172">
                  <c:v>31168.0</c:v>
                </c:pt>
                <c:pt idx="173">
                  <c:v>31199.0</c:v>
                </c:pt>
                <c:pt idx="174">
                  <c:v>31229.0</c:v>
                </c:pt>
                <c:pt idx="175">
                  <c:v>31260.0</c:v>
                </c:pt>
                <c:pt idx="176">
                  <c:v>31291.0</c:v>
                </c:pt>
                <c:pt idx="177">
                  <c:v>31321.0</c:v>
                </c:pt>
                <c:pt idx="178">
                  <c:v>31352.0</c:v>
                </c:pt>
                <c:pt idx="179">
                  <c:v>31382.0</c:v>
                </c:pt>
                <c:pt idx="180">
                  <c:v>31413.0</c:v>
                </c:pt>
                <c:pt idx="181">
                  <c:v>31444.0</c:v>
                </c:pt>
                <c:pt idx="182">
                  <c:v>31472.0</c:v>
                </c:pt>
                <c:pt idx="183">
                  <c:v>31503.0</c:v>
                </c:pt>
                <c:pt idx="184">
                  <c:v>31533.0</c:v>
                </c:pt>
                <c:pt idx="185">
                  <c:v>31564.0</c:v>
                </c:pt>
                <c:pt idx="186">
                  <c:v>31594.0</c:v>
                </c:pt>
                <c:pt idx="187">
                  <c:v>31625.0</c:v>
                </c:pt>
                <c:pt idx="188">
                  <c:v>31656.0</c:v>
                </c:pt>
                <c:pt idx="189">
                  <c:v>31686.0</c:v>
                </c:pt>
                <c:pt idx="190">
                  <c:v>31717.0</c:v>
                </c:pt>
                <c:pt idx="191">
                  <c:v>31747.0</c:v>
                </c:pt>
                <c:pt idx="192">
                  <c:v>31778.0</c:v>
                </c:pt>
                <c:pt idx="193">
                  <c:v>31809.0</c:v>
                </c:pt>
                <c:pt idx="194">
                  <c:v>31837.0</c:v>
                </c:pt>
                <c:pt idx="195">
                  <c:v>31868.0</c:v>
                </c:pt>
                <c:pt idx="196">
                  <c:v>31898.0</c:v>
                </c:pt>
                <c:pt idx="197">
                  <c:v>31929.0</c:v>
                </c:pt>
                <c:pt idx="198">
                  <c:v>31959.0</c:v>
                </c:pt>
                <c:pt idx="199">
                  <c:v>31990.0</c:v>
                </c:pt>
                <c:pt idx="200">
                  <c:v>32021.0</c:v>
                </c:pt>
                <c:pt idx="201">
                  <c:v>32051.0</c:v>
                </c:pt>
                <c:pt idx="202">
                  <c:v>32082.0</c:v>
                </c:pt>
                <c:pt idx="203">
                  <c:v>32112.0</c:v>
                </c:pt>
                <c:pt idx="204">
                  <c:v>32143.0</c:v>
                </c:pt>
                <c:pt idx="205">
                  <c:v>32174.0</c:v>
                </c:pt>
                <c:pt idx="206">
                  <c:v>32203.0</c:v>
                </c:pt>
                <c:pt idx="207">
                  <c:v>32234.0</c:v>
                </c:pt>
                <c:pt idx="208">
                  <c:v>32264.0</c:v>
                </c:pt>
                <c:pt idx="209">
                  <c:v>32295.0</c:v>
                </c:pt>
                <c:pt idx="210">
                  <c:v>32325.0</c:v>
                </c:pt>
                <c:pt idx="211">
                  <c:v>32356.0</c:v>
                </c:pt>
                <c:pt idx="212">
                  <c:v>32387.0</c:v>
                </c:pt>
                <c:pt idx="213">
                  <c:v>32417.0</c:v>
                </c:pt>
                <c:pt idx="214">
                  <c:v>32448.0</c:v>
                </c:pt>
                <c:pt idx="215">
                  <c:v>32478.0</c:v>
                </c:pt>
                <c:pt idx="216">
                  <c:v>32509.0</c:v>
                </c:pt>
                <c:pt idx="217">
                  <c:v>32540.0</c:v>
                </c:pt>
                <c:pt idx="218">
                  <c:v>32568.0</c:v>
                </c:pt>
                <c:pt idx="219">
                  <c:v>32599.0</c:v>
                </c:pt>
                <c:pt idx="220">
                  <c:v>32629.0</c:v>
                </c:pt>
                <c:pt idx="221">
                  <c:v>32660.0</c:v>
                </c:pt>
                <c:pt idx="222">
                  <c:v>32690.0</c:v>
                </c:pt>
                <c:pt idx="223">
                  <c:v>32721.0</c:v>
                </c:pt>
                <c:pt idx="224">
                  <c:v>32752.0</c:v>
                </c:pt>
                <c:pt idx="225">
                  <c:v>32782.0</c:v>
                </c:pt>
                <c:pt idx="226">
                  <c:v>32813.0</c:v>
                </c:pt>
                <c:pt idx="227">
                  <c:v>32843.0</c:v>
                </c:pt>
                <c:pt idx="228">
                  <c:v>32874.0</c:v>
                </c:pt>
                <c:pt idx="229">
                  <c:v>32905.0</c:v>
                </c:pt>
                <c:pt idx="230">
                  <c:v>32933.0</c:v>
                </c:pt>
                <c:pt idx="231">
                  <c:v>32964.0</c:v>
                </c:pt>
                <c:pt idx="232">
                  <c:v>32994.0</c:v>
                </c:pt>
                <c:pt idx="233">
                  <c:v>33025.0</c:v>
                </c:pt>
                <c:pt idx="234">
                  <c:v>33055.0</c:v>
                </c:pt>
                <c:pt idx="235">
                  <c:v>33086.0</c:v>
                </c:pt>
                <c:pt idx="236">
                  <c:v>33117.0</c:v>
                </c:pt>
                <c:pt idx="237">
                  <c:v>33147.0</c:v>
                </c:pt>
                <c:pt idx="238">
                  <c:v>33178.0</c:v>
                </c:pt>
                <c:pt idx="239">
                  <c:v>33208.0</c:v>
                </c:pt>
                <c:pt idx="240">
                  <c:v>33239.0</c:v>
                </c:pt>
                <c:pt idx="241">
                  <c:v>33270.0</c:v>
                </c:pt>
                <c:pt idx="242">
                  <c:v>33298.0</c:v>
                </c:pt>
                <c:pt idx="243">
                  <c:v>33329.0</c:v>
                </c:pt>
                <c:pt idx="244">
                  <c:v>33359.0</c:v>
                </c:pt>
                <c:pt idx="245">
                  <c:v>33390.0</c:v>
                </c:pt>
                <c:pt idx="246">
                  <c:v>33420.0</c:v>
                </c:pt>
                <c:pt idx="247">
                  <c:v>33451.0</c:v>
                </c:pt>
                <c:pt idx="248">
                  <c:v>33482.0</c:v>
                </c:pt>
                <c:pt idx="249">
                  <c:v>33512.0</c:v>
                </c:pt>
                <c:pt idx="250">
                  <c:v>33543.0</c:v>
                </c:pt>
                <c:pt idx="251">
                  <c:v>33573.0</c:v>
                </c:pt>
                <c:pt idx="252">
                  <c:v>33604.0</c:v>
                </c:pt>
                <c:pt idx="253">
                  <c:v>33635.0</c:v>
                </c:pt>
                <c:pt idx="254">
                  <c:v>33664.0</c:v>
                </c:pt>
                <c:pt idx="255">
                  <c:v>33695.0</c:v>
                </c:pt>
                <c:pt idx="256">
                  <c:v>33725.0</c:v>
                </c:pt>
                <c:pt idx="257">
                  <c:v>33756.0</c:v>
                </c:pt>
                <c:pt idx="258">
                  <c:v>33786.0</c:v>
                </c:pt>
                <c:pt idx="259">
                  <c:v>33817.0</c:v>
                </c:pt>
                <c:pt idx="260">
                  <c:v>33848.0</c:v>
                </c:pt>
                <c:pt idx="261">
                  <c:v>33878.0</c:v>
                </c:pt>
                <c:pt idx="262">
                  <c:v>33909.0</c:v>
                </c:pt>
                <c:pt idx="263">
                  <c:v>33939.0</c:v>
                </c:pt>
                <c:pt idx="264">
                  <c:v>33970.0</c:v>
                </c:pt>
                <c:pt idx="265">
                  <c:v>34001.0</c:v>
                </c:pt>
                <c:pt idx="266">
                  <c:v>34029.0</c:v>
                </c:pt>
                <c:pt idx="267">
                  <c:v>34060.0</c:v>
                </c:pt>
                <c:pt idx="268">
                  <c:v>34090.0</c:v>
                </c:pt>
                <c:pt idx="269">
                  <c:v>34121.0</c:v>
                </c:pt>
                <c:pt idx="270">
                  <c:v>34151.0</c:v>
                </c:pt>
                <c:pt idx="271">
                  <c:v>34182.0</c:v>
                </c:pt>
                <c:pt idx="272">
                  <c:v>34213.0</c:v>
                </c:pt>
                <c:pt idx="273">
                  <c:v>34243.0</c:v>
                </c:pt>
                <c:pt idx="274">
                  <c:v>34274.0</c:v>
                </c:pt>
                <c:pt idx="275">
                  <c:v>34304.0</c:v>
                </c:pt>
                <c:pt idx="276">
                  <c:v>34335.0</c:v>
                </c:pt>
                <c:pt idx="277">
                  <c:v>34366.0</c:v>
                </c:pt>
                <c:pt idx="278">
                  <c:v>34394.0</c:v>
                </c:pt>
                <c:pt idx="279">
                  <c:v>34425.0</c:v>
                </c:pt>
                <c:pt idx="280">
                  <c:v>34455.0</c:v>
                </c:pt>
                <c:pt idx="281">
                  <c:v>34486.0</c:v>
                </c:pt>
                <c:pt idx="282">
                  <c:v>34516.0</c:v>
                </c:pt>
                <c:pt idx="283">
                  <c:v>34547.0</c:v>
                </c:pt>
                <c:pt idx="284">
                  <c:v>34578.0</c:v>
                </c:pt>
                <c:pt idx="285">
                  <c:v>34608.0</c:v>
                </c:pt>
                <c:pt idx="286">
                  <c:v>34639.0</c:v>
                </c:pt>
                <c:pt idx="287">
                  <c:v>34669.0</c:v>
                </c:pt>
                <c:pt idx="288">
                  <c:v>34700.0</c:v>
                </c:pt>
                <c:pt idx="289">
                  <c:v>34731.0</c:v>
                </c:pt>
                <c:pt idx="290">
                  <c:v>34759.0</c:v>
                </c:pt>
                <c:pt idx="291">
                  <c:v>34790.0</c:v>
                </c:pt>
                <c:pt idx="292">
                  <c:v>34820.0</c:v>
                </c:pt>
                <c:pt idx="293">
                  <c:v>34851.0</c:v>
                </c:pt>
                <c:pt idx="294">
                  <c:v>34881.0</c:v>
                </c:pt>
                <c:pt idx="295">
                  <c:v>34912.0</c:v>
                </c:pt>
                <c:pt idx="296">
                  <c:v>34943.0</c:v>
                </c:pt>
                <c:pt idx="297">
                  <c:v>34973.0</c:v>
                </c:pt>
                <c:pt idx="298">
                  <c:v>35004.0</c:v>
                </c:pt>
                <c:pt idx="299">
                  <c:v>35034.0</c:v>
                </c:pt>
                <c:pt idx="300">
                  <c:v>35065.0</c:v>
                </c:pt>
                <c:pt idx="301">
                  <c:v>35096.0</c:v>
                </c:pt>
                <c:pt idx="302">
                  <c:v>35125.0</c:v>
                </c:pt>
                <c:pt idx="303">
                  <c:v>35156.0</c:v>
                </c:pt>
                <c:pt idx="304">
                  <c:v>35186.0</c:v>
                </c:pt>
                <c:pt idx="305">
                  <c:v>35217.0</c:v>
                </c:pt>
                <c:pt idx="306">
                  <c:v>35247.0</c:v>
                </c:pt>
                <c:pt idx="307">
                  <c:v>35278.0</c:v>
                </c:pt>
                <c:pt idx="308">
                  <c:v>35309.0</c:v>
                </c:pt>
                <c:pt idx="309">
                  <c:v>35339.0</c:v>
                </c:pt>
                <c:pt idx="310">
                  <c:v>35370.0</c:v>
                </c:pt>
                <c:pt idx="311">
                  <c:v>35400.0</c:v>
                </c:pt>
                <c:pt idx="312">
                  <c:v>35431.0</c:v>
                </c:pt>
                <c:pt idx="313">
                  <c:v>35462.0</c:v>
                </c:pt>
                <c:pt idx="314">
                  <c:v>35490.0</c:v>
                </c:pt>
                <c:pt idx="315">
                  <c:v>35521.0</c:v>
                </c:pt>
                <c:pt idx="316">
                  <c:v>35551.0</c:v>
                </c:pt>
                <c:pt idx="317">
                  <c:v>35582.0</c:v>
                </c:pt>
                <c:pt idx="318">
                  <c:v>35612.0</c:v>
                </c:pt>
                <c:pt idx="319">
                  <c:v>35643.0</c:v>
                </c:pt>
                <c:pt idx="320">
                  <c:v>35674.0</c:v>
                </c:pt>
                <c:pt idx="321">
                  <c:v>35704.0</c:v>
                </c:pt>
                <c:pt idx="322">
                  <c:v>35735.0</c:v>
                </c:pt>
                <c:pt idx="323">
                  <c:v>35765.0</c:v>
                </c:pt>
                <c:pt idx="324">
                  <c:v>35796.0</c:v>
                </c:pt>
                <c:pt idx="325">
                  <c:v>35827.0</c:v>
                </c:pt>
                <c:pt idx="326">
                  <c:v>35855.0</c:v>
                </c:pt>
                <c:pt idx="327">
                  <c:v>35886.0</c:v>
                </c:pt>
                <c:pt idx="328">
                  <c:v>35916.0</c:v>
                </c:pt>
                <c:pt idx="329">
                  <c:v>35947.0</c:v>
                </c:pt>
                <c:pt idx="330">
                  <c:v>35977.0</c:v>
                </c:pt>
                <c:pt idx="331">
                  <c:v>36008.0</c:v>
                </c:pt>
                <c:pt idx="332">
                  <c:v>36039.0</c:v>
                </c:pt>
                <c:pt idx="333">
                  <c:v>36069.0</c:v>
                </c:pt>
                <c:pt idx="334">
                  <c:v>36100.0</c:v>
                </c:pt>
                <c:pt idx="335">
                  <c:v>36130.0</c:v>
                </c:pt>
                <c:pt idx="336">
                  <c:v>36161.0</c:v>
                </c:pt>
                <c:pt idx="337">
                  <c:v>36192.0</c:v>
                </c:pt>
                <c:pt idx="338">
                  <c:v>36220.0</c:v>
                </c:pt>
                <c:pt idx="339">
                  <c:v>36251.0</c:v>
                </c:pt>
                <c:pt idx="340">
                  <c:v>36281.0</c:v>
                </c:pt>
                <c:pt idx="341">
                  <c:v>36312.0</c:v>
                </c:pt>
                <c:pt idx="342">
                  <c:v>36342.0</c:v>
                </c:pt>
                <c:pt idx="343">
                  <c:v>36373.0</c:v>
                </c:pt>
                <c:pt idx="344">
                  <c:v>36404.0</c:v>
                </c:pt>
                <c:pt idx="345">
                  <c:v>36434.0</c:v>
                </c:pt>
                <c:pt idx="346">
                  <c:v>36465.0</c:v>
                </c:pt>
                <c:pt idx="347">
                  <c:v>36495.0</c:v>
                </c:pt>
                <c:pt idx="348">
                  <c:v>36526.0</c:v>
                </c:pt>
                <c:pt idx="349">
                  <c:v>36557.0</c:v>
                </c:pt>
                <c:pt idx="350">
                  <c:v>36586.0</c:v>
                </c:pt>
                <c:pt idx="351">
                  <c:v>36617.0</c:v>
                </c:pt>
                <c:pt idx="352">
                  <c:v>36647.0</c:v>
                </c:pt>
                <c:pt idx="353">
                  <c:v>36678.0</c:v>
                </c:pt>
                <c:pt idx="354">
                  <c:v>36708.0</c:v>
                </c:pt>
                <c:pt idx="355">
                  <c:v>36739.0</c:v>
                </c:pt>
                <c:pt idx="356">
                  <c:v>36770.0</c:v>
                </c:pt>
                <c:pt idx="357">
                  <c:v>36800.0</c:v>
                </c:pt>
                <c:pt idx="358">
                  <c:v>36831.0</c:v>
                </c:pt>
                <c:pt idx="359">
                  <c:v>36861.0</c:v>
                </c:pt>
                <c:pt idx="360">
                  <c:v>36892.0</c:v>
                </c:pt>
                <c:pt idx="361">
                  <c:v>36923.0</c:v>
                </c:pt>
                <c:pt idx="362">
                  <c:v>36951.0</c:v>
                </c:pt>
                <c:pt idx="363">
                  <c:v>36982.0</c:v>
                </c:pt>
                <c:pt idx="364">
                  <c:v>37012.0</c:v>
                </c:pt>
                <c:pt idx="365">
                  <c:v>37043.0</c:v>
                </c:pt>
                <c:pt idx="366">
                  <c:v>37073.0</c:v>
                </c:pt>
                <c:pt idx="367">
                  <c:v>37104.0</c:v>
                </c:pt>
                <c:pt idx="368">
                  <c:v>37135.0</c:v>
                </c:pt>
                <c:pt idx="369">
                  <c:v>37165.0</c:v>
                </c:pt>
                <c:pt idx="370">
                  <c:v>37196.0</c:v>
                </c:pt>
                <c:pt idx="371">
                  <c:v>37226.0</c:v>
                </c:pt>
                <c:pt idx="372">
                  <c:v>37257.0</c:v>
                </c:pt>
                <c:pt idx="373">
                  <c:v>37288.0</c:v>
                </c:pt>
                <c:pt idx="374">
                  <c:v>37316.0</c:v>
                </c:pt>
                <c:pt idx="375">
                  <c:v>37347.0</c:v>
                </c:pt>
                <c:pt idx="376">
                  <c:v>37377.0</c:v>
                </c:pt>
                <c:pt idx="377">
                  <c:v>37408.0</c:v>
                </c:pt>
                <c:pt idx="378">
                  <c:v>37438.0</c:v>
                </c:pt>
                <c:pt idx="379">
                  <c:v>37469.0</c:v>
                </c:pt>
                <c:pt idx="380">
                  <c:v>37500.0</c:v>
                </c:pt>
                <c:pt idx="381">
                  <c:v>37530.0</c:v>
                </c:pt>
                <c:pt idx="382">
                  <c:v>37561.0</c:v>
                </c:pt>
                <c:pt idx="383">
                  <c:v>37591.0</c:v>
                </c:pt>
                <c:pt idx="384">
                  <c:v>37622.0</c:v>
                </c:pt>
                <c:pt idx="385">
                  <c:v>37653.0</c:v>
                </c:pt>
                <c:pt idx="386">
                  <c:v>37681.0</c:v>
                </c:pt>
                <c:pt idx="387">
                  <c:v>37712.0</c:v>
                </c:pt>
                <c:pt idx="388">
                  <c:v>37742.0</c:v>
                </c:pt>
                <c:pt idx="389">
                  <c:v>37773.0</c:v>
                </c:pt>
                <c:pt idx="390">
                  <c:v>37803.0</c:v>
                </c:pt>
                <c:pt idx="391">
                  <c:v>37834.0</c:v>
                </c:pt>
                <c:pt idx="392">
                  <c:v>37865.0</c:v>
                </c:pt>
                <c:pt idx="393">
                  <c:v>37895.0</c:v>
                </c:pt>
                <c:pt idx="394">
                  <c:v>37926.0</c:v>
                </c:pt>
                <c:pt idx="395">
                  <c:v>37956.0</c:v>
                </c:pt>
                <c:pt idx="396">
                  <c:v>37987.0</c:v>
                </c:pt>
                <c:pt idx="397">
                  <c:v>38018.0</c:v>
                </c:pt>
                <c:pt idx="398">
                  <c:v>38047.0</c:v>
                </c:pt>
                <c:pt idx="399">
                  <c:v>38078.0</c:v>
                </c:pt>
                <c:pt idx="400">
                  <c:v>38108.0</c:v>
                </c:pt>
                <c:pt idx="401">
                  <c:v>38139.0</c:v>
                </c:pt>
                <c:pt idx="402">
                  <c:v>38169.0</c:v>
                </c:pt>
                <c:pt idx="403">
                  <c:v>38200.0</c:v>
                </c:pt>
                <c:pt idx="404">
                  <c:v>38231.0</c:v>
                </c:pt>
                <c:pt idx="405">
                  <c:v>38261.0</c:v>
                </c:pt>
                <c:pt idx="406">
                  <c:v>38292.0</c:v>
                </c:pt>
                <c:pt idx="407">
                  <c:v>38322.0</c:v>
                </c:pt>
                <c:pt idx="408">
                  <c:v>38353.0</c:v>
                </c:pt>
                <c:pt idx="409">
                  <c:v>38384.0</c:v>
                </c:pt>
                <c:pt idx="410">
                  <c:v>38412.0</c:v>
                </c:pt>
                <c:pt idx="411">
                  <c:v>38443.0</c:v>
                </c:pt>
                <c:pt idx="412">
                  <c:v>38473.0</c:v>
                </c:pt>
                <c:pt idx="413">
                  <c:v>38504.0</c:v>
                </c:pt>
                <c:pt idx="414">
                  <c:v>38534.0</c:v>
                </c:pt>
                <c:pt idx="415">
                  <c:v>38565.0</c:v>
                </c:pt>
                <c:pt idx="416">
                  <c:v>38596.0</c:v>
                </c:pt>
                <c:pt idx="417">
                  <c:v>38626.0</c:v>
                </c:pt>
                <c:pt idx="418">
                  <c:v>38657.0</c:v>
                </c:pt>
                <c:pt idx="419">
                  <c:v>38687.0</c:v>
                </c:pt>
                <c:pt idx="420">
                  <c:v>38718.0</c:v>
                </c:pt>
                <c:pt idx="421">
                  <c:v>38749.0</c:v>
                </c:pt>
                <c:pt idx="422">
                  <c:v>38777.0</c:v>
                </c:pt>
                <c:pt idx="423">
                  <c:v>38808.0</c:v>
                </c:pt>
                <c:pt idx="424">
                  <c:v>38838.0</c:v>
                </c:pt>
                <c:pt idx="425">
                  <c:v>38869.0</c:v>
                </c:pt>
                <c:pt idx="426">
                  <c:v>38899.0</c:v>
                </c:pt>
                <c:pt idx="427">
                  <c:v>38930.0</c:v>
                </c:pt>
                <c:pt idx="428">
                  <c:v>38961.0</c:v>
                </c:pt>
                <c:pt idx="429">
                  <c:v>38991.0</c:v>
                </c:pt>
                <c:pt idx="430">
                  <c:v>39022.0</c:v>
                </c:pt>
                <c:pt idx="431">
                  <c:v>39052.0</c:v>
                </c:pt>
                <c:pt idx="432">
                  <c:v>39083.0</c:v>
                </c:pt>
                <c:pt idx="433">
                  <c:v>39114.0</c:v>
                </c:pt>
                <c:pt idx="434">
                  <c:v>39142.0</c:v>
                </c:pt>
                <c:pt idx="435">
                  <c:v>39173.0</c:v>
                </c:pt>
                <c:pt idx="436">
                  <c:v>39203.0</c:v>
                </c:pt>
                <c:pt idx="437">
                  <c:v>39234.0</c:v>
                </c:pt>
                <c:pt idx="438">
                  <c:v>39264.0</c:v>
                </c:pt>
                <c:pt idx="439">
                  <c:v>39295.0</c:v>
                </c:pt>
                <c:pt idx="440">
                  <c:v>39326.0</c:v>
                </c:pt>
                <c:pt idx="441">
                  <c:v>39356.0</c:v>
                </c:pt>
                <c:pt idx="442">
                  <c:v>39387.0</c:v>
                </c:pt>
                <c:pt idx="443">
                  <c:v>39417.0</c:v>
                </c:pt>
                <c:pt idx="444">
                  <c:v>39448.0</c:v>
                </c:pt>
                <c:pt idx="445">
                  <c:v>39479.0</c:v>
                </c:pt>
                <c:pt idx="446">
                  <c:v>39508.0</c:v>
                </c:pt>
                <c:pt idx="447">
                  <c:v>39539.0</c:v>
                </c:pt>
                <c:pt idx="448">
                  <c:v>39569.0</c:v>
                </c:pt>
                <c:pt idx="449">
                  <c:v>39600.0</c:v>
                </c:pt>
              </c:numCache>
            </c:numRef>
          </c:cat>
          <c:val>
            <c:numRef>
              <c:f>Data!$B$4:$B$453</c:f>
              <c:numCache>
                <c:formatCode>0.00</c:formatCode>
                <c:ptCount val="450"/>
                <c:pt idx="0">
                  <c:v>6.29</c:v>
                </c:pt>
                <c:pt idx="1">
                  <c:v>5.88</c:v>
                </c:pt>
                <c:pt idx="2">
                  <c:v>5.44</c:v>
                </c:pt>
                <c:pt idx="3">
                  <c:v>5.28</c:v>
                </c:pt>
                <c:pt idx="4">
                  <c:v>5.46</c:v>
                </c:pt>
                <c:pt idx="5">
                  <c:v>5.5</c:v>
                </c:pt>
                <c:pt idx="6">
                  <c:v>5.91</c:v>
                </c:pt>
                <c:pt idx="7">
                  <c:v>6.0</c:v>
                </c:pt>
                <c:pt idx="8">
                  <c:v>6.0</c:v>
                </c:pt>
                <c:pt idx="9">
                  <c:v>5.9</c:v>
                </c:pt>
                <c:pt idx="10">
                  <c:v>5.53</c:v>
                </c:pt>
                <c:pt idx="11">
                  <c:v>5.49</c:v>
                </c:pt>
                <c:pt idx="12">
                  <c:v>5.18</c:v>
                </c:pt>
                <c:pt idx="13">
                  <c:v>4.75</c:v>
                </c:pt>
                <c:pt idx="14">
                  <c:v>4.75</c:v>
                </c:pt>
                <c:pt idx="15">
                  <c:v>4.97</c:v>
                </c:pt>
                <c:pt idx="16">
                  <c:v>5.0</c:v>
                </c:pt>
                <c:pt idx="17">
                  <c:v>5.04</c:v>
                </c:pt>
                <c:pt idx="18">
                  <c:v>5.25</c:v>
                </c:pt>
                <c:pt idx="19">
                  <c:v>5.27</c:v>
                </c:pt>
                <c:pt idx="20">
                  <c:v>5.5</c:v>
                </c:pt>
                <c:pt idx="21">
                  <c:v>5.73</c:v>
                </c:pt>
                <c:pt idx="22">
                  <c:v>5.75</c:v>
                </c:pt>
                <c:pt idx="23">
                  <c:v>5.79</c:v>
                </c:pt>
                <c:pt idx="24">
                  <c:v>6.0</c:v>
                </c:pt>
                <c:pt idx="25">
                  <c:v>6.02</c:v>
                </c:pt>
                <c:pt idx="26">
                  <c:v>6.3</c:v>
                </c:pt>
                <c:pt idx="27">
                  <c:v>6.61</c:v>
                </c:pt>
                <c:pt idx="28">
                  <c:v>7.01</c:v>
                </c:pt>
                <c:pt idx="29">
                  <c:v>7.49</c:v>
                </c:pt>
                <c:pt idx="30">
                  <c:v>8.3</c:v>
                </c:pt>
                <c:pt idx="31">
                  <c:v>9.23</c:v>
                </c:pt>
                <c:pt idx="32">
                  <c:v>9.86</c:v>
                </c:pt>
                <c:pt idx="33">
                  <c:v>9.94</c:v>
                </c:pt>
                <c:pt idx="34">
                  <c:v>9.75</c:v>
                </c:pt>
                <c:pt idx="35">
                  <c:v>9.75</c:v>
                </c:pt>
                <c:pt idx="36">
                  <c:v>9.73</c:v>
                </c:pt>
                <c:pt idx="37">
                  <c:v>9.210000000000001</c:v>
                </c:pt>
                <c:pt idx="38">
                  <c:v>8.85</c:v>
                </c:pt>
                <c:pt idx="39">
                  <c:v>10.02</c:v>
                </c:pt>
                <c:pt idx="40">
                  <c:v>11.25</c:v>
                </c:pt>
                <c:pt idx="41">
                  <c:v>11.54</c:v>
                </c:pt>
                <c:pt idx="42">
                  <c:v>11.97</c:v>
                </c:pt>
                <c:pt idx="43">
                  <c:v>12.0</c:v>
                </c:pt>
                <c:pt idx="44">
                  <c:v>12.0</c:v>
                </c:pt>
                <c:pt idx="45">
                  <c:v>11.68</c:v>
                </c:pt>
                <c:pt idx="46">
                  <c:v>10.83</c:v>
                </c:pt>
                <c:pt idx="47">
                  <c:v>10.5</c:v>
                </c:pt>
                <c:pt idx="48">
                  <c:v>10.05</c:v>
                </c:pt>
                <c:pt idx="49">
                  <c:v>8.96</c:v>
                </c:pt>
                <c:pt idx="50">
                  <c:v>7.93</c:v>
                </c:pt>
                <c:pt idx="51">
                  <c:v>7.5</c:v>
                </c:pt>
                <c:pt idx="52">
                  <c:v>7.4</c:v>
                </c:pt>
                <c:pt idx="53">
                  <c:v>7.07</c:v>
                </c:pt>
                <c:pt idx="54">
                  <c:v>7.15</c:v>
                </c:pt>
                <c:pt idx="55">
                  <c:v>7.66</c:v>
                </c:pt>
                <c:pt idx="56">
                  <c:v>7.88</c:v>
                </c:pt>
                <c:pt idx="57">
                  <c:v>7.96</c:v>
                </c:pt>
                <c:pt idx="58">
                  <c:v>7.53</c:v>
                </c:pt>
                <c:pt idx="59">
                  <c:v>7.26</c:v>
                </c:pt>
                <c:pt idx="60">
                  <c:v>7.0</c:v>
                </c:pt>
                <c:pt idx="61">
                  <c:v>6.75</c:v>
                </c:pt>
                <c:pt idx="62">
                  <c:v>6.75</c:v>
                </c:pt>
                <c:pt idx="63">
                  <c:v>6.75</c:v>
                </c:pt>
                <c:pt idx="64">
                  <c:v>6.75</c:v>
                </c:pt>
                <c:pt idx="65">
                  <c:v>7.2</c:v>
                </c:pt>
                <c:pt idx="66">
                  <c:v>7.25</c:v>
                </c:pt>
                <c:pt idx="67">
                  <c:v>7.01</c:v>
                </c:pt>
                <c:pt idx="68">
                  <c:v>7.0</c:v>
                </c:pt>
                <c:pt idx="69">
                  <c:v>6.769999999999999</c:v>
                </c:pt>
                <c:pt idx="70">
                  <c:v>6.5</c:v>
                </c:pt>
                <c:pt idx="71">
                  <c:v>6.35</c:v>
                </c:pt>
                <c:pt idx="72">
                  <c:v>6.25</c:v>
                </c:pt>
                <c:pt idx="73">
                  <c:v>6.25</c:v>
                </c:pt>
                <c:pt idx="74">
                  <c:v>6.25</c:v>
                </c:pt>
                <c:pt idx="75">
                  <c:v>6.25</c:v>
                </c:pt>
                <c:pt idx="76">
                  <c:v>6.41</c:v>
                </c:pt>
                <c:pt idx="77">
                  <c:v>6.75</c:v>
                </c:pt>
                <c:pt idx="78">
                  <c:v>6.75</c:v>
                </c:pt>
                <c:pt idx="79">
                  <c:v>6.83</c:v>
                </c:pt>
                <c:pt idx="80">
                  <c:v>7.13</c:v>
                </c:pt>
                <c:pt idx="81">
                  <c:v>7.52</c:v>
                </c:pt>
                <c:pt idx="82">
                  <c:v>7.75</c:v>
                </c:pt>
                <c:pt idx="83">
                  <c:v>7.75</c:v>
                </c:pt>
                <c:pt idx="84">
                  <c:v>7.93</c:v>
                </c:pt>
                <c:pt idx="85">
                  <c:v>8.0</c:v>
                </c:pt>
                <c:pt idx="86">
                  <c:v>8.0</c:v>
                </c:pt>
                <c:pt idx="87">
                  <c:v>8.0</c:v>
                </c:pt>
                <c:pt idx="88">
                  <c:v>8.27</c:v>
                </c:pt>
                <c:pt idx="89">
                  <c:v>8.630000000000001</c:v>
                </c:pt>
                <c:pt idx="90">
                  <c:v>9.0</c:v>
                </c:pt>
                <c:pt idx="91">
                  <c:v>9.01</c:v>
                </c:pt>
                <c:pt idx="92">
                  <c:v>9.41</c:v>
                </c:pt>
                <c:pt idx="93">
                  <c:v>9.94</c:v>
                </c:pt>
                <c:pt idx="94">
                  <c:v>10.94</c:v>
                </c:pt>
                <c:pt idx="95">
                  <c:v>11.55</c:v>
                </c:pt>
                <c:pt idx="96">
                  <c:v>11.75</c:v>
                </c:pt>
                <c:pt idx="97">
                  <c:v>11.75</c:v>
                </c:pt>
                <c:pt idx="98">
                  <c:v>11.75</c:v>
                </c:pt>
                <c:pt idx="99">
                  <c:v>11.75</c:v>
                </c:pt>
                <c:pt idx="100">
                  <c:v>11.75</c:v>
                </c:pt>
                <c:pt idx="101">
                  <c:v>11.65</c:v>
                </c:pt>
                <c:pt idx="102">
                  <c:v>11.54</c:v>
                </c:pt>
                <c:pt idx="103">
                  <c:v>11.91</c:v>
                </c:pt>
                <c:pt idx="104">
                  <c:v>12.9</c:v>
                </c:pt>
                <c:pt idx="105">
                  <c:v>14.39</c:v>
                </c:pt>
                <c:pt idx="106">
                  <c:v>15.55</c:v>
                </c:pt>
                <c:pt idx="107">
                  <c:v>15.3</c:v>
                </c:pt>
                <c:pt idx="108">
                  <c:v>15.25</c:v>
                </c:pt>
                <c:pt idx="109">
                  <c:v>15.63</c:v>
                </c:pt>
                <c:pt idx="110">
                  <c:v>18.31</c:v>
                </c:pt>
                <c:pt idx="111">
                  <c:v>19.77</c:v>
                </c:pt>
                <c:pt idx="112">
                  <c:v>16.57</c:v>
                </c:pt>
                <c:pt idx="113">
                  <c:v>12.63</c:v>
                </c:pt>
                <c:pt idx="114">
                  <c:v>11.48</c:v>
                </c:pt>
                <c:pt idx="115">
                  <c:v>11.12</c:v>
                </c:pt>
                <c:pt idx="116">
                  <c:v>12.23</c:v>
                </c:pt>
                <c:pt idx="117">
                  <c:v>13.79</c:v>
                </c:pt>
                <c:pt idx="118">
                  <c:v>16.06</c:v>
                </c:pt>
                <c:pt idx="119">
                  <c:v>20.35</c:v>
                </c:pt>
                <c:pt idx="120">
                  <c:v>20.16</c:v>
                </c:pt>
                <c:pt idx="121">
                  <c:v>19.43</c:v>
                </c:pt>
                <c:pt idx="122">
                  <c:v>18.05</c:v>
                </c:pt>
                <c:pt idx="123">
                  <c:v>17.15</c:v>
                </c:pt>
                <c:pt idx="124">
                  <c:v>19.61</c:v>
                </c:pt>
                <c:pt idx="125">
                  <c:v>20.03</c:v>
                </c:pt>
                <c:pt idx="126">
                  <c:v>20.39</c:v>
                </c:pt>
                <c:pt idx="127">
                  <c:v>20.5</c:v>
                </c:pt>
                <c:pt idx="128">
                  <c:v>20.08</c:v>
                </c:pt>
                <c:pt idx="129">
                  <c:v>18.45</c:v>
                </c:pt>
                <c:pt idx="130">
                  <c:v>16.84</c:v>
                </c:pt>
                <c:pt idx="131">
                  <c:v>15.75</c:v>
                </c:pt>
                <c:pt idx="132">
                  <c:v>15.75</c:v>
                </c:pt>
                <c:pt idx="133">
                  <c:v>16.56</c:v>
                </c:pt>
                <c:pt idx="134">
                  <c:v>16.5</c:v>
                </c:pt>
                <c:pt idx="135">
                  <c:v>16.5</c:v>
                </c:pt>
                <c:pt idx="136">
                  <c:v>16.5</c:v>
                </c:pt>
                <c:pt idx="137">
                  <c:v>16.5</c:v>
                </c:pt>
                <c:pt idx="138">
                  <c:v>16.26</c:v>
                </c:pt>
                <c:pt idx="139">
                  <c:v>14.39</c:v>
                </c:pt>
                <c:pt idx="140">
                  <c:v>13.5</c:v>
                </c:pt>
                <c:pt idx="141">
                  <c:v>12.52</c:v>
                </c:pt>
                <c:pt idx="142">
                  <c:v>11.85</c:v>
                </c:pt>
                <c:pt idx="143">
                  <c:v>11.5</c:v>
                </c:pt>
                <c:pt idx="144">
                  <c:v>11.16</c:v>
                </c:pt>
                <c:pt idx="145">
                  <c:v>10.98</c:v>
                </c:pt>
                <c:pt idx="146">
                  <c:v>10.5</c:v>
                </c:pt>
                <c:pt idx="147">
                  <c:v>10.5</c:v>
                </c:pt>
                <c:pt idx="148">
                  <c:v>10.5</c:v>
                </c:pt>
                <c:pt idx="149">
                  <c:v>10.5</c:v>
                </c:pt>
                <c:pt idx="150">
                  <c:v>10.5</c:v>
                </c:pt>
                <c:pt idx="151">
                  <c:v>10.89</c:v>
                </c:pt>
                <c:pt idx="152">
                  <c:v>11.0</c:v>
                </c:pt>
                <c:pt idx="153">
                  <c:v>11.0</c:v>
                </c:pt>
                <c:pt idx="154">
                  <c:v>11.0</c:v>
                </c:pt>
                <c:pt idx="155">
                  <c:v>11.0</c:v>
                </c:pt>
                <c:pt idx="156">
                  <c:v>11.0</c:v>
                </c:pt>
                <c:pt idx="157">
                  <c:v>11.0</c:v>
                </c:pt>
                <c:pt idx="158">
                  <c:v>11.21</c:v>
                </c:pt>
                <c:pt idx="159">
                  <c:v>11.93</c:v>
                </c:pt>
                <c:pt idx="160">
                  <c:v>12.39</c:v>
                </c:pt>
                <c:pt idx="161">
                  <c:v>12.6</c:v>
                </c:pt>
                <c:pt idx="162">
                  <c:v>13.0</c:v>
                </c:pt>
                <c:pt idx="163">
                  <c:v>13.0</c:v>
                </c:pt>
                <c:pt idx="164">
                  <c:v>12.97</c:v>
                </c:pt>
                <c:pt idx="165">
                  <c:v>12.58</c:v>
                </c:pt>
                <c:pt idx="166">
                  <c:v>11.77</c:v>
                </c:pt>
                <c:pt idx="167">
                  <c:v>11.06</c:v>
                </c:pt>
                <c:pt idx="168">
                  <c:v>10.61</c:v>
                </c:pt>
                <c:pt idx="169">
                  <c:v>10.5</c:v>
                </c:pt>
                <c:pt idx="170">
                  <c:v>10.5</c:v>
                </c:pt>
                <c:pt idx="171">
                  <c:v>10.5</c:v>
                </c:pt>
                <c:pt idx="172">
                  <c:v>10.31</c:v>
                </c:pt>
                <c:pt idx="173">
                  <c:v>9.78</c:v>
                </c:pt>
                <c:pt idx="174">
                  <c:v>9.5</c:v>
                </c:pt>
                <c:pt idx="175">
                  <c:v>9.5</c:v>
                </c:pt>
                <c:pt idx="176">
                  <c:v>9.5</c:v>
                </c:pt>
                <c:pt idx="177">
                  <c:v>9.5</c:v>
                </c:pt>
                <c:pt idx="178">
                  <c:v>9.5</c:v>
                </c:pt>
                <c:pt idx="179">
                  <c:v>9.5</c:v>
                </c:pt>
                <c:pt idx="180">
                  <c:v>9.5</c:v>
                </c:pt>
                <c:pt idx="181">
                  <c:v>9.5</c:v>
                </c:pt>
                <c:pt idx="182">
                  <c:v>9.1</c:v>
                </c:pt>
                <c:pt idx="183">
                  <c:v>8.83</c:v>
                </c:pt>
                <c:pt idx="184">
                  <c:v>8.5</c:v>
                </c:pt>
                <c:pt idx="185">
                  <c:v>8.5</c:v>
                </c:pt>
                <c:pt idx="186">
                  <c:v>8.16</c:v>
                </c:pt>
                <c:pt idx="187">
                  <c:v>7.9</c:v>
                </c:pt>
                <c:pt idx="188">
                  <c:v>7.5</c:v>
                </c:pt>
                <c:pt idx="189">
                  <c:v>7.5</c:v>
                </c:pt>
                <c:pt idx="190">
                  <c:v>7.5</c:v>
                </c:pt>
                <c:pt idx="191">
                  <c:v>7.5</c:v>
                </c:pt>
                <c:pt idx="192">
                  <c:v>7.5</c:v>
                </c:pt>
                <c:pt idx="193">
                  <c:v>7.5</c:v>
                </c:pt>
                <c:pt idx="194">
                  <c:v>7.5</c:v>
                </c:pt>
                <c:pt idx="195">
                  <c:v>7.75</c:v>
                </c:pt>
                <c:pt idx="196">
                  <c:v>8.140000000000001</c:v>
                </c:pt>
                <c:pt idx="197">
                  <c:v>8.25</c:v>
                </c:pt>
                <c:pt idx="198">
                  <c:v>8.25</c:v>
                </c:pt>
                <c:pt idx="199">
                  <c:v>8.25</c:v>
                </c:pt>
                <c:pt idx="200">
                  <c:v>8.7</c:v>
                </c:pt>
                <c:pt idx="201">
                  <c:v>9.07</c:v>
                </c:pt>
                <c:pt idx="202">
                  <c:v>8.78</c:v>
                </c:pt>
                <c:pt idx="203">
                  <c:v>8.75</c:v>
                </c:pt>
                <c:pt idx="204">
                  <c:v>8.75</c:v>
                </c:pt>
                <c:pt idx="205">
                  <c:v>8.51</c:v>
                </c:pt>
                <c:pt idx="206">
                  <c:v>8.5</c:v>
                </c:pt>
                <c:pt idx="207">
                  <c:v>8.5</c:v>
                </c:pt>
                <c:pt idx="208">
                  <c:v>8.84</c:v>
                </c:pt>
                <c:pt idx="209">
                  <c:v>9.0</c:v>
                </c:pt>
                <c:pt idx="210">
                  <c:v>9.29</c:v>
                </c:pt>
                <c:pt idx="211">
                  <c:v>9.84</c:v>
                </c:pt>
                <c:pt idx="212">
                  <c:v>10.0</c:v>
                </c:pt>
                <c:pt idx="213">
                  <c:v>10.0</c:v>
                </c:pt>
                <c:pt idx="214">
                  <c:v>10.05</c:v>
                </c:pt>
                <c:pt idx="215">
                  <c:v>10.5</c:v>
                </c:pt>
                <c:pt idx="216">
                  <c:v>10.5</c:v>
                </c:pt>
                <c:pt idx="217">
                  <c:v>10.93</c:v>
                </c:pt>
                <c:pt idx="218">
                  <c:v>11.5</c:v>
                </c:pt>
                <c:pt idx="219">
                  <c:v>11.5</c:v>
                </c:pt>
                <c:pt idx="220">
                  <c:v>11.5</c:v>
                </c:pt>
                <c:pt idx="221">
                  <c:v>11.07</c:v>
                </c:pt>
                <c:pt idx="222">
                  <c:v>10.98</c:v>
                </c:pt>
                <c:pt idx="223">
                  <c:v>10.5</c:v>
                </c:pt>
                <c:pt idx="224">
                  <c:v>10.5</c:v>
                </c:pt>
                <c:pt idx="225">
                  <c:v>10.5</c:v>
                </c:pt>
                <c:pt idx="226">
                  <c:v>10.5</c:v>
                </c:pt>
                <c:pt idx="227">
                  <c:v>10.5</c:v>
                </c:pt>
                <c:pt idx="228">
                  <c:v>10.11</c:v>
                </c:pt>
                <c:pt idx="229">
                  <c:v>10.0</c:v>
                </c:pt>
                <c:pt idx="230">
                  <c:v>10.0</c:v>
                </c:pt>
                <c:pt idx="231">
                  <c:v>10.0</c:v>
                </c:pt>
                <c:pt idx="232">
                  <c:v>10.0</c:v>
                </c:pt>
                <c:pt idx="233">
                  <c:v>10.0</c:v>
                </c:pt>
                <c:pt idx="234">
                  <c:v>10.0</c:v>
                </c:pt>
                <c:pt idx="235">
                  <c:v>10.0</c:v>
                </c:pt>
                <c:pt idx="236">
                  <c:v>10.0</c:v>
                </c:pt>
                <c:pt idx="237">
                  <c:v>10.0</c:v>
                </c:pt>
                <c:pt idx="238">
                  <c:v>10.0</c:v>
                </c:pt>
                <c:pt idx="239">
                  <c:v>10.0</c:v>
                </c:pt>
                <c:pt idx="240">
                  <c:v>9.52</c:v>
                </c:pt>
                <c:pt idx="241">
                  <c:v>9.05</c:v>
                </c:pt>
                <c:pt idx="242">
                  <c:v>9.0</c:v>
                </c:pt>
                <c:pt idx="243">
                  <c:v>9.0</c:v>
                </c:pt>
                <c:pt idx="244">
                  <c:v>8.5</c:v>
                </c:pt>
                <c:pt idx="245">
                  <c:v>8.5</c:v>
                </c:pt>
                <c:pt idx="246">
                  <c:v>8.5</c:v>
                </c:pt>
                <c:pt idx="247">
                  <c:v>8.5</c:v>
                </c:pt>
                <c:pt idx="248">
                  <c:v>8.2</c:v>
                </c:pt>
                <c:pt idx="249">
                  <c:v>8.0</c:v>
                </c:pt>
                <c:pt idx="250">
                  <c:v>7.58</c:v>
                </c:pt>
                <c:pt idx="251">
                  <c:v>7.21</c:v>
                </c:pt>
                <c:pt idx="252">
                  <c:v>6.5</c:v>
                </c:pt>
                <c:pt idx="253">
                  <c:v>6.5</c:v>
                </c:pt>
                <c:pt idx="254">
                  <c:v>6.5</c:v>
                </c:pt>
                <c:pt idx="255">
                  <c:v>6.5</c:v>
                </c:pt>
                <c:pt idx="256">
                  <c:v>6.5</c:v>
                </c:pt>
                <c:pt idx="257">
                  <c:v>6.5</c:v>
                </c:pt>
                <c:pt idx="258">
                  <c:v>6.02</c:v>
                </c:pt>
                <c:pt idx="259">
                  <c:v>6.0</c:v>
                </c:pt>
                <c:pt idx="260">
                  <c:v>6.0</c:v>
                </c:pt>
                <c:pt idx="261">
                  <c:v>6.0</c:v>
                </c:pt>
                <c:pt idx="262">
                  <c:v>6.0</c:v>
                </c:pt>
                <c:pt idx="263">
                  <c:v>6.0</c:v>
                </c:pt>
                <c:pt idx="264">
                  <c:v>6.0</c:v>
                </c:pt>
                <c:pt idx="265">
                  <c:v>6.0</c:v>
                </c:pt>
                <c:pt idx="266">
                  <c:v>6.0</c:v>
                </c:pt>
                <c:pt idx="267">
                  <c:v>6.0</c:v>
                </c:pt>
                <c:pt idx="268">
                  <c:v>6.0</c:v>
                </c:pt>
                <c:pt idx="269">
                  <c:v>6.0</c:v>
                </c:pt>
                <c:pt idx="270">
                  <c:v>6.0</c:v>
                </c:pt>
                <c:pt idx="271">
                  <c:v>6.0</c:v>
                </c:pt>
                <c:pt idx="272">
                  <c:v>6.0</c:v>
                </c:pt>
                <c:pt idx="273">
                  <c:v>6.0</c:v>
                </c:pt>
                <c:pt idx="274">
                  <c:v>6.0</c:v>
                </c:pt>
                <c:pt idx="275">
                  <c:v>6.0</c:v>
                </c:pt>
                <c:pt idx="276">
                  <c:v>6.0</c:v>
                </c:pt>
                <c:pt idx="277">
                  <c:v>6.0</c:v>
                </c:pt>
                <c:pt idx="278">
                  <c:v>6.06</c:v>
                </c:pt>
                <c:pt idx="279">
                  <c:v>6.45</c:v>
                </c:pt>
                <c:pt idx="280">
                  <c:v>6.99</c:v>
                </c:pt>
                <c:pt idx="281">
                  <c:v>7.25</c:v>
                </c:pt>
                <c:pt idx="282">
                  <c:v>7.25</c:v>
                </c:pt>
                <c:pt idx="283">
                  <c:v>7.51</c:v>
                </c:pt>
                <c:pt idx="284">
                  <c:v>7.75</c:v>
                </c:pt>
                <c:pt idx="285">
                  <c:v>7.75</c:v>
                </c:pt>
                <c:pt idx="286">
                  <c:v>8.15</c:v>
                </c:pt>
                <c:pt idx="287">
                  <c:v>8.5</c:v>
                </c:pt>
                <c:pt idx="288">
                  <c:v>8.5</c:v>
                </c:pt>
                <c:pt idx="289">
                  <c:v>9.0</c:v>
                </c:pt>
                <c:pt idx="290">
                  <c:v>9.0</c:v>
                </c:pt>
                <c:pt idx="291">
                  <c:v>9.0</c:v>
                </c:pt>
                <c:pt idx="292">
                  <c:v>9.0</c:v>
                </c:pt>
                <c:pt idx="293">
                  <c:v>9.0</c:v>
                </c:pt>
                <c:pt idx="294">
                  <c:v>8.8</c:v>
                </c:pt>
                <c:pt idx="295">
                  <c:v>8.75</c:v>
                </c:pt>
                <c:pt idx="296">
                  <c:v>8.75</c:v>
                </c:pt>
                <c:pt idx="297">
                  <c:v>8.75</c:v>
                </c:pt>
                <c:pt idx="298">
                  <c:v>8.75</c:v>
                </c:pt>
                <c:pt idx="299">
                  <c:v>8.65</c:v>
                </c:pt>
                <c:pt idx="300">
                  <c:v>8.5</c:v>
                </c:pt>
                <c:pt idx="301">
                  <c:v>8.25</c:v>
                </c:pt>
                <c:pt idx="302">
                  <c:v>8.25</c:v>
                </c:pt>
                <c:pt idx="303">
                  <c:v>8.25</c:v>
                </c:pt>
                <c:pt idx="304">
                  <c:v>8.25</c:v>
                </c:pt>
                <c:pt idx="305">
                  <c:v>8.25</c:v>
                </c:pt>
                <c:pt idx="306">
                  <c:v>8.25</c:v>
                </c:pt>
                <c:pt idx="307">
                  <c:v>8.25</c:v>
                </c:pt>
                <c:pt idx="308">
                  <c:v>8.25</c:v>
                </c:pt>
                <c:pt idx="309">
                  <c:v>8.25</c:v>
                </c:pt>
                <c:pt idx="310">
                  <c:v>8.25</c:v>
                </c:pt>
                <c:pt idx="311">
                  <c:v>8.25</c:v>
                </c:pt>
                <c:pt idx="312">
                  <c:v>8.25</c:v>
                </c:pt>
                <c:pt idx="313">
                  <c:v>8.25</c:v>
                </c:pt>
                <c:pt idx="314">
                  <c:v>8.3</c:v>
                </c:pt>
                <c:pt idx="315">
                  <c:v>8.5</c:v>
                </c:pt>
                <c:pt idx="316">
                  <c:v>8.5</c:v>
                </c:pt>
                <c:pt idx="317">
                  <c:v>8.5</c:v>
                </c:pt>
                <c:pt idx="318">
                  <c:v>8.5</c:v>
                </c:pt>
                <c:pt idx="319">
                  <c:v>8.5</c:v>
                </c:pt>
                <c:pt idx="320">
                  <c:v>8.5</c:v>
                </c:pt>
                <c:pt idx="321">
                  <c:v>8.5</c:v>
                </c:pt>
                <c:pt idx="322">
                  <c:v>8.5</c:v>
                </c:pt>
                <c:pt idx="323">
                  <c:v>8.5</c:v>
                </c:pt>
                <c:pt idx="324">
                  <c:v>8.5</c:v>
                </c:pt>
                <c:pt idx="325">
                  <c:v>8.5</c:v>
                </c:pt>
                <c:pt idx="326">
                  <c:v>8.5</c:v>
                </c:pt>
                <c:pt idx="327">
                  <c:v>8.5</c:v>
                </c:pt>
                <c:pt idx="328">
                  <c:v>8.5</c:v>
                </c:pt>
                <c:pt idx="329">
                  <c:v>8.5</c:v>
                </c:pt>
                <c:pt idx="330">
                  <c:v>8.5</c:v>
                </c:pt>
                <c:pt idx="331">
                  <c:v>8.5</c:v>
                </c:pt>
                <c:pt idx="332">
                  <c:v>8.49</c:v>
                </c:pt>
                <c:pt idx="333">
                  <c:v>8.12</c:v>
                </c:pt>
                <c:pt idx="334">
                  <c:v>7.89</c:v>
                </c:pt>
                <c:pt idx="335">
                  <c:v>7.75</c:v>
                </c:pt>
                <c:pt idx="336">
                  <c:v>7.75</c:v>
                </c:pt>
                <c:pt idx="337">
                  <c:v>7.75</c:v>
                </c:pt>
                <c:pt idx="338">
                  <c:v>7.75</c:v>
                </c:pt>
                <c:pt idx="339">
                  <c:v>7.75</c:v>
                </c:pt>
                <c:pt idx="340">
                  <c:v>7.75</c:v>
                </c:pt>
                <c:pt idx="341">
                  <c:v>7.75</c:v>
                </c:pt>
                <c:pt idx="342">
                  <c:v>8.0</c:v>
                </c:pt>
                <c:pt idx="343">
                  <c:v>8.06</c:v>
                </c:pt>
                <c:pt idx="344">
                  <c:v>8.25</c:v>
                </c:pt>
                <c:pt idx="345">
                  <c:v>8.25</c:v>
                </c:pt>
                <c:pt idx="346">
                  <c:v>8.37</c:v>
                </c:pt>
                <c:pt idx="347">
                  <c:v>8.5</c:v>
                </c:pt>
                <c:pt idx="348">
                  <c:v>8.5</c:v>
                </c:pt>
                <c:pt idx="349">
                  <c:v>8.73</c:v>
                </c:pt>
                <c:pt idx="350">
                  <c:v>8.83</c:v>
                </c:pt>
                <c:pt idx="351">
                  <c:v>9.0</c:v>
                </c:pt>
                <c:pt idx="352">
                  <c:v>9.24</c:v>
                </c:pt>
                <c:pt idx="353">
                  <c:v>9.5</c:v>
                </c:pt>
                <c:pt idx="354">
                  <c:v>9.5</c:v>
                </c:pt>
                <c:pt idx="355">
                  <c:v>9.5</c:v>
                </c:pt>
                <c:pt idx="356">
                  <c:v>9.5</c:v>
                </c:pt>
                <c:pt idx="357">
                  <c:v>9.5</c:v>
                </c:pt>
                <c:pt idx="358">
                  <c:v>9.5</c:v>
                </c:pt>
                <c:pt idx="359">
                  <c:v>9.5</c:v>
                </c:pt>
                <c:pt idx="360">
                  <c:v>9.05</c:v>
                </c:pt>
                <c:pt idx="361">
                  <c:v>8.5</c:v>
                </c:pt>
                <c:pt idx="362">
                  <c:v>8.32</c:v>
                </c:pt>
                <c:pt idx="363">
                  <c:v>7.8</c:v>
                </c:pt>
                <c:pt idx="364">
                  <c:v>7.24</c:v>
                </c:pt>
                <c:pt idx="365">
                  <c:v>6.98</c:v>
                </c:pt>
                <c:pt idx="366">
                  <c:v>6.75</c:v>
                </c:pt>
                <c:pt idx="367">
                  <c:v>6.67</c:v>
                </c:pt>
                <c:pt idx="368">
                  <c:v>6.28</c:v>
                </c:pt>
                <c:pt idx="369">
                  <c:v>5.53</c:v>
                </c:pt>
                <c:pt idx="370">
                  <c:v>5.1</c:v>
                </c:pt>
                <c:pt idx="371">
                  <c:v>4.84</c:v>
                </c:pt>
                <c:pt idx="372">
                  <c:v>4.75</c:v>
                </c:pt>
                <c:pt idx="373">
                  <c:v>4.75</c:v>
                </c:pt>
                <c:pt idx="374">
                  <c:v>4.75</c:v>
                </c:pt>
                <c:pt idx="375">
                  <c:v>4.75</c:v>
                </c:pt>
                <c:pt idx="376">
                  <c:v>4.75</c:v>
                </c:pt>
                <c:pt idx="377">
                  <c:v>4.75</c:v>
                </c:pt>
                <c:pt idx="378">
                  <c:v>4.75</c:v>
                </c:pt>
                <c:pt idx="379">
                  <c:v>4.75</c:v>
                </c:pt>
                <c:pt idx="380">
                  <c:v>4.75</c:v>
                </c:pt>
                <c:pt idx="381">
                  <c:v>4.75</c:v>
                </c:pt>
                <c:pt idx="382">
                  <c:v>4.35</c:v>
                </c:pt>
                <c:pt idx="383">
                  <c:v>4.25</c:v>
                </c:pt>
                <c:pt idx="384">
                  <c:v>4.25</c:v>
                </c:pt>
                <c:pt idx="385">
                  <c:v>4.25</c:v>
                </c:pt>
                <c:pt idx="386">
                  <c:v>4.25</c:v>
                </c:pt>
                <c:pt idx="387">
                  <c:v>4.25</c:v>
                </c:pt>
                <c:pt idx="388">
                  <c:v>4.25</c:v>
                </c:pt>
                <c:pt idx="389">
                  <c:v>4.22</c:v>
                </c:pt>
                <c:pt idx="390">
                  <c:v>4.0</c:v>
                </c:pt>
                <c:pt idx="391">
                  <c:v>4.0</c:v>
                </c:pt>
                <c:pt idx="392">
                  <c:v>4.0</c:v>
                </c:pt>
                <c:pt idx="393">
                  <c:v>4.0</c:v>
                </c:pt>
                <c:pt idx="394">
                  <c:v>4.0</c:v>
                </c:pt>
                <c:pt idx="395">
                  <c:v>4.0</c:v>
                </c:pt>
                <c:pt idx="396">
                  <c:v>4.0</c:v>
                </c:pt>
                <c:pt idx="397">
                  <c:v>4.0</c:v>
                </c:pt>
                <c:pt idx="398">
                  <c:v>4.0</c:v>
                </c:pt>
                <c:pt idx="399">
                  <c:v>4.0</c:v>
                </c:pt>
                <c:pt idx="400">
                  <c:v>4.0</c:v>
                </c:pt>
                <c:pt idx="401">
                  <c:v>4.01</c:v>
                </c:pt>
                <c:pt idx="402">
                  <c:v>4.25</c:v>
                </c:pt>
                <c:pt idx="403">
                  <c:v>4.43</c:v>
                </c:pt>
                <c:pt idx="404">
                  <c:v>4.58</c:v>
                </c:pt>
                <c:pt idx="405">
                  <c:v>4.75</c:v>
                </c:pt>
                <c:pt idx="406">
                  <c:v>4.93</c:v>
                </c:pt>
                <c:pt idx="407">
                  <c:v>5.14</c:v>
                </c:pt>
                <c:pt idx="408" formatCode="General">
                  <c:v>5.25</c:v>
                </c:pt>
                <c:pt idx="409">
                  <c:v>5.49</c:v>
                </c:pt>
                <c:pt idx="410">
                  <c:v>5.58</c:v>
                </c:pt>
                <c:pt idx="411">
                  <c:v>5.75</c:v>
                </c:pt>
                <c:pt idx="412">
                  <c:v>5.98</c:v>
                </c:pt>
                <c:pt idx="413">
                  <c:v>6.01</c:v>
                </c:pt>
                <c:pt idx="414">
                  <c:v>6.25</c:v>
                </c:pt>
                <c:pt idx="415">
                  <c:v>6.44</c:v>
                </c:pt>
                <c:pt idx="416">
                  <c:v>6.59</c:v>
                </c:pt>
                <c:pt idx="417">
                  <c:v>6.75</c:v>
                </c:pt>
                <c:pt idx="418">
                  <c:v>7.0</c:v>
                </c:pt>
                <c:pt idx="419">
                  <c:v>7.15</c:v>
                </c:pt>
                <c:pt idx="420">
                  <c:v>7.26</c:v>
                </c:pt>
                <c:pt idx="421">
                  <c:v>7.5</c:v>
                </c:pt>
                <c:pt idx="422">
                  <c:v>7.53</c:v>
                </c:pt>
                <c:pt idx="423">
                  <c:v>7.75</c:v>
                </c:pt>
                <c:pt idx="424">
                  <c:v>7.93</c:v>
                </c:pt>
                <c:pt idx="425">
                  <c:v>8.02</c:v>
                </c:pt>
                <c:pt idx="426">
                  <c:v>8.25</c:v>
                </c:pt>
                <c:pt idx="427">
                  <c:v>8.25</c:v>
                </c:pt>
                <c:pt idx="428">
                  <c:v>8.25</c:v>
                </c:pt>
                <c:pt idx="429">
                  <c:v>8.25</c:v>
                </c:pt>
                <c:pt idx="430">
                  <c:v>8.25</c:v>
                </c:pt>
                <c:pt idx="431">
                  <c:v>8.25</c:v>
                </c:pt>
                <c:pt idx="432">
                  <c:v>8.25</c:v>
                </c:pt>
                <c:pt idx="433">
                  <c:v>8.25</c:v>
                </c:pt>
                <c:pt idx="434">
                  <c:v>8.25</c:v>
                </c:pt>
                <c:pt idx="435">
                  <c:v>8.25</c:v>
                </c:pt>
                <c:pt idx="436">
                  <c:v>8.25</c:v>
                </c:pt>
                <c:pt idx="437">
                  <c:v>8.25</c:v>
                </c:pt>
                <c:pt idx="438">
                  <c:v>8.25</c:v>
                </c:pt>
                <c:pt idx="439">
                  <c:v>8.25</c:v>
                </c:pt>
                <c:pt idx="440">
                  <c:v>8.03</c:v>
                </c:pt>
                <c:pt idx="441">
                  <c:v>7.74</c:v>
                </c:pt>
                <c:pt idx="442">
                  <c:v>7.5</c:v>
                </c:pt>
                <c:pt idx="443">
                  <c:v>7.33</c:v>
                </c:pt>
                <c:pt idx="444">
                  <c:v>6.98</c:v>
                </c:pt>
                <c:pt idx="445">
                  <c:v>6.0</c:v>
                </c:pt>
                <c:pt idx="446">
                  <c:v>5.66</c:v>
                </c:pt>
                <c:pt idx="447">
                  <c:v>5.24</c:v>
                </c:pt>
                <c:pt idx="448">
                  <c:v>5.0</c:v>
                </c:pt>
                <c:pt idx="449">
                  <c:v>5.0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89216344"/>
        <c:axId val="-2089211400"/>
      </c:lineChart>
      <c:dateAx>
        <c:axId val="-2089216344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89211400"/>
        <c:crosses val="autoZero"/>
        <c:auto val="1"/>
        <c:lblOffset val="100"/>
        <c:baseTimeUnit val="months"/>
        <c:majorUnit val="2.0"/>
        <c:majorTimeUnit val="years"/>
        <c:minorUnit val="1.0"/>
        <c:minorTimeUnit val="years"/>
      </c:dateAx>
      <c:valAx>
        <c:axId val="-208921140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89216344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1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266700</xdr:colOff>
      <xdr:row>3</xdr:row>
      <xdr:rowOff>0</xdr:rowOff>
    </xdr:from>
    <xdr:to>
      <xdr:col>12</xdr:col>
      <xdr:colOff>95250</xdr:colOff>
      <xdr:row>21</xdr:row>
      <xdr:rowOff>66675</xdr:rowOff>
    </xdr:to>
    <xdr:graphicFrame macro="">
      <xdr:nvGraphicFramePr>
        <xdr:cNvPr id="102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0"/>
  <sheetViews>
    <sheetView tabSelected="1" workbookViewId="0"/>
  </sheetViews>
  <sheetFormatPr baseColWidth="10" defaultColWidth="8.83203125" defaultRowHeight="12" x14ac:dyDescent="0"/>
  <cols>
    <col min="1" max="1" width="9.1640625" bestFit="1" customWidth="1"/>
    <col min="2" max="2" width="9.1640625" style="4" customWidth="1"/>
  </cols>
  <sheetData>
    <row r="1" spans="1:2">
      <c r="A1" s="2" t="s">
        <v>0</v>
      </c>
      <c r="B1" s="3"/>
    </row>
    <row r="2" spans="1:2">
      <c r="A2" s="2"/>
      <c r="B2" s="3"/>
    </row>
    <row r="3" spans="1:2" ht="13" thickBot="1">
      <c r="A3" s="7" t="s">
        <v>1</v>
      </c>
      <c r="B3" s="8" t="s">
        <v>2</v>
      </c>
    </row>
    <row r="4" spans="1:2" ht="13" thickTop="1">
      <c r="A4" s="1">
        <f>DATE(1971,1,1)</f>
        <v>25934</v>
      </c>
      <c r="B4" s="4">
        <v>6.29</v>
      </c>
    </row>
    <row r="5" spans="1:2">
      <c r="A5" s="1">
        <f>DATE(1971,2,1)</f>
        <v>25965</v>
      </c>
      <c r="B5" s="4">
        <v>5.88</v>
      </c>
    </row>
    <row r="6" spans="1:2">
      <c r="A6" s="1">
        <f>DATE(1971,3,1)</f>
        <v>25993</v>
      </c>
      <c r="B6" s="4">
        <v>5.44</v>
      </c>
    </row>
    <row r="7" spans="1:2">
      <c r="A7" s="1">
        <f>DATE(1971,4,1)</f>
        <v>26024</v>
      </c>
      <c r="B7" s="4">
        <v>5.28</v>
      </c>
    </row>
    <row r="8" spans="1:2">
      <c r="A8" s="1">
        <f>DATE(1971,5,1)</f>
        <v>26054</v>
      </c>
      <c r="B8" s="4">
        <v>5.46</v>
      </c>
    </row>
    <row r="9" spans="1:2">
      <c r="A9" s="1">
        <f>DATE(1971,6,1)</f>
        <v>26085</v>
      </c>
      <c r="B9" s="4">
        <v>5.5</v>
      </c>
    </row>
    <row r="10" spans="1:2">
      <c r="A10" s="1">
        <f>DATE(1971,7,1)</f>
        <v>26115</v>
      </c>
      <c r="B10" s="4">
        <v>5.91</v>
      </c>
    </row>
    <row r="11" spans="1:2">
      <c r="A11" s="1">
        <f>DATE(1971,8,1)</f>
        <v>26146</v>
      </c>
      <c r="B11" s="4">
        <v>6</v>
      </c>
    </row>
    <row r="12" spans="1:2">
      <c r="A12" s="1">
        <f>DATE(1971,9,1)</f>
        <v>26177</v>
      </c>
      <c r="B12" s="4">
        <v>6</v>
      </c>
    </row>
    <row r="13" spans="1:2">
      <c r="A13" s="1">
        <f>DATE(1971,10,1)</f>
        <v>26207</v>
      </c>
      <c r="B13" s="4">
        <v>5.9</v>
      </c>
    </row>
    <row r="14" spans="1:2">
      <c r="A14" s="1">
        <f>DATE(1971,11,1)</f>
        <v>26238</v>
      </c>
      <c r="B14" s="4">
        <v>5.53</v>
      </c>
    </row>
    <row r="15" spans="1:2">
      <c r="A15" s="1">
        <f>DATE(1971,12,1)</f>
        <v>26268</v>
      </c>
      <c r="B15" s="4">
        <v>5.49</v>
      </c>
    </row>
    <row r="16" spans="1:2">
      <c r="A16" s="1">
        <f>DATE(1972,1,1)</f>
        <v>26299</v>
      </c>
      <c r="B16" s="4">
        <v>5.18</v>
      </c>
    </row>
    <row r="17" spans="1:2">
      <c r="A17" s="1">
        <f>DATE(1972,2,1)</f>
        <v>26330</v>
      </c>
      <c r="B17" s="4">
        <v>4.75</v>
      </c>
    </row>
    <row r="18" spans="1:2">
      <c r="A18" s="1">
        <f>DATE(1972,3,1)</f>
        <v>26359</v>
      </c>
      <c r="B18" s="4">
        <v>4.75</v>
      </c>
    </row>
    <row r="19" spans="1:2">
      <c r="A19" s="1">
        <f>DATE(1972,4,1)</f>
        <v>26390</v>
      </c>
      <c r="B19" s="4">
        <v>4.97</v>
      </c>
    </row>
    <row r="20" spans="1:2">
      <c r="A20" s="1">
        <f>DATE(1972,5,1)</f>
        <v>26420</v>
      </c>
      <c r="B20" s="4">
        <v>5</v>
      </c>
    </row>
    <row r="21" spans="1:2">
      <c r="A21" s="1">
        <f>DATE(1972,6,1)</f>
        <v>26451</v>
      </c>
      <c r="B21" s="4">
        <v>5.04</v>
      </c>
    </row>
    <row r="22" spans="1:2">
      <c r="A22" s="1">
        <f>DATE(1972,7,1)</f>
        <v>26481</v>
      </c>
      <c r="B22" s="4">
        <v>5.25</v>
      </c>
    </row>
    <row r="23" spans="1:2">
      <c r="A23" s="1">
        <f>DATE(1972,8,1)</f>
        <v>26512</v>
      </c>
      <c r="B23" s="4">
        <v>5.27</v>
      </c>
    </row>
    <row r="24" spans="1:2">
      <c r="A24" s="1">
        <f>DATE(1972,9,1)</f>
        <v>26543</v>
      </c>
      <c r="B24" s="4">
        <v>5.5</v>
      </c>
    </row>
    <row r="25" spans="1:2">
      <c r="A25" s="1">
        <f>DATE(1972,10,1)</f>
        <v>26573</v>
      </c>
      <c r="B25" s="4">
        <v>5.73</v>
      </c>
    </row>
    <row r="26" spans="1:2">
      <c r="A26" s="1">
        <f>DATE(1972,11,1)</f>
        <v>26604</v>
      </c>
      <c r="B26" s="4">
        <v>5.75</v>
      </c>
    </row>
    <row r="27" spans="1:2">
      <c r="A27" s="1">
        <f>DATE(1972,12,1)</f>
        <v>26634</v>
      </c>
      <c r="B27" s="4">
        <v>5.79</v>
      </c>
    </row>
    <row r="28" spans="1:2">
      <c r="A28" s="1">
        <f>DATE(1973,1,1)</f>
        <v>26665</v>
      </c>
      <c r="B28" s="4">
        <v>6</v>
      </c>
    </row>
    <row r="29" spans="1:2">
      <c r="A29" s="1">
        <f>DATE(1973,2,1)</f>
        <v>26696</v>
      </c>
      <c r="B29" s="4">
        <v>6.02</v>
      </c>
    </row>
    <row r="30" spans="1:2">
      <c r="A30" s="1">
        <f>DATE(1973,3,1)</f>
        <v>26724</v>
      </c>
      <c r="B30" s="4">
        <v>6.3</v>
      </c>
    </row>
    <row r="31" spans="1:2">
      <c r="A31" s="1">
        <f>DATE(1973,4,1)</f>
        <v>26755</v>
      </c>
      <c r="B31" s="4">
        <v>6.61</v>
      </c>
    </row>
    <row r="32" spans="1:2">
      <c r="A32" s="1">
        <f>DATE(1973,5,1)</f>
        <v>26785</v>
      </c>
      <c r="B32" s="4">
        <v>7.01</v>
      </c>
    </row>
    <row r="33" spans="1:2">
      <c r="A33" s="1">
        <f>DATE(1973,6,1)</f>
        <v>26816</v>
      </c>
      <c r="B33" s="4">
        <v>7.49</v>
      </c>
    </row>
    <row r="34" spans="1:2">
      <c r="A34" s="1">
        <f>DATE(1973,7,1)</f>
        <v>26846</v>
      </c>
      <c r="B34" s="4">
        <v>8.3000000000000007</v>
      </c>
    </row>
    <row r="35" spans="1:2">
      <c r="A35" s="1">
        <f>DATE(1973,8,1)</f>
        <v>26877</v>
      </c>
      <c r="B35" s="4">
        <v>9.23</v>
      </c>
    </row>
    <row r="36" spans="1:2">
      <c r="A36" s="1">
        <f>DATE(1973,9,1)</f>
        <v>26908</v>
      </c>
      <c r="B36" s="4">
        <v>9.86</v>
      </c>
    </row>
    <row r="37" spans="1:2">
      <c r="A37" s="1">
        <f>DATE(1973,10,1)</f>
        <v>26938</v>
      </c>
      <c r="B37" s="4">
        <v>9.94</v>
      </c>
    </row>
    <row r="38" spans="1:2">
      <c r="A38" s="1">
        <f>DATE(1973,11,1)</f>
        <v>26969</v>
      </c>
      <c r="B38" s="4">
        <v>9.75</v>
      </c>
    </row>
    <row r="39" spans="1:2">
      <c r="A39" s="1">
        <f>DATE(1973,12,1)</f>
        <v>26999</v>
      </c>
      <c r="B39" s="4">
        <v>9.75</v>
      </c>
    </row>
    <row r="40" spans="1:2">
      <c r="A40" s="1">
        <f>DATE(1974,1,1)</f>
        <v>27030</v>
      </c>
      <c r="B40" s="4">
        <v>9.73</v>
      </c>
    </row>
    <row r="41" spans="1:2">
      <c r="A41" s="1">
        <f>DATE(1974,2,1)</f>
        <v>27061</v>
      </c>
      <c r="B41" s="4">
        <v>9.2100000000000009</v>
      </c>
    </row>
    <row r="42" spans="1:2">
      <c r="A42" s="1">
        <f>DATE(1974,3,1)</f>
        <v>27089</v>
      </c>
      <c r="B42" s="4">
        <v>8.85</v>
      </c>
    </row>
    <row r="43" spans="1:2">
      <c r="A43" s="1">
        <f>DATE(1974,4,1)</f>
        <v>27120</v>
      </c>
      <c r="B43" s="4">
        <v>10.02</v>
      </c>
    </row>
    <row r="44" spans="1:2">
      <c r="A44" s="1">
        <f>DATE(1974,5,1)</f>
        <v>27150</v>
      </c>
      <c r="B44" s="4">
        <v>11.25</v>
      </c>
    </row>
    <row r="45" spans="1:2">
      <c r="A45" s="1">
        <f>DATE(1974,6,1)</f>
        <v>27181</v>
      </c>
      <c r="B45" s="4">
        <v>11.54</v>
      </c>
    </row>
    <row r="46" spans="1:2">
      <c r="A46" s="1">
        <f>DATE(1974,7,1)</f>
        <v>27211</v>
      </c>
      <c r="B46" s="4">
        <v>11.97</v>
      </c>
    </row>
    <row r="47" spans="1:2">
      <c r="A47" s="1">
        <f>DATE(1974,8,1)</f>
        <v>27242</v>
      </c>
      <c r="B47" s="4">
        <v>12</v>
      </c>
    </row>
    <row r="48" spans="1:2">
      <c r="A48" s="1">
        <f>DATE(1974,9,1)</f>
        <v>27273</v>
      </c>
      <c r="B48" s="4">
        <v>12</v>
      </c>
    </row>
    <row r="49" spans="1:2">
      <c r="A49" s="1">
        <f>DATE(1974,10,1)</f>
        <v>27303</v>
      </c>
      <c r="B49" s="4">
        <v>11.68</v>
      </c>
    </row>
    <row r="50" spans="1:2">
      <c r="A50" s="1">
        <f>DATE(1974,11,1)</f>
        <v>27334</v>
      </c>
      <c r="B50" s="4">
        <v>10.83</v>
      </c>
    </row>
    <row r="51" spans="1:2">
      <c r="A51" s="1">
        <f>DATE(1974,12,1)</f>
        <v>27364</v>
      </c>
      <c r="B51" s="4">
        <v>10.5</v>
      </c>
    </row>
    <row r="52" spans="1:2">
      <c r="A52" s="1">
        <f>DATE(1975,1,1)</f>
        <v>27395</v>
      </c>
      <c r="B52" s="4">
        <v>10.050000000000001</v>
      </c>
    </row>
    <row r="53" spans="1:2">
      <c r="A53" s="1">
        <f>DATE(1975,2,1)</f>
        <v>27426</v>
      </c>
      <c r="B53" s="4">
        <v>8.9600000000000009</v>
      </c>
    </row>
    <row r="54" spans="1:2">
      <c r="A54" s="1">
        <f>DATE(1975,3,1)</f>
        <v>27454</v>
      </c>
      <c r="B54" s="4">
        <v>7.93</v>
      </c>
    </row>
    <row r="55" spans="1:2">
      <c r="A55" s="1">
        <f>DATE(1975,4,1)</f>
        <v>27485</v>
      </c>
      <c r="B55" s="4">
        <v>7.5</v>
      </c>
    </row>
    <row r="56" spans="1:2">
      <c r="A56" s="1">
        <f>DATE(1975,5,1)</f>
        <v>27515</v>
      </c>
      <c r="B56" s="4">
        <v>7.4</v>
      </c>
    </row>
    <row r="57" spans="1:2">
      <c r="A57" s="1">
        <f>DATE(1975,6,1)</f>
        <v>27546</v>
      </c>
      <c r="B57" s="4">
        <v>7.07</v>
      </c>
    </row>
    <row r="58" spans="1:2">
      <c r="A58" s="1">
        <f>DATE(1975,7,1)</f>
        <v>27576</v>
      </c>
      <c r="B58" s="4">
        <v>7.15</v>
      </c>
    </row>
    <row r="59" spans="1:2">
      <c r="A59" s="1">
        <f>DATE(1975,8,1)</f>
        <v>27607</v>
      </c>
      <c r="B59" s="4">
        <v>7.66</v>
      </c>
    </row>
    <row r="60" spans="1:2">
      <c r="A60" s="1">
        <f>DATE(1975,9,1)</f>
        <v>27638</v>
      </c>
      <c r="B60" s="4">
        <v>7.88</v>
      </c>
    </row>
    <row r="61" spans="1:2">
      <c r="A61" s="1">
        <f>DATE(1975,10,1)</f>
        <v>27668</v>
      </c>
      <c r="B61" s="4">
        <v>7.96</v>
      </c>
    </row>
    <row r="62" spans="1:2">
      <c r="A62" s="1">
        <f>DATE(1975,11,1)</f>
        <v>27699</v>
      </c>
      <c r="B62" s="4">
        <v>7.53</v>
      </c>
    </row>
    <row r="63" spans="1:2">
      <c r="A63" s="1">
        <f>DATE(1975,12,1)</f>
        <v>27729</v>
      </c>
      <c r="B63" s="4">
        <v>7.26</v>
      </c>
    </row>
    <row r="64" spans="1:2">
      <c r="A64" s="1">
        <f>DATE(1976,1,1)</f>
        <v>27760</v>
      </c>
      <c r="B64" s="4">
        <v>7</v>
      </c>
    </row>
    <row r="65" spans="1:2">
      <c r="A65" s="1">
        <f>DATE(1976,2,1)</f>
        <v>27791</v>
      </c>
      <c r="B65" s="4">
        <v>6.75</v>
      </c>
    </row>
    <row r="66" spans="1:2">
      <c r="A66" s="1">
        <f>DATE(1976,3,1)</f>
        <v>27820</v>
      </c>
      <c r="B66" s="4">
        <v>6.75</v>
      </c>
    </row>
    <row r="67" spans="1:2">
      <c r="A67" s="1">
        <f>DATE(1976,4,1)</f>
        <v>27851</v>
      </c>
      <c r="B67" s="4">
        <v>6.75</v>
      </c>
    </row>
    <row r="68" spans="1:2">
      <c r="A68" s="1">
        <f>DATE(1976,5,1)</f>
        <v>27881</v>
      </c>
      <c r="B68" s="4">
        <v>6.75</v>
      </c>
    </row>
    <row r="69" spans="1:2">
      <c r="A69" s="1">
        <f>DATE(1976,6,1)</f>
        <v>27912</v>
      </c>
      <c r="B69" s="4">
        <v>7.2</v>
      </c>
    </row>
    <row r="70" spans="1:2">
      <c r="A70" s="1">
        <f>DATE(1976,7,1)</f>
        <v>27942</v>
      </c>
      <c r="B70" s="4">
        <v>7.25</v>
      </c>
    </row>
    <row r="71" spans="1:2">
      <c r="A71" s="1">
        <f>DATE(1976,8,1)</f>
        <v>27973</v>
      </c>
      <c r="B71" s="4">
        <v>7.01</v>
      </c>
    </row>
    <row r="72" spans="1:2">
      <c r="A72" s="1">
        <f>DATE(1976,9,1)</f>
        <v>28004</v>
      </c>
      <c r="B72" s="4">
        <v>7</v>
      </c>
    </row>
    <row r="73" spans="1:2">
      <c r="A73" s="1">
        <f>DATE(1976,10,1)</f>
        <v>28034</v>
      </c>
      <c r="B73" s="4">
        <v>6.77</v>
      </c>
    </row>
    <row r="74" spans="1:2">
      <c r="A74" s="1">
        <f>DATE(1976,11,1)</f>
        <v>28065</v>
      </c>
      <c r="B74" s="4">
        <v>6.5</v>
      </c>
    </row>
    <row r="75" spans="1:2">
      <c r="A75" s="1">
        <f>DATE(1976,12,1)</f>
        <v>28095</v>
      </c>
      <c r="B75" s="4">
        <v>6.35</v>
      </c>
    </row>
    <row r="76" spans="1:2">
      <c r="A76" s="1">
        <f>DATE(1977,1,1)</f>
        <v>28126</v>
      </c>
      <c r="B76" s="4">
        <v>6.25</v>
      </c>
    </row>
    <row r="77" spans="1:2">
      <c r="A77" s="1">
        <f>DATE(1977,2,1)</f>
        <v>28157</v>
      </c>
      <c r="B77" s="4">
        <v>6.25</v>
      </c>
    </row>
    <row r="78" spans="1:2">
      <c r="A78" s="1">
        <f>DATE(1977,3,1)</f>
        <v>28185</v>
      </c>
      <c r="B78" s="4">
        <v>6.25</v>
      </c>
    </row>
    <row r="79" spans="1:2">
      <c r="A79" s="1">
        <f>DATE(1977,4,1)</f>
        <v>28216</v>
      </c>
      <c r="B79" s="4">
        <v>6.25</v>
      </c>
    </row>
    <row r="80" spans="1:2">
      <c r="A80" s="1">
        <f>DATE(1977,5,1)</f>
        <v>28246</v>
      </c>
      <c r="B80" s="4">
        <v>6.41</v>
      </c>
    </row>
    <row r="81" spans="1:2">
      <c r="A81" s="1">
        <f>DATE(1977,6,1)</f>
        <v>28277</v>
      </c>
      <c r="B81" s="4">
        <v>6.75</v>
      </c>
    </row>
    <row r="82" spans="1:2">
      <c r="A82" s="1">
        <f>DATE(1977,7,1)</f>
        <v>28307</v>
      </c>
      <c r="B82" s="4">
        <v>6.75</v>
      </c>
    </row>
    <row r="83" spans="1:2">
      <c r="A83" s="1">
        <f>DATE(1977,8,1)</f>
        <v>28338</v>
      </c>
      <c r="B83" s="4">
        <v>6.83</v>
      </c>
    </row>
    <row r="84" spans="1:2">
      <c r="A84" s="1">
        <f>DATE(1977,9,1)</f>
        <v>28369</v>
      </c>
      <c r="B84" s="4">
        <v>7.13</v>
      </c>
    </row>
    <row r="85" spans="1:2">
      <c r="A85" s="1">
        <f>DATE(1977,10,1)</f>
        <v>28399</v>
      </c>
      <c r="B85" s="4">
        <v>7.52</v>
      </c>
    </row>
    <row r="86" spans="1:2">
      <c r="A86" s="1">
        <f>DATE(1977,11,1)</f>
        <v>28430</v>
      </c>
      <c r="B86" s="4">
        <v>7.75</v>
      </c>
    </row>
    <row r="87" spans="1:2">
      <c r="A87" s="1">
        <f>DATE(1977,12,1)</f>
        <v>28460</v>
      </c>
      <c r="B87" s="4">
        <v>7.75</v>
      </c>
    </row>
    <row r="88" spans="1:2">
      <c r="A88" s="1">
        <f>DATE(1978,1,1)</f>
        <v>28491</v>
      </c>
      <c r="B88" s="4">
        <v>7.93</v>
      </c>
    </row>
    <row r="89" spans="1:2">
      <c r="A89" s="1">
        <f>DATE(1978,2,1)</f>
        <v>28522</v>
      </c>
      <c r="B89" s="4">
        <v>8</v>
      </c>
    </row>
    <row r="90" spans="1:2">
      <c r="A90" s="1">
        <f>DATE(1978,3,1)</f>
        <v>28550</v>
      </c>
      <c r="B90" s="4">
        <v>8</v>
      </c>
    </row>
    <row r="91" spans="1:2">
      <c r="A91" s="1">
        <f>DATE(1978,4,1)</f>
        <v>28581</v>
      </c>
      <c r="B91" s="4">
        <v>8</v>
      </c>
    </row>
    <row r="92" spans="1:2">
      <c r="A92" s="1">
        <f>DATE(1978,5,1)</f>
        <v>28611</v>
      </c>
      <c r="B92" s="4">
        <v>8.27</v>
      </c>
    </row>
    <row r="93" spans="1:2">
      <c r="A93" s="1">
        <f>DATE(1978,6,1)</f>
        <v>28642</v>
      </c>
      <c r="B93" s="4">
        <v>8.6300000000000008</v>
      </c>
    </row>
    <row r="94" spans="1:2">
      <c r="A94" s="1">
        <f>DATE(1978,7,1)</f>
        <v>28672</v>
      </c>
      <c r="B94" s="4">
        <v>9</v>
      </c>
    </row>
    <row r="95" spans="1:2">
      <c r="A95" s="1">
        <f>DATE(1978,8,1)</f>
        <v>28703</v>
      </c>
      <c r="B95" s="4">
        <v>9.01</v>
      </c>
    </row>
    <row r="96" spans="1:2">
      <c r="A96" s="1">
        <f>DATE(1978,9,1)</f>
        <v>28734</v>
      </c>
      <c r="B96" s="4">
        <v>9.41</v>
      </c>
    </row>
    <row r="97" spans="1:2">
      <c r="A97" s="1">
        <f>DATE(1978,10,1)</f>
        <v>28764</v>
      </c>
      <c r="B97" s="4">
        <v>9.94</v>
      </c>
    </row>
    <row r="98" spans="1:2">
      <c r="A98" s="1">
        <f>DATE(1978,11,1)</f>
        <v>28795</v>
      </c>
      <c r="B98" s="4">
        <v>10.94</v>
      </c>
    </row>
    <row r="99" spans="1:2">
      <c r="A99" s="1">
        <f>DATE(1978,12,1)</f>
        <v>28825</v>
      </c>
      <c r="B99" s="4">
        <v>11.55</v>
      </c>
    </row>
    <row r="100" spans="1:2">
      <c r="A100" s="1">
        <f>DATE(1979,1,1)</f>
        <v>28856</v>
      </c>
      <c r="B100" s="4">
        <v>11.75</v>
      </c>
    </row>
    <row r="101" spans="1:2">
      <c r="A101" s="1">
        <f>DATE(1979,2,1)</f>
        <v>28887</v>
      </c>
      <c r="B101" s="4">
        <v>11.75</v>
      </c>
    </row>
    <row r="102" spans="1:2">
      <c r="A102" s="1">
        <f>DATE(1979,3,1)</f>
        <v>28915</v>
      </c>
      <c r="B102" s="4">
        <v>11.75</v>
      </c>
    </row>
    <row r="103" spans="1:2">
      <c r="A103" s="1">
        <f>DATE(1979,4,1)</f>
        <v>28946</v>
      </c>
      <c r="B103" s="4">
        <v>11.75</v>
      </c>
    </row>
    <row r="104" spans="1:2">
      <c r="A104" s="1">
        <f>DATE(1979,5,1)</f>
        <v>28976</v>
      </c>
      <c r="B104" s="4">
        <v>11.75</v>
      </c>
    </row>
    <row r="105" spans="1:2">
      <c r="A105" s="1">
        <f>DATE(1979,6,1)</f>
        <v>29007</v>
      </c>
      <c r="B105" s="4">
        <v>11.65</v>
      </c>
    </row>
    <row r="106" spans="1:2">
      <c r="A106" s="1">
        <f>DATE(1979,7,1)</f>
        <v>29037</v>
      </c>
      <c r="B106" s="4">
        <v>11.54</v>
      </c>
    </row>
    <row r="107" spans="1:2">
      <c r="A107" s="1">
        <f>DATE(1979,8,1)</f>
        <v>29068</v>
      </c>
      <c r="B107" s="4">
        <v>11.91</v>
      </c>
    </row>
    <row r="108" spans="1:2">
      <c r="A108" s="1">
        <f>DATE(1979,9,1)</f>
        <v>29099</v>
      </c>
      <c r="B108" s="4">
        <v>12.9</v>
      </c>
    </row>
    <row r="109" spans="1:2">
      <c r="A109" s="1">
        <f>DATE(1979,10,1)</f>
        <v>29129</v>
      </c>
      <c r="B109" s="4">
        <v>14.39</v>
      </c>
    </row>
    <row r="110" spans="1:2">
      <c r="A110" s="1">
        <f>DATE(1979,11,1)</f>
        <v>29160</v>
      </c>
      <c r="B110" s="4">
        <v>15.55</v>
      </c>
    </row>
    <row r="111" spans="1:2">
      <c r="A111" s="1">
        <f>DATE(1979,12,1)</f>
        <v>29190</v>
      </c>
      <c r="B111" s="4">
        <v>15.3</v>
      </c>
    </row>
    <row r="112" spans="1:2">
      <c r="A112" s="1">
        <f>DATE(1980,1,1)</f>
        <v>29221</v>
      </c>
      <c r="B112" s="4">
        <v>15.25</v>
      </c>
    </row>
    <row r="113" spans="1:2">
      <c r="A113" s="1">
        <f>DATE(1980,2,1)</f>
        <v>29252</v>
      </c>
      <c r="B113" s="4">
        <v>15.63</v>
      </c>
    </row>
    <row r="114" spans="1:2">
      <c r="A114" s="1">
        <f>DATE(1980,3,1)</f>
        <v>29281</v>
      </c>
      <c r="B114" s="4">
        <v>18.309999999999999</v>
      </c>
    </row>
    <row r="115" spans="1:2">
      <c r="A115" s="1">
        <f>DATE(1980,4,1)</f>
        <v>29312</v>
      </c>
      <c r="B115" s="4">
        <v>19.77</v>
      </c>
    </row>
    <row r="116" spans="1:2">
      <c r="A116" s="1">
        <f>DATE(1980,5,1)</f>
        <v>29342</v>
      </c>
      <c r="B116" s="4">
        <v>16.57</v>
      </c>
    </row>
    <row r="117" spans="1:2">
      <c r="A117" s="1">
        <f>DATE(1980,6,1)</f>
        <v>29373</v>
      </c>
      <c r="B117" s="4">
        <v>12.63</v>
      </c>
    </row>
    <row r="118" spans="1:2">
      <c r="A118" s="1">
        <f>DATE(1980,7,1)</f>
        <v>29403</v>
      </c>
      <c r="B118" s="4">
        <v>11.48</v>
      </c>
    </row>
    <row r="119" spans="1:2">
      <c r="A119" s="1">
        <f>DATE(1980,8,1)</f>
        <v>29434</v>
      </c>
      <c r="B119" s="4">
        <v>11.12</v>
      </c>
    </row>
    <row r="120" spans="1:2">
      <c r="A120" s="1">
        <f>DATE(1980,9,1)</f>
        <v>29465</v>
      </c>
      <c r="B120" s="4">
        <v>12.23</v>
      </c>
    </row>
    <row r="121" spans="1:2">
      <c r="A121" s="1">
        <f>DATE(1980,10,1)</f>
        <v>29495</v>
      </c>
      <c r="B121" s="4">
        <v>13.79</v>
      </c>
    </row>
    <row r="122" spans="1:2">
      <c r="A122" s="1">
        <f>DATE(1980,11,1)</f>
        <v>29526</v>
      </c>
      <c r="B122" s="4">
        <v>16.059999999999999</v>
      </c>
    </row>
    <row r="123" spans="1:2">
      <c r="A123" s="1">
        <f>DATE(1980,12,1)</f>
        <v>29556</v>
      </c>
      <c r="B123" s="4">
        <v>20.350000000000001</v>
      </c>
    </row>
    <row r="124" spans="1:2">
      <c r="A124" s="1">
        <f>DATE(1981,1,1)</f>
        <v>29587</v>
      </c>
      <c r="B124" s="4">
        <v>20.16</v>
      </c>
    </row>
    <row r="125" spans="1:2">
      <c r="A125" s="1">
        <f>DATE(1981,2,1)</f>
        <v>29618</v>
      </c>
      <c r="B125" s="4">
        <v>19.43</v>
      </c>
    </row>
    <row r="126" spans="1:2">
      <c r="A126" s="1">
        <f>DATE(1981,3,1)</f>
        <v>29646</v>
      </c>
      <c r="B126" s="4">
        <v>18.05</v>
      </c>
    </row>
    <row r="127" spans="1:2">
      <c r="A127" s="1">
        <f>DATE(1981,4,1)</f>
        <v>29677</v>
      </c>
      <c r="B127" s="4">
        <v>17.149999999999999</v>
      </c>
    </row>
    <row r="128" spans="1:2">
      <c r="A128" s="1">
        <f>DATE(1981,5,1)</f>
        <v>29707</v>
      </c>
      <c r="B128" s="4">
        <v>19.61</v>
      </c>
    </row>
    <row r="129" spans="1:2">
      <c r="A129" s="1">
        <f>DATE(1981,6,1)</f>
        <v>29738</v>
      </c>
      <c r="B129" s="4">
        <v>20.03</v>
      </c>
    </row>
    <row r="130" spans="1:2">
      <c r="A130" s="1">
        <f>DATE(1981,7,1)</f>
        <v>29768</v>
      </c>
      <c r="B130" s="4">
        <v>20.39</v>
      </c>
    </row>
    <row r="131" spans="1:2">
      <c r="A131" s="1">
        <f>DATE(1981,8,1)</f>
        <v>29799</v>
      </c>
      <c r="B131" s="4">
        <v>20.5</v>
      </c>
    </row>
    <row r="132" spans="1:2">
      <c r="A132" s="1">
        <f>DATE(1981,9,1)</f>
        <v>29830</v>
      </c>
      <c r="B132" s="4">
        <v>20.079999999999998</v>
      </c>
    </row>
    <row r="133" spans="1:2">
      <c r="A133" s="1">
        <f>DATE(1981,10,1)</f>
        <v>29860</v>
      </c>
      <c r="B133" s="4">
        <v>18.45</v>
      </c>
    </row>
    <row r="134" spans="1:2">
      <c r="A134" s="1">
        <f>DATE(1981,11,1)</f>
        <v>29891</v>
      </c>
      <c r="B134" s="4">
        <v>16.84</v>
      </c>
    </row>
    <row r="135" spans="1:2">
      <c r="A135" s="1">
        <f>DATE(1981,12,1)</f>
        <v>29921</v>
      </c>
      <c r="B135" s="4">
        <v>15.75</v>
      </c>
    </row>
    <row r="136" spans="1:2">
      <c r="A136" s="1">
        <f>DATE(1982,1,1)</f>
        <v>29952</v>
      </c>
      <c r="B136" s="4">
        <v>15.75</v>
      </c>
    </row>
    <row r="137" spans="1:2">
      <c r="A137" s="1">
        <f>DATE(1982,2,1)</f>
        <v>29983</v>
      </c>
      <c r="B137" s="4">
        <v>16.559999999999999</v>
      </c>
    </row>
    <row r="138" spans="1:2">
      <c r="A138" s="1">
        <f>DATE(1982,3,1)</f>
        <v>30011</v>
      </c>
      <c r="B138" s="4">
        <v>16.5</v>
      </c>
    </row>
    <row r="139" spans="1:2">
      <c r="A139" s="1">
        <f>DATE(1982,4,1)</f>
        <v>30042</v>
      </c>
      <c r="B139" s="4">
        <v>16.5</v>
      </c>
    </row>
    <row r="140" spans="1:2">
      <c r="A140" s="1">
        <f>DATE(1982,5,1)</f>
        <v>30072</v>
      </c>
      <c r="B140" s="4">
        <v>16.5</v>
      </c>
    </row>
    <row r="141" spans="1:2">
      <c r="A141" s="1">
        <f>DATE(1982,6,1)</f>
        <v>30103</v>
      </c>
      <c r="B141" s="4">
        <v>16.5</v>
      </c>
    </row>
    <row r="142" spans="1:2">
      <c r="A142" s="1">
        <f>DATE(1982,7,1)</f>
        <v>30133</v>
      </c>
      <c r="B142" s="4">
        <v>16.260000000000002</v>
      </c>
    </row>
    <row r="143" spans="1:2">
      <c r="A143" s="1">
        <f>DATE(1982,8,1)</f>
        <v>30164</v>
      </c>
      <c r="B143" s="4">
        <v>14.39</v>
      </c>
    </row>
    <row r="144" spans="1:2">
      <c r="A144" s="1">
        <f>DATE(1982,9,1)</f>
        <v>30195</v>
      </c>
      <c r="B144" s="4">
        <v>13.5</v>
      </c>
    </row>
    <row r="145" spans="1:2">
      <c r="A145" s="1">
        <f>DATE(1982,10,1)</f>
        <v>30225</v>
      </c>
      <c r="B145" s="4">
        <v>12.52</v>
      </c>
    </row>
    <row r="146" spans="1:2">
      <c r="A146" s="1">
        <f>DATE(1982,11,1)</f>
        <v>30256</v>
      </c>
      <c r="B146" s="4">
        <v>11.85</v>
      </c>
    </row>
    <row r="147" spans="1:2">
      <c r="A147" s="1">
        <f>DATE(1982,12,1)</f>
        <v>30286</v>
      </c>
      <c r="B147" s="4">
        <v>11.5</v>
      </c>
    </row>
    <row r="148" spans="1:2">
      <c r="A148" s="1">
        <f>DATE(1983,1,1)</f>
        <v>30317</v>
      </c>
      <c r="B148" s="4">
        <v>11.16</v>
      </c>
    </row>
    <row r="149" spans="1:2">
      <c r="A149" s="1">
        <f>DATE(1983,2,1)</f>
        <v>30348</v>
      </c>
      <c r="B149" s="4">
        <v>10.98</v>
      </c>
    </row>
    <row r="150" spans="1:2">
      <c r="A150" s="1">
        <f>DATE(1983,3,1)</f>
        <v>30376</v>
      </c>
      <c r="B150" s="4">
        <v>10.5</v>
      </c>
    </row>
    <row r="151" spans="1:2">
      <c r="A151" s="1">
        <f>DATE(1983,4,1)</f>
        <v>30407</v>
      </c>
      <c r="B151" s="4">
        <v>10.5</v>
      </c>
    </row>
    <row r="152" spans="1:2">
      <c r="A152" s="1">
        <f>DATE(1983,5,1)</f>
        <v>30437</v>
      </c>
      <c r="B152" s="4">
        <v>10.5</v>
      </c>
    </row>
    <row r="153" spans="1:2">
      <c r="A153" s="1">
        <f>DATE(1983,6,1)</f>
        <v>30468</v>
      </c>
      <c r="B153" s="4">
        <v>10.5</v>
      </c>
    </row>
    <row r="154" spans="1:2">
      <c r="A154" s="1">
        <f>DATE(1983,7,1)</f>
        <v>30498</v>
      </c>
      <c r="B154" s="4">
        <v>10.5</v>
      </c>
    </row>
    <row r="155" spans="1:2">
      <c r="A155" s="1">
        <f>DATE(1983,8,1)</f>
        <v>30529</v>
      </c>
      <c r="B155" s="4">
        <v>10.89</v>
      </c>
    </row>
    <row r="156" spans="1:2">
      <c r="A156" s="1">
        <f>DATE(1983,9,1)</f>
        <v>30560</v>
      </c>
      <c r="B156" s="4">
        <v>11</v>
      </c>
    </row>
    <row r="157" spans="1:2">
      <c r="A157" s="1">
        <f>DATE(1983,10,1)</f>
        <v>30590</v>
      </c>
      <c r="B157" s="4">
        <v>11</v>
      </c>
    </row>
    <row r="158" spans="1:2">
      <c r="A158" s="1">
        <f>DATE(1983,11,1)</f>
        <v>30621</v>
      </c>
      <c r="B158" s="4">
        <v>11</v>
      </c>
    </row>
    <row r="159" spans="1:2">
      <c r="A159" s="1">
        <f>DATE(1983,12,1)</f>
        <v>30651</v>
      </c>
      <c r="B159" s="4">
        <v>11</v>
      </c>
    </row>
    <row r="160" spans="1:2">
      <c r="A160" s="1">
        <f>DATE(1984,1,1)</f>
        <v>30682</v>
      </c>
      <c r="B160" s="4">
        <v>11</v>
      </c>
    </row>
    <row r="161" spans="1:2">
      <c r="A161" s="1">
        <f>DATE(1984,2,1)</f>
        <v>30713</v>
      </c>
      <c r="B161" s="4">
        <v>11</v>
      </c>
    </row>
    <row r="162" spans="1:2">
      <c r="A162" s="1">
        <f>DATE(1984,3,1)</f>
        <v>30742</v>
      </c>
      <c r="B162" s="4">
        <v>11.21</v>
      </c>
    </row>
    <row r="163" spans="1:2">
      <c r="A163" s="1">
        <f>DATE(1984,4,1)</f>
        <v>30773</v>
      </c>
      <c r="B163" s="4">
        <v>11.93</v>
      </c>
    </row>
    <row r="164" spans="1:2">
      <c r="A164" s="1">
        <f>DATE(1984,5,1)</f>
        <v>30803</v>
      </c>
      <c r="B164" s="4">
        <v>12.39</v>
      </c>
    </row>
    <row r="165" spans="1:2">
      <c r="A165" s="1">
        <f>DATE(1984,6,1)</f>
        <v>30834</v>
      </c>
      <c r="B165" s="4">
        <v>12.6</v>
      </c>
    </row>
    <row r="166" spans="1:2">
      <c r="A166" s="1">
        <f>DATE(1984,7,1)</f>
        <v>30864</v>
      </c>
      <c r="B166" s="4">
        <v>13</v>
      </c>
    </row>
    <row r="167" spans="1:2">
      <c r="A167" s="1">
        <f>DATE(1984,8,1)</f>
        <v>30895</v>
      </c>
      <c r="B167" s="4">
        <v>13</v>
      </c>
    </row>
    <row r="168" spans="1:2">
      <c r="A168" s="1">
        <f>DATE(1984,9,1)</f>
        <v>30926</v>
      </c>
      <c r="B168" s="4">
        <v>12.97</v>
      </c>
    </row>
    <row r="169" spans="1:2">
      <c r="A169" s="1">
        <f>DATE(1984,10,1)</f>
        <v>30956</v>
      </c>
      <c r="B169" s="4">
        <v>12.58</v>
      </c>
    </row>
    <row r="170" spans="1:2">
      <c r="A170" s="1">
        <f>DATE(1984,11,1)</f>
        <v>30987</v>
      </c>
      <c r="B170" s="4">
        <v>11.77</v>
      </c>
    </row>
    <row r="171" spans="1:2">
      <c r="A171" s="1">
        <f>DATE(1984,12,1)</f>
        <v>31017</v>
      </c>
      <c r="B171" s="4">
        <v>11.06</v>
      </c>
    </row>
    <row r="172" spans="1:2">
      <c r="A172" s="1">
        <f>DATE(1985,1,1)</f>
        <v>31048</v>
      </c>
      <c r="B172" s="4">
        <v>10.61</v>
      </c>
    </row>
    <row r="173" spans="1:2">
      <c r="A173" s="1">
        <f>DATE(1985,2,1)</f>
        <v>31079</v>
      </c>
      <c r="B173" s="4">
        <v>10.5</v>
      </c>
    </row>
    <row r="174" spans="1:2">
      <c r="A174" s="1">
        <f>DATE(1985,3,1)</f>
        <v>31107</v>
      </c>
      <c r="B174" s="4">
        <v>10.5</v>
      </c>
    </row>
    <row r="175" spans="1:2">
      <c r="A175" s="1">
        <f>DATE(1985,4,1)</f>
        <v>31138</v>
      </c>
      <c r="B175" s="4">
        <v>10.5</v>
      </c>
    </row>
    <row r="176" spans="1:2">
      <c r="A176" s="1">
        <f>DATE(1985,5,1)</f>
        <v>31168</v>
      </c>
      <c r="B176" s="4">
        <v>10.31</v>
      </c>
    </row>
    <row r="177" spans="1:2">
      <c r="A177" s="1">
        <f>DATE(1985,6,1)</f>
        <v>31199</v>
      </c>
      <c r="B177" s="4">
        <v>9.7799999999999994</v>
      </c>
    </row>
    <row r="178" spans="1:2">
      <c r="A178" s="1">
        <f>DATE(1985,7,1)</f>
        <v>31229</v>
      </c>
      <c r="B178" s="4">
        <v>9.5</v>
      </c>
    </row>
    <row r="179" spans="1:2">
      <c r="A179" s="1">
        <f>DATE(1985,8,1)</f>
        <v>31260</v>
      </c>
      <c r="B179" s="4">
        <v>9.5</v>
      </c>
    </row>
    <row r="180" spans="1:2">
      <c r="A180" s="1">
        <f>DATE(1985,9,1)</f>
        <v>31291</v>
      </c>
      <c r="B180" s="4">
        <v>9.5</v>
      </c>
    </row>
    <row r="181" spans="1:2">
      <c r="A181" s="1">
        <f>DATE(1985,10,1)</f>
        <v>31321</v>
      </c>
      <c r="B181" s="4">
        <v>9.5</v>
      </c>
    </row>
    <row r="182" spans="1:2">
      <c r="A182" s="1">
        <f>DATE(1985,11,1)</f>
        <v>31352</v>
      </c>
      <c r="B182" s="4">
        <v>9.5</v>
      </c>
    </row>
    <row r="183" spans="1:2">
      <c r="A183" s="1">
        <f>DATE(1985,12,1)</f>
        <v>31382</v>
      </c>
      <c r="B183" s="4">
        <v>9.5</v>
      </c>
    </row>
    <row r="184" spans="1:2">
      <c r="A184" s="1">
        <f>DATE(1986,1,1)</f>
        <v>31413</v>
      </c>
      <c r="B184" s="4">
        <v>9.5</v>
      </c>
    </row>
    <row r="185" spans="1:2">
      <c r="A185" s="1">
        <f>DATE(1986,2,1)</f>
        <v>31444</v>
      </c>
      <c r="B185" s="4">
        <v>9.5</v>
      </c>
    </row>
    <row r="186" spans="1:2">
      <c r="A186" s="1">
        <f>DATE(1986,3,1)</f>
        <v>31472</v>
      </c>
      <c r="B186" s="4">
        <v>9.1</v>
      </c>
    </row>
    <row r="187" spans="1:2">
      <c r="A187" s="1">
        <f>DATE(1986,4,1)</f>
        <v>31503</v>
      </c>
      <c r="B187" s="4">
        <v>8.83</v>
      </c>
    </row>
    <row r="188" spans="1:2">
      <c r="A188" s="1">
        <f>DATE(1986,5,1)</f>
        <v>31533</v>
      </c>
      <c r="B188" s="4">
        <v>8.5</v>
      </c>
    </row>
    <row r="189" spans="1:2">
      <c r="A189" s="1">
        <f>DATE(1986,6,1)</f>
        <v>31564</v>
      </c>
      <c r="B189" s="4">
        <v>8.5</v>
      </c>
    </row>
    <row r="190" spans="1:2">
      <c r="A190" s="1">
        <f>DATE(1986,7,1)</f>
        <v>31594</v>
      </c>
      <c r="B190" s="4">
        <v>8.16</v>
      </c>
    </row>
    <row r="191" spans="1:2">
      <c r="A191" s="1">
        <f>DATE(1986,8,1)</f>
        <v>31625</v>
      </c>
      <c r="B191" s="4">
        <v>7.9</v>
      </c>
    </row>
    <row r="192" spans="1:2">
      <c r="A192" s="1">
        <f>DATE(1986,9,1)</f>
        <v>31656</v>
      </c>
      <c r="B192" s="4">
        <v>7.5</v>
      </c>
    </row>
    <row r="193" spans="1:2">
      <c r="A193" s="1">
        <f>DATE(1986,10,1)</f>
        <v>31686</v>
      </c>
      <c r="B193" s="4">
        <v>7.5</v>
      </c>
    </row>
    <row r="194" spans="1:2">
      <c r="A194" s="1">
        <f>DATE(1986,11,1)</f>
        <v>31717</v>
      </c>
      <c r="B194" s="4">
        <v>7.5</v>
      </c>
    </row>
    <row r="195" spans="1:2">
      <c r="A195" s="1">
        <f>DATE(1986,12,1)</f>
        <v>31747</v>
      </c>
      <c r="B195" s="4">
        <v>7.5</v>
      </c>
    </row>
    <row r="196" spans="1:2">
      <c r="A196" s="1">
        <f>DATE(1987,1,1)</f>
        <v>31778</v>
      </c>
      <c r="B196" s="4">
        <v>7.5</v>
      </c>
    </row>
    <row r="197" spans="1:2">
      <c r="A197" s="1">
        <f>DATE(1987,2,1)</f>
        <v>31809</v>
      </c>
      <c r="B197" s="4">
        <v>7.5</v>
      </c>
    </row>
    <row r="198" spans="1:2">
      <c r="A198" s="1">
        <f>DATE(1987,3,1)</f>
        <v>31837</v>
      </c>
      <c r="B198" s="4">
        <v>7.5</v>
      </c>
    </row>
    <row r="199" spans="1:2">
      <c r="A199" s="1">
        <f>DATE(1987,4,1)</f>
        <v>31868</v>
      </c>
      <c r="B199" s="4">
        <v>7.75</v>
      </c>
    </row>
    <row r="200" spans="1:2">
      <c r="A200" s="1">
        <f>DATE(1987,5,1)</f>
        <v>31898</v>
      </c>
      <c r="B200" s="4">
        <v>8.14</v>
      </c>
    </row>
    <row r="201" spans="1:2">
      <c r="A201" s="1">
        <f>DATE(1987,6,1)</f>
        <v>31929</v>
      </c>
      <c r="B201" s="4">
        <v>8.25</v>
      </c>
    </row>
    <row r="202" spans="1:2">
      <c r="A202" s="1">
        <f>DATE(1987,7,1)</f>
        <v>31959</v>
      </c>
      <c r="B202" s="4">
        <v>8.25</v>
      </c>
    </row>
    <row r="203" spans="1:2">
      <c r="A203" s="1">
        <f>DATE(1987,8,1)</f>
        <v>31990</v>
      </c>
      <c r="B203" s="4">
        <v>8.25</v>
      </c>
    </row>
    <row r="204" spans="1:2">
      <c r="A204" s="1">
        <f>DATE(1987,9,1)</f>
        <v>32021</v>
      </c>
      <c r="B204" s="4">
        <v>8.6999999999999993</v>
      </c>
    </row>
    <row r="205" spans="1:2">
      <c r="A205" s="1">
        <f>DATE(1987,10,1)</f>
        <v>32051</v>
      </c>
      <c r="B205" s="4">
        <v>9.07</v>
      </c>
    </row>
    <row r="206" spans="1:2">
      <c r="A206" s="1">
        <f>DATE(1987,11,1)</f>
        <v>32082</v>
      </c>
      <c r="B206" s="4">
        <v>8.7799999999999994</v>
      </c>
    </row>
    <row r="207" spans="1:2">
      <c r="A207" s="1">
        <f>DATE(1987,12,1)</f>
        <v>32112</v>
      </c>
      <c r="B207" s="4">
        <v>8.75</v>
      </c>
    </row>
    <row r="208" spans="1:2">
      <c r="A208" s="1">
        <f>DATE(1988,1,1)</f>
        <v>32143</v>
      </c>
      <c r="B208" s="4">
        <v>8.75</v>
      </c>
    </row>
    <row r="209" spans="1:2">
      <c r="A209" s="1">
        <f>DATE(1988,2,1)</f>
        <v>32174</v>
      </c>
      <c r="B209" s="4">
        <v>8.51</v>
      </c>
    </row>
    <row r="210" spans="1:2">
      <c r="A210" s="1">
        <f>DATE(1988,3,1)</f>
        <v>32203</v>
      </c>
      <c r="B210" s="4">
        <v>8.5</v>
      </c>
    </row>
    <row r="211" spans="1:2">
      <c r="A211" s="1">
        <f>DATE(1988,4,1)</f>
        <v>32234</v>
      </c>
      <c r="B211" s="4">
        <v>8.5</v>
      </c>
    </row>
    <row r="212" spans="1:2">
      <c r="A212" s="1">
        <f>DATE(1988,5,1)</f>
        <v>32264</v>
      </c>
      <c r="B212" s="4">
        <v>8.84</v>
      </c>
    </row>
    <row r="213" spans="1:2">
      <c r="A213" s="1">
        <f>DATE(1988,6,1)</f>
        <v>32295</v>
      </c>
      <c r="B213" s="4">
        <v>9</v>
      </c>
    </row>
    <row r="214" spans="1:2">
      <c r="A214" s="1">
        <f>DATE(1988,7,1)</f>
        <v>32325</v>
      </c>
      <c r="B214" s="4">
        <v>9.2899999999999991</v>
      </c>
    </row>
    <row r="215" spans="1:2">
      <c r="A215" s="1">
        <f>DATE(1988,8,1)</f>
        <v>32356</v>
      </c>
      <c r="B215" s="4">
        <v>9.84</v>
      </c>
    </row>
    <row r="216" spans="1:2">
      <c r="A216" s="1">
        <f>DATE(1988,9,1)</f>
        <v>32387</v>
      </c>
      <c r="B216" s="4">
        <v>10</v>
      </c>
    </row>
    <row r="217" spans="1:2">
      <c r="A217" s="1">
        <f>DATE(1988,10,1)</f>
        <v>32417</v>
      </c>
      <c r="B217" s="4">
        <v>10</v>
      </c>
    </row>
    <row r="218" spans="1:2">
      <c r="A218" s="1">
        <f>DATE(1988,11,1)</f>
        <v>32448</v>
      </c>
      <c r="B218" s="4">
        <v>10.050000000000001</v>
      </c>
    </row>
    <row r="219" spans="1:2">
      <c r="A219" s="1">
        <f>DATE(1988,12,1)</f>
        <v>32478</v>
      </c>
      <c r="B219" s="4">
        <v>10.5</v>
      </c>
    </row>
    <row r="220" spans="1:2">
      <c r="A220" s="1">
        <f>DATE(1989,1,1)</f>
        <v>32509</v>
      </c>
      <c r="B220" s="4">
        <v>10.5</v>
      </c>
    </row>
    <row r="221" spans="1:2">
      <c r="A221" s="1">
        <f>DATE(1989,2,1)</f>
        <v>32540</v>
      </c>
      <c r="B221" s="4">
        <v>10.93</v>
      </c>
    </row>
    <row r="222" spans="1:2">
      <c r="A222" s="1">
        <f>DATE(1989,3,1)</f>
        <v>32568</v>
      </c>
      <c r="B222" s="4">
        <v>11.5</v>
      </c>
    </row>
    <row r="223" spans="1:2">
      <c r="A223" s="1">
        <f>DATE(1989,4,1)</f>
        <v>32599</v>
      </c>
      <c r="B223" s="4">
        <v>11.5</v>
      </c>
    </row>
    <row r="224" spans="1:2">
      <c r="A224" s="1">
        <f>DATE(1989,5,1)</f>
        <v>32629</v>
      </c>
      <c r="B224" s="4">
        <v>11.5</v>
      </c>
    </row>
    <row r="225" spans="1:2">
      <c r="A225" s="1">
        <f>DATE(1989,6,1)</f>
        <v>32660</v>
      </c>
      <c r="B225" s="4">
        <v>11.07</v>
      </c>
    </row>
    <row r="226" spans="1:2">
      <c r="A226" s="1">
        <f>DATE(1989,7,1)</f>
        <v>32690</v>
      </c>
      <c r="B226" s="4">
        <v>10.98</v>
      </c>
    </row>
    <row r="227" spans="1:2">
      <c r="A227" s="1">
        <f>DATE(1989,8,1)</f>
        <v>32721</v>
      </c>
      <c r="B227" s="4">
        <v>10.5</v>
      </c>
    </row>
    <row r="228" spans="1:2">
      <c r="A228" s="1">
        <f>DATE(1989,9,1)</f>
        <v>32752</v>
      </c>
      <c r="B228" s="4">
        <v>10.5</v>
      </c>
    </row>
    <row r="229" spans="1:2">
      <c r="A229" s="1">
        <f>DATE(1989,10,1)</f>
        <v>32782</v>
      </c>
      <c r="B229" s="4">
        <v>10.5</v>
      </c>
    </row>
    <row r="230" spans="1:2">
      <c r="A230" s="1">
        <f>DATE(1989,11,1)</f>
        <v>32813</v>
      </c>
      <c r="B230" s="4">
        <v>10.5</v>
      </c>
    </row>
    <row r="231" spans="1:2">
      <c r="A231" s="1">
        <f>DATE(1989,12,1)</f>
        <v>32843</v>
      </c>
      <c r="B231" s="4">
        <v>10.5</v>
      </c>
    </row>
    <row r="232" spans="1:2">
      <c r="A232" s="1">
        <f>DATE(1990,1,1)</f>
        <v>32874</v>
      </c>
      <c r="B232" s="4">
        <v>10.11</v>
      </c>
    </row>
    <row r="233" spans="1:2">
      <c r="A233" s="1">
        <f>DATE(1990,2,1)</f>
        <v>32905</v>
      </c>
      <c r="B233" s="4">
        <v>10</v>
      </c>
    </row>
    <row r="234" spans="1:2">
      <c r="A234" s="1">
        <f>DATE(1990,3,1)</f>
        <v>32933</v>
      </c>
      <c r="B234" s="4">
        <v>10</v>
      </c>
    </row>
    <row r="235" spans="1:2">
      <c r="A235" s="1">
        <f>DATE(1990,4,1)</f>
        <v>32964</v>
      </c>
      <c r="B235" s="4">
        <v>10</v>
      </c>
    </row>
    <row r="236" spans="1:2">
      <c r="A236" s="1">
        <f>DATE(1990,5,1)</f>
        <v>32994</v>
      </c>
      <c r="B236" s="4">
        <v>10</v>
      </c>
    </row>
    <row r="237" spans="1:2">
      <c r="A237" s="1">
        <f>DATE(1990,6,1)</f>
        <v>33025</v>
      </c>
      <c r="B237" s="4">
        <v>10</v>
      </c>
    </row>
    <row r="238" spans="1:2">
      <c r="A238" s="1">
        <f>DATE(1990,7,1)</f>
        <v>33055</v>
      </c>
      <c r="B238" s="4">
        <v>10</v>
      </c>
    </row>
    <row r="239" spans="1:2">
      <c r="A239" s="1">
        <f>DATE(1990,8,1)</f>
        <v>33086</v>
      </c>
      <c r="B239" s="4">
        <v>10</v>
      </c>
    </row>
    <row r="240" spans="1:2">
      <c r="A240" s="1">
        <f>DATE(1990,9,1)</f>
        <v>33117</v>
      </c>
      <c r="B240" s="4">
        <v>10</v>
      </c>
    </row>
    <row r="241" spans="1:2">
      <c r="A241" s="1">
        <f>DATE(1990,10,1)</f>
        <v>33147</v>
      </c>
      <c r="B241" s="4">
        <v>10</v>
      </c>
    </row>
    <row r="242" spans="1:2">
      <c r="A242" s="1">
        <f>DATE(1990,11,1)</f>
        <v>33178</v>
      </c>
      <c r="B242" s="4">
        <v>10</v>
      </c>
    </row>
    <row r="243" spans="1:2">
      <c r="A243" s="1">
        <f>DATE(1990,12,1)</f>
        <v>33208</v>
      </c>
      <c r="B243" s="4">
        <v>10</v>
      </c>
    </row>
    <row r="244" spans="1:2">
      <c r="A244" s="1">
        <f>DATE(1991,1,1)</f>
        <v>33239</v>
      </c>
      <c r="B244" s="4">
        <v>9.52</v>
      </c>
    </row>
    <row r="245" spans="1:2">
      <c r="A245" s="1">
        <f>DATE(1991,2,1)</f>
        <v>33270</v>
      </c>
      <c r="B245" s="4">
        <v>9.0500000000000007</v>
      </c>
    </row>
    <row r="246" spans="1:2">
      <c r="A246" s="1">
        <f>DATE(1991,3,1)</f>
        <v>33298</v>
      </c>
      <c r="B246" s="4">
        <v>9</v>
      </c>
    </row>
    <row r="247" spans="1:2">
      <c r="A247" s="1">
        <f>DATE(1991,4,1)</f>
        <v>33329</v>
      </c>
      <c r="B247" s="4">
        <v>9</v>
      </c>
    </row>
    <row r="248" spans="1:2">
      <c r="A248" s="1">
        <f>DATE(1991,5,1)</f>
        <v>33359</v>
      </c>
      <c r="B248" s="4">
        <v>8.5</v>
      </c>
    </row>
    <row r="249" spans="1:2">
      <c r="A249" s="1">
        <f>DATE(1991,6,1)</f>
        <v>33390</v>
      </c>
      <c r="B249" s="4">
        <v>8.5</v>
      </c>
    </row>
    <row r="250" spans="1:2">
      <c r="A250" s="1">
        <f>DATE(1991,7,1)</f>
        <v>33420</v>
      </c>
      <c r="B250" s="4">
        <v>8.5</v>
      </c>
    </row>
    <row r="251" spans="1:2">
      <c r="A251" s="1">
        <f>DATE(1991,8,1)</f>
        <v>33451</v>
      </c>
      <c r="B251" s="4">
        <v>8.5</v>
      </c>
    </row>
    <row r="252" spans="1:2">
      <c r="A252" s="1">
        <f>DATE(1991,9,1)</f>
        <v>33482</v>
      </c>
      <c r="B252" s="4">
        <v>8.1999999999999993</v>
      </c>
    </row>
    <row r="253" spans="1:2">
      <c r="A253" s="1">
        <f>DATE(1991,10,1)</f>
        <v>33512</v>
      </c>
      <c r="B253" s="4">
        <v>8</v>
      </c>
    </row>
    <row r="254" spans="1:2">
      <c r="A254" s="1">
        <f>DATE(1991,11,1)</f>
        <v>33543</v>
      </c>
      <c r="B254" s="4">
        <v>7.58</v>
      </c>
    </row>
    <row r="255" spans="1:2">
      <c r="A255" s="1">
        <f>DATE(1991,12,1)</f>
        <v>33573</v>
      </c>
      <c r="B255" s="4">
        <v>7.21</v>
      </c>
    </row>
    <row r="256" spans="1:2">
      <c r="A256" s="1">
        <f>DATE(1992,1,1)</f>
        <v>33604</v>
      </c>
      <c r="B256" s="4">
        <v>6.5</v>
      </c>
    </row>
    <row r="257" spans="1:2">
      <c r="A257" s="1">
        <f>DATE(1992,2,1)</f>
        <v>33635</v>
      </c>
      <c r="B257" s="4">
        <v>6.5</v>
      </c>
    </row>
    <row r="258" spans="1:2">
      <c r="A258" s="1">
        <f>DATE(1992,3,1)</f>
        <v>33664</v>
      </c>
      <c r="B258" s="4">
        <v>6.5</v>
      </c>
    </row>
    <row r="259" spans="1:2">
      <c r="A259" s="1">
        <f>DATE(1992,4,1)</f>
        <v>33695</v>
      </c>
      <c r="B259" s="4">
        <v>6.5</v>
      </c>
    </row>
    <row r="260" spans="1:2">
      <c r="A260" s="1">
        <f>DATE(1992,5,1)</f>
        <v>33725</v>
      </c>
      <c r="B260" s="4">
        <v>6.5</v>
      </c>
    </row>
    <row r="261" spans="1:2">
      <c r="A261" s="1">
        <f>DATE(1992,6,1)</f>
        <v>33756</v>
      </c>
      <c r="B261" s="4">
        <v>6.5</v>
      </c>
    </row>
    <row r="262" spans="1:2">
      <c r="A262" s="1">
        <f>DATE(1992,7,1)</f>
        <v>33786</v>
      </c>
      <c r="B262" s="4">
        <v>6.02</v>
      </c>
    </row>
    <row r="263" spans="1:2">
      <c r="A263" s="1">
        <f>DATE(1992,8,1)</f>
        <v>33817</v>
      </c>
      <c r="B263" s="4">
        <v>6</v>
      </c>
    </row>
    <row r="264" spans="1:2">
      <c r="A264" s="1">
        <f>DATE(1992,9,1)</f>
        <v>33848</v>
      </c>
      <c r="B264" s="4">
        <v>6</v>
      </c>
    </row>
    <row r="265" spans="1:2">
      <c r="A265" s="1">
        <f>DATE(1992,10,1)</f>
        <v>33878</v>
      </c>
      <c r="B265" s="4">
        <v>6</v>
      </c>
    </row>
    <row r="266" spans="1:2">
      <c r="A266" s="1">
        <f>DATE(1992,11,1)</f>
        <v>33909</v>
      </c>
      <c r="B266" s="4">
        <v>6</v>
      </c>
    </row>
    <row r="267" spans="1:2">
      <c r="A267" s="1">
        <f>DATE(1992,12,1)</f>
        <v>33939</v>
      </c>
      <c r="B267" s="4">
        <v>6</v>
      </c>
    </row>
    <row r="268" spans="1:2">
      <c r="A268" s="1">
        <f>DATE(1993,1,1)</f>
        <v>33970</v>
      </c>
      <c r="B268" s="4">
        <v>6</v>
      </c>
    </row>
    <row r="269" spans="1:2">
      <c r="A269" s="1">
        <f>DATE(1993,2,1)</f>
        <v>34001</v>
      </c>
      <c r="B269" s="4">
        <v>6</v>
      </c>
    </row>
    <row r="270" spans="1:2">
      <c r="A270" s="1">
        <f>DATE(1993,3,1)</f>
        <v>34029</v>
      </c>
      <c r="B270" s="4">
        <v>6</v>
      </c>
    </row>
    <row r="271" spans="1:2">
      <c r="A271" s="1">
        <f>DATE(1993,4,1)</f>
        <v>34060</v>
      </c>
      <c r="B271" s="4">
        <v>6</v>
      </c>
    </row>
    <row r="272" spans="1:2">
      <c r="A272" s="1">
        <f>DATE(1993,5,1)</f>
        <v>34090</v>
      </c>
      <c r="B272" s="4">
        <v>6</v>
      </c>
    </row>
    <row r="273" spans="1:2">
      <c r="A273" s="1">
        <f>DATE(1993,6,1)</f>
        <v>34121</v>
      </c>
      <c r="B273" s="4">
        <v>6</v>
      </c>
    </row>
    <row r="274" spans="1:2">
      <c r="A274" s="1">
        <f>DATE(1993,7,1)</f>
        <v>34151</v>
      </c>
      <c r="B274" s="4">
        <v>6</v>
      </c>
    </row>
    <row r="275" spans="1:2">
      <c r="A275" s="1">
        <f>DATE(1993,8,1)</f>
        <v>34182</v>
      </c>
      <c r="B275" s="4">
        <v>6</v>
      </c>
    </row>
    <row r="276" spans="1:2">
      <c r="A276" s="1">
        <f>DATE(1993,9,1)</f>
        <v>34213</v>
      </c>
      <c r="B276" s="4">
        <v>6</v>
      </c>
    </row>
    <row r="277" spans="1:2">
      <c r="A277" s="1">
        <f>DATE(1993,10,1)</f>
        <v>34243</v>
      </c>
      <c r="B277" s="4">
        <v>6</v>
      </c>
    </row>
    <row r="278" spans="1:2">
      <c r="A278" s="1">
        <f>DATE(1993,11,1)</f>
        <v>34274</v>
      </c>
      <c r="B278" s="4">
        <v>6</v>
      </c>
    </row>
    <row r="279" spans="1:2">
      <c r="A279" s="1">
        <f>DATE(1993,12,1)</f>
        <v>34304</v>
      </c>
      <c r="B279" s="4">
        <v>6</v>
      </c>
    </row>
    <row r="280" spans="1:2">
      <c r="A280" s="1">
        <f>DATE(1994,1,1)</f>
        <v>34335</v>
      </c>
      <c r="B280" s="4">
        <v>6</v>
      </c>
    </row>
    <row r="281" spans="1:2">
      <c r="A281" s="1">
        <f>DATE(1994,2,1)</f>
        <v>34366</v>
      </c>
      <c r="B281" s="4">
        <v>6</v>
      </c>
    </row>
    <row r="282" spans="1:2">
      <c r="A282" s="1">
        <f>DATE(1994,3,1)</f>
        <v>34394</v>
      </c>
      <c r="B282" s="4">
        <v>6.06</v>
      </c>
    </row>
    <row r="283" spans="1:2">
      <c r="A283" s="1">
        <f>DATE(1994,4,1)</f>
        <v>34425</v>
      </c>
      <c r="B283" s="4">
        <v>6.45</v>
      </c>
    </row>
    <row r="284" spans="1:2">
      <c r="A284" s="1">
        <f>DATE(1994,5,1)</f>
        <v>34455</v>
      </c>
      <c r="B284" s="4">
        <v>6.99</v>
      </c>
    </row>
    <row r="285" spans="1:2">
      <c r="A285" s="1">
        <f>DATE(1994,6,1)</f>
        <v>34486</v>
      </c>
      <c r="B285" s="4">
        <v>7.25</v>
      </c>
    </row>
    <row r="286" spans="1:2">
      <c r="A286" s="1">
        <f>DATE(1994,7,1)</f>
        <v>34516</v>
      </c>
      <c r="B286" s="4">
        <v>7.25</v>
      </c>
    </row>
    <row r="287" spans="1:2">
      <c r="A287" s="1">
        <f>DATE(1994,8,1)</f>
        <v>34547</v>
      </c>
      <c r="B287" s="4">
        <v>7.51</v>
      </c>
    </row>
    <row r="288" spans="1:2">
      <c r="A288" s="1">
        <f>DATE(1994,9,1)</f>
        <v>34578</v>
      </c>
      <c r="B288" s="4">
        <v>7.75</v>
      </c>
    </row>
    <row r="289" spans="1:2">
      <c r="A289" s="1">
        <f>DATE(1994,10,1)</f>
        <v>34608</v>
      </c>
      <c r="B289" s="4">
        <v>7.75</v>
      </c>
    </row>
    <row r="290" spans="1:2">
      <c r="A290" s="1">
        <f>DATE(1994,11,1)</f>
        <v>34639</v>
      </c>
      <c r="B290" s="4">
        <v>8.15</v>
      </c>
    </row>
    <row r="291" spans="1:2">
      <c r="A291" s="1">
        <f>DATE(1994,12,1)</f>
        <v>34669</v>
      </c>
      <c r="B291" s="4">
        <v>8.5</v>
      </c>
    </row>
    <row r="292" spans="1:2">
      <c r="A292" s="1">
        <f>DATE(1995,1,1)</f>
        <v>34700</v>
      </c>
      <c r="B292" s="4">
        <v>8.5</v>
      </c>
    </row>
    <row r="293" spans="1:2">
      <c r="A293" s="1">
        <f>DATE(1995,2,1)</f>
        <v>34731</v>
      </c>
      <c r="B293" s="4">
        <v>9</v>
      </c>
    </row>
    <row r="294" spans="1:2">
      <c r="A294" s="1">
        <f>DATE(1995,3,1)</f>
        <v>34759</v>
      </c>
      <c r="B294" s="4">
        <v>9</v>
      </c>
    </row>
    <row r="295" spans="1:2">
      <c r="A295" s="1">
        <f>DATE(1995,4,1)</f>
        <v>34790</v>
      </c>
      <c r="B295" s="4">
        <v>9</v>
      </c>
    </row>
    <row r="296" spans="1:2">
      <c r="A296" s="1">
        <f>DATE(1995,5,1)</f>
        <v>34820</v>
      </c>
      <c r="B296" s="4">
        <v>9</v>
      </c>
    </row>
    <row r="297" spans="1:2">
      <c r="A297" s="1">
        <f>DATE(1995,6,1)</f>
        <v>34851</v>
      </c>
      <c r="B297" s="4">
        <v>9</v>
      </c>
    </row>
    <row r="298" spans="1:2">
      <c r="A298" s="1">
        <f>DATE(1995,7,1)</f>
        <v>34881</v>
      </c>
      <c r="B298" s="4">
        <v>8.8000000000000007</v>
      </c>
    </row>
    <row r="299" spans="1:2">
      <c r="A299" s="1">
        <f>DATE(1995,8,1)</f>
        <v>34912</v>
      </c>
      <c r="B299" s="4">
        <v>8.75</v>
      </c>
    </row>
    <row r="300" spans="1:2">
      <c r="A300" s="1">
        <f>DATE(1995,9,1)</f>
        <v>34943</v>
      </c>
      <c r="B300" s="4">
        <v>8.75</v>
      </c>
    </row>
    <row r="301" spans="1:2">
      <c r="A301" s="1">
        <f>DATE(1995,10,1)</f>
        <v>34973</v>
      </c>
      <c r="B301" s="4">
        <v>8.75</v>
      </c>
    </row>
    <row r="302" spans="1:2">
      <c r="A302" s="1">
        <f>DATE(1995,11,1)</f>
        <v>35004</v>
      </c>
      <c r="B302" s="4">
        <v>8.75</v>
      </c>
    </row>
    <row r="303" spans="1:2">
      <c r="A303" s="1">
        <f>DATE(1995,12,1)</f>
        <v>35034</v>
      </c>
      <c r="B303" s="4">
        <v>8.65</v>
      </c>
    </row>
    <row r="304" spans="1:2">
      <c r="A304" s="1">
        <f>DATE(1996,1,1)</f>
        <v>35065</v>
      </c>
      <c r="B304" s="4">
        <v>8.5</v>
      </c>
    </row>
    <row r="305" spans="1:2">
      <c r="A305" s="1">
        <f>DATE(1996,2,1)</f>
        <v>35096</v>
      </c>
      <c r="B305" s="4">
        <v>8.25</v>
      </c>
    </row>
    <row r="306" spans="1:2">
      <c r="A306" s="1">
        <f>DATE(1996,3,1)</f>
        <v>35125</v>
      </c>
      <c r="B306" s="4">
        <v>8.25</v>
      </c>
    </row>
    <row r="307" spans="1:2">
      <c r="A307" s="1">
        <f>DATE(1996,4,1)</f>
        <v>35156</v>
      </c>
      <c r="B307" s="4">
        <v>8.25</v>
      </c>
    </row>
    <row r="308" spans="1:2">
      <c r="A308" s="1">
        <f>DATE(1996,5,1)</f>
        <v>35186</v>
      </c>
      <c r="B308" s="4">
        <v>8.25</v>
      </c>
    </row>
    <row r="309" spans="1:2">
      <c r="A309" s="1">
        <f>DATE(1996,6,1)</f>
        <v>35217</v>
      </c>
      <c r="B309" s="4">
        <v>8.25</v>
      </c>
    </row>
    <row r="310" spans="1:2">
      <c r="A310" s="1">
        <f>DATE(1996,7,1)</f>
        <v>35247</v>
      </c>
      <c r="B310" s="4">
        <v>8.25</v>
      </c>
    </row>
    <row r="311" spans="1:2">
      <c r="A311" s="1">
        <f>DATE(1996,8,1)</f>
        <v>35278</v>
      </c>
      <c r="B311" s="4">
        <v>8.25</v>
      </c>
    </row>
    <row r="312" spans="1:2">
      <c r="A312" s="1">
        <f>DATE(1996,9,1)</f>
        <v>35309</v>
      </c>
      <c r="B312" s="4">
        <v>8.25</v>
      </c>
    </row>
    <row r="313" spans="1:2">
      <c r="A313" s="1">
        <f>DATE(1996,10,1)</f>
        <v>35339</v>
      </c>
      <c r="B313" s="4">
        <v>8.25</v>
      </c>
    </row>
    <row r="314" spans="1:2">
      <c r="A314" s="1">
        <f>DATE(1996,11,1)</f>
        <v>35370</v>
      </c>
      <c r="B314" s="4">
        <v>8.25</v>
      </c>
    </row>
    <row r="315" spans="1:2">
      <c r="A315" s="1">
        <f>DATE(1996,12,1)</f>
        <v>35400</v>
      </c>
      <c r="B315" s="4">
        <v>8.25</v>
      </c>
    </row>
    <row r="316" spans="1:2">
      <c r="A316" s="1">
        <f>DATE(1997,1,1)</f>
        <v>35431</v>
      </c>
      <c r="B316" s="4">
        <v>8.25</v>
      </c>
    </row>
    <row r="317" spans="1:2">
      <c r="A317" s="1">
        <f>DATE(1997,2,1)</f>
        <v>35462</v>
      </c>
      <c r="B317" s="4">
        <v>8.25</v>
      </c>
    </row>
    <row r="318" spans="1:2">
      <c r="A318" s="1">
        <f>DATE(1997,3,1)</f>
        <v>35490</v>
      </c>
      <c r="B318" s="4">
        <v>8.3000000000000007</v>
      </c>
    </row>
    <row r="319" spans="1:2">
      <c r="A319" s="1">
        <f>DATE(1997,4,1)</f>
        <v>35521</v>
      </c>
      <c r="B319" s="4">
        <v>8.5</v>
      </c>
    </row>
    <row r="320" spans="1:2">
      <c r="A320" s="1">
        <f>DATE(1997,5,1)</f>
        <v>35551</v>
      </c>
      <c r="B320" s="4">
        <v>8.5</v>
      </c>
    </row>
    <row r="321" spans="1:2">
      <c r="A321" s="1">
        <f>DATE(1997,6,1)</f>
        <v>35582</v>
      </c>
      <c r="B321" s="4">
        <v>8.5</v>
      </c>
    </row>
    <row r="322" spans="1:2">
      <c r="A322" s="1">
        <f>DATE(1997,7,1)</f>
        <v>35612</v>
      </c>
      <c r="B322" s="4">
        <v>8.5</v>
      </c>
    </row>
    <row r="323" spans="1:2">
      <c r="A323" s="1">
        <f>DATE(1997,8,1)</f>
        <v>35643</v>
      </c>
      <c r="B323" s="4">
        <v>8.5</v>
      </c>
    </row>
    <row r="324" spans="1:2">
      <c r="A324" s="1">
        <f>DATE(1997,9,1)</f>
        <v>35674</v>
      </c>
      <c r="B324" s="4">
        <v>8.5</v>
      </c>
    </row>
    <row r="325" spans="1:2">
      <c r="A325" s="1">
        <f>DATE(1997,10,1)</f>
        <v>35704</v>
      </c>
      <c r="B325" s="4">
        <v>8.5</v>
      </c>
    </row>
    <row r="326" spans="1:2">
      <c r="A326" s="1">
        <f>DATE(1997,11,1)</f>
        <v>35735</v>
      </c>
      <c r="B326" s="4">
        <v>8.5</v>
      </c>
    </row>
    <row r="327" spans="1:2">
      <c r="A327" s="1">
        <f>DATE(1997,12,1)</f>
        <v>35765</v>
      </c>
      <c r="B327" s="4">
        <v>8.5</v>
      </c>
    </row>
    <row r="328" spans="1:2">
      <c r="A328" s="1">
        <f>DATE(1998,1,1)</f>
        <v>35796</v>
      </c>
      <c r="B328" s="4">
        <v>8.5</v>
      </c>
    </row>
    <row r="329" spans="1:2">
      <c r="A329" s="1">
        <f>DATE(1998,2,1)</f>
        <v>35827</v>
      </c>
      <c r="B329" s="4">
        <v>8.5</v>
      </c>
    </row>
    <row r="330" spans="1:2">
      <c r="A330" s="1">
        <f>DATE(1998,3,1)</f>
        <v>35855</v>
      </c>
      <c r="B330" s="4">
        <v>8.5</v>
      </c>
    </row>
    <row r="331" spans="1:2">
      <c r="A331" s="1">
        <f>DATE(1998,4,1)</f>
        <v>35886</v>
      </c>
      <c r="B331" s="4">
        <v>8.5</v>
      </c>
    </row>
    <row r="332" spans="1:2">
      <c r="A332" s="1">
        <f>DATE(1998,5,1)</f>
        <v>35916</v>
      </c>
      <c r="B332" s="4">
        <v>8.5</v>
      </c>
    </row>
    <row r="333" spans="1:2">
      <c r="A333" s="1">
        <f>DATE(1998,6,1)</f>
        <v>35947</v>
      </c>
      <c r="B333" s="4">
        <v>8.5</v>
      </c>
    </row>
    <row r="334" spans="1:2">
      <c r="A334" s="1">
        <f>DATE(1998,7,1)</f>
        <v>35977</v>
      </c>
      <c r="B334" s="4">
        <v>8.5</v>
      </c>
    </row>
    <row r="335" spans="1:2">
      <c r="A335" s="1">
        <f>DATE(1998,8,1)</f>
        <v>36008</v>
      </c>
      <c r="B335" s="4">
        <v>8.5</v>
      </c>
    </row>
    <row r="336" spans="1:2">
      <c r="A336" s="1">
        <f>DATE(1998,9,1)</f>
        <v>36039</v>
      </c>
      <c r="B336" s="4">
        <v>8.49</v>
      </c>
    </row>
    <row r="337" spans="1:2">
      <c r="A337" s="1">
        <f>DATE(1998,10,1)</f>
        <v>36069</v>
      </c>
      <c r="B337" s="4">
        <v>8.1199999999999992</v>
      </c>
    </row>
    <row r="338" spans="1:2">
      <c r="A338" s="1">
        <f>DATE(1998,11,1)</f>
        <v>36100</v>
      </c>
      <c r="B338" s="4">
        <v>7.89</v>
      </c>
    </row>
    <row r="339" spans="1:2">
      <c r="A339" s="1">
        <f>DATE(1998,12,1)</f>
        <v>36130</v>
      </c>
      <c r="B339" s="4">
        <v>7.75</v>
      </c>
    </row>
    <row r="340" spans="1:2">
      <c r="A340" s="1">
        <f>DATE(1999,1,1)</f>
        <v>36161</v>
      </c>
      <c r="B340" s="4">
        <v>7.75</v>
      </c>
    </row>
    <row r="341" spans="1:2">
      <c r="A341" s="1">
        <f>DATE(1999,2,1)</f>
        <v>36192</v>
      </c>
      <c r="B341" s="4">
        <v>7.75</v>
      </c>
    </row>
    <row r="342" spans="1:2">
      <c r="A342" s="1">
        <f>DATE(1999,3,1)</f>
        <v>36220</v>
      </c>
      <c r="B342" s="4">
        <v>7.75</v>
      </c>
    </row>
    <row r="343" spans="1:2">
      <c r="A343" s="1">
        <f>DATE(1999,4,1)</f>
        <v>36251</v>
      </c>
      <c r="B343" s="4">
        <v>7.75</v>
      </c>
    </row>
    <row r="344" spans="1:2">
      <c r="A344" s="1">
        <f>DATE(1999,5,1)</f>
        <v>36281</v>
      </c>
      <c r="B344" s="4">
        <v>7.75</v>
      </c>
    </row>
    <row r="345" spans="1:2">
      <c r="A345" s="1">
        <f>DATE(1999,6,1)</f>
        <v>36312</v>
      </c>
      <c r="B345" s="4">
        <v>7.75</v>
      </c>
    </row>
    <row r="346" spans="1:2">
      <c r="A346" s="1">
        <f>DATE(1999,7,1)</f>
        <v>36342</v>
      </c>
      <c r="B346" s="4">
        <v>8</v>
      </c>
    </row>
    <row r="347" spans="1:2">
      <c r="A347" s="1">
        <f>DATE(1999,8,1)</f>
        <v>36373</v>
      </c>
      <c r="B347" s="4">
        <v>8.06</v>
      </c>
    </row>
    <row r="348" spans="1:2">
      <c r="A348" s="1">
        <f>DATE(1999,9,1)</f>
        <v>36404</v>
      </c>
      <c r="B348" s="4">
        <v>8.25</v>
      </c>
    </row>
    <row r="349" spans="1:2">
      <c r="A349" s="1">
        <f>DATE(1999,10,1)</f>
        <v>36434</v>
      </c>
      <c r="B349" s="4">
        <v>8.25</v>
      </c>
    </row>
    <row r="350" spans="1:2">
      <c r="A350" s="1">
        <f>DATE(1999,11,1)</f>
        <v>36465</v>
      </c>
      <c r="B350" s="4">
        <v>8.3699999999999992</v>
      </c>
    </row>
    <row r="351" spans="1:2">
      <c r="A351" s="1">
        <f>DATE(1999,12,1)</f>
        <v>36495</v>
      </c>
      <c r="B351" s="4">
        <v>8.5</v>
      </c>
    </row>
    <row r="352" spans="1:2">
      <c r="A352" s="1">
        <f>DATE(2000,1,1)</f>
        <v>36526</v>
      </c>
      <c r="B352" s="4">
        <v>8.5</v>
      </c>
    </row>
    <row r="353" spans="1:2">
      <c r="A353" s="1">
        <f>DATE(2000,2,1)</f>
        <v>36557</v>
      </c>
      <c r="B353" s="4">
        <v>8.73</v>
      </c>
    </row>
    <row r="354" spans="1:2">
      <c r="A354" s="1">
        <f>DATE(2000,3,1)</f>
        <v>36586</v>
      </c>
      <c r="B354" s="4">
        <v>8.83</v>
      </c>
    </row>
    <row r="355" spans="1:2">
      <c r="A355" s="1">
        <f>DATE(2000,4,1)</f>
        <v>36617</v>
      </c>
      <c r="B355" s="4">
        <v>9</v>
      </c>
    </row>
    <row r="356" spans="1:2">
      <c r="A356" s="1">
        <f>DATE(2000,5,1)</f>
        <v>36647</v>
      </c>
      <c r="B356" s="4">
        <v>9.24</v>
      </c>
    </row>
    <row r="357" spans="1:2">
      <c r="A357" s="1">
        <f>DATE(2000,6,1)</f>
        <v>36678</v>
      </c>
      <c r="B357" s="4">
        <v>9.5</v>
      </c>
    </row>
    <row r="358" spans="1:2">
      <c r="A358" s="1">
        <f>DATE(2000,7,1)</f>
        <v>36708</v>
      </c>
      <c r="B358" s="4">
        <v>9.5</v>
      </c>
    </row>
    <row r="359" spans="1:2">
      <c r="A359" s="1">
        <f>DATE(2000,8,1)</f>
        <v>36739</v>
      </c>
      <c r="B359" s="4">
        <v>9.5</v>
      </c>
    </row>
    <row r="360" spans="1:2">
      <c r="A360" s="1">
        <f>DATE(2000,9,1)</f>
        <v>36770</v>
      </c>
      <c r="B360" s="4">
        <v>9.5</v>
      </c>
    </row>
    <row r="361" spans="1:2">
      <c r="A361" s="1">
        <f>DATE(2000,10,1)</f>
        <v>36800</v>
      </c>
      <c r="B361" s="4">
        <v>9.5</v>
      </c>
    </row>
    <row r="362" spans="1:2">
      <c r="A362" s="1">
        <f>DATE(2000,11,1)</f>
        <v>36831</v>
      </c>
      <c r="B362" s="4">
        <v>9.5</v>
      </c>
    </row>
    <row r="363" spans="1:2">
      <c r="A363" s="1">
        <f>DATE(2000,12,1)</f>
        <v>36861</v>
      </c>
      <c r="B363" s="4">
        <v>9.5</v>
      </c>
    </row>
    <row r="364" spans="1:2" ht="15">
      <c r="A364" s="1">
        <f>DATE(2001,1,1)</f>
        <v>36892</v>
      </c>
      <c r="B364" s="5">
        <v>9.0500000000000007</v>
      </c>
    </row>
    <row r="365" spans="1:2" ht="15">
      <c r="A365" s="1">
        <f>DATE(2001,2,1)</f>
        <v>36923</v>
      </c>
      <c r="B365" s="5">
        <v>8.5</v>
      </c>
    </row>
    <row r="366" spans="1:2" ht="15">
      <c r="A366" s="1">
        <f>DATE(2001,3,1)</f>
        <v>36951</v>
      </c>
      <c r="B366" s="5">
        <v>8.32</v>
      </c>
    </row>
    <row r="367" spans="1:2" ht="15">
      <c r="A367" s="1">
        <f>DATE(2001,4,1)</f>
        <v>36982</v>
      </c>
      <c r="B367" s="5">
        <v>7.8</v>
      </c>
    </row>
    <row r="368" spans="1:2" ht="15">
      <c r="A368" s="1">
        <f>DATE(2001,5,1)</f>
        <v>37012</v>
      </c>
      <c r="B368" s="5">
        <v>7.24</v>
      </c>
    </row>
    <row r="369" spans="1:2" ht="15">
      <c r="A369" s="1">
        <f>DATE(2001,6,1)</f>
        <v>37043</v>
      </c>
      <c r="B369" s="5">
        <v>6.98</v>
      </c>
    </row>
    <row r="370" spans="1:2" ht="15">
      <c r="A370" s="1">
        <f>DATE(2001,7,1)</f>
        <v>37073</v>
      </c>
      <c r="B370" s="5">
        <v>6.75</v>
      </c>
    </row>
    <row r="371" spans="1:2" ht="15">
      <c r="A371" s="1">
        <f>DATE(2001,8,1)</f>
        <v>37104</v>
      </c>
      <c r="B371" s="5">
        <v>6.67</v>
      </c>
    </row>
    <row r="372" spans="1:2" ht="15">
      <c r="A372" s="1">
        <f>DATE(2001,9,1)</f>
        <v>37135</v>
      </c>
      <c r="B372" s="5">
        <v>6.28</v>
      </c>
    </row>
    <row r="373" spans="1:2" ht="15">
      <c r="A373" s="1">
        <f>DATE(2001,10,1)</f>
        <v>37165</v>
      </c>
      <c r="B373" s="5">
        <v>5.53</v>
      </c>
    </row>
    <row r="374" spans="1:2" ht="15">
      <c r="A374" s="1">
        <f>DATE(2001,11,1)</f>
        <v>37196</v>
      </c>
      <c r="B374" s="5">
        <v>5.0999999999999996</v>
      </c>
    </row>
    <row r="375" spans="1:2" ht="15">
      <c r="A375" s="1">
        <f>DATE(2001,12,1)</f>
        <v>37226</v>
      </c>
      <c r="B375" s="5">
        <v>4.84</v>
      </c>
    </row>
    <row r="376" spans="1:2" ht="15">
      <c r="A376" s="1">
        <f>DATE(2002,1,1)</f>
        <v>37257</v>
      </c>
      <c r="B376" s="5">
        <v>4.75</v>
      </c>
    </row>
    <row r="377" spans="1:2" ht="15">
      <c r="A377" s="1">
        <f>DATE(2002,2,1)</f>
        <v>37288</v>
      </c>
      <c r="B377" s="5">
        <v>4.75</v>
      </c>
    </row>
    <row r="378" spans="1:2" ht="15">
      <c r="A378" s="1">
        <f>DATE(2002,3,1)</f>
        <v>37316</v>
      </c>
      <c r="B378" s="5">
        <v>4.75</v>
      </c>
    </row>
    <row r="379" spans="1:2" ht="15">
      <c r="A379" s="1">
        <f>DATE(2002,4,1)</f>
        <v>37347</v>
      </c>
      <c r="B379" s="5">
        <v>4.75</v>
      </c>
    </row>
    <row r="380" spans="1:2" ht="15">
      <c r="A380" s="1">
        <f>DATE(2002,5,1)</f>
        <v>37377</v>
      </c>
      <c r="B380" s="5">
        <v>4.75</v>
      </c>
    </row>
    <row r="381" spans="1:2" ht="15">
      <c r="A381" s="1">
        <f>DATE(2002,6,1)</f>
        <v>37408</v>
      </c>
      <c r="B381" s="5">
        <v>4.75</v>
      </c>
    </row>
    <row r="382" spans="1:2" ht="15">
      <c r="A382" s="1">
        <f>DATE(2002,7,1)</f>
        <v>37438</v>
      </c>
      <c r="B382" s="5">
        <v>4.75</v>
      </c>
    </row>
    <row r="383" spans="1:2" ht="15">
      <c r="A383" s="1">
        <f>DATE(2002,8,1)</f>
        <v>37469</v>
      </c>
      <c r="B383" s="5">
        <v>4.75</v>
      </c>
    </row>
    <row r="384" spans="1:2" ht="15">
      <c r="A384" s="1">
        <f>DATE(2002,9,1)</f>
        <v>37500</v>
      </c>
      <c r="B384" s="5">
        <v>4.75</v>
      </c>
    </row>
    <row r="385" spans="1:2" ht="15">
      <c r="A385" s="1">
        <f>DATE(2002,10,1)</f>
        <v>37530</v>
      </c>
      <c r="B385" s="5">
        <v>4.75</v>
      </c>
    </row>
    <row r="386" spans="1:2" ht="15">
      <c r="A386" s="1">
        <f>DATE(2002,11,1)</f>
        <v>37561</v>
      </c>
      <c r="B386" s="5">
        <v>4.3499999999999996</v>
      </c>
    </row>
    <row r="387" spans="1:2" ht="15">
      <c r="A387" s="1">
        <f>DATE(2002,12,1)</f>
        <v>37591</v>
      </c>
      <c r="B387" s="5">
        <v>4.25</v>
      </c>
    </row>
    <row r="388" spans="1:2" ht="15">
      <c r="A388" s="1">
        <f>DATE(2003,1,1)</f>
        <v>37622</v>
      </c>
      <c r="B388" s="5">
        <v>4.25</v>
      </c>
    </row>
    <row r="389" spans="1:2" ht="15">
      <c r="A389" s="1">
        <f>DATE(2003,2,1)</f>
        <v>37653</v>
      </c>
      <c r="B389" s="5">
        <v>4.25</v>
      </c>
    </row>
    <row r="390" spans="1:2" ht="15">
      <c r="A390" s="1">
        <f>DATE(2003,3,1)</f>
        <v>37681</v>
      </c>
      <c r="B390" s="5">
        <v>4.25</v>
      </c>
    </row>
    <row r="391" spans="1:2" ht="15">
      <c r="A391" s="1">
        <f>DATE(2003,4,1)</f>
        <v>37712</v>
      </c>
      <c r="B391" s="5">
        <v>4.25</v>
      </c>
    </row>
    <row r="392" spans="1:2" ht="15">
      <c r="A392" s="1">
        <f>DATE(2003,5,1)</f>
        <v>37742</v>
      </c>
      <c r="B392" s="5">
        <v>4.25</v>
      </c>
    </row>
    <row r="393" spans="1:2" ht="15">
      <c r="A393" s="1">
        <f>DATE(2003,6,1)</f>
        <v>37773</v>
      </c>
      <c r="B393" s="5">
        <v>4.22</v>
      </c>
    </row>
    <row r="394" spans="1:2" ht="15">
      <c r="A394" s="1">
        <f>DATE(2003,7,1)</f>
        <v>37803</v>
      </c>
      <c r="B394" s="5">
        <v>4</v>
      </c>
    </row>
    <row r="395" spans="1:2" ht="15">
      <c r="A395" s="1">
        <f>DATE(2003,8,1)</f>
        <v>37834</v>
      </c>
      <c r="B395" s="5">
        <v>4</v>
      </c>
    </row>
    <row r="396" spans="1:2" ht="15">
      <c r="A396" s="1">
        <f>DATE(2003,9,1)</f>
        <v>37865</v>
      </c>
      <c r="B396" s="5">
        <v>4</v>
      </c>
    </row>
    <row r="397" spans="1:2" ht="15">
      <c r="A397" s="1">
        <f>DATE(2003,10,1)</f>
        <v>37895</v>
      </c>
      <c r="B397" s="5">
        <v>4</v>
      </c>
    </row>
    <row r="398" spans="1:2" ht="15">
      <c r="A398" s="1">
        <f>DATE(2003,11,1)</f>
        <v>37926</v>
      </c>
      <c r="B398" s="5">
        <v>4</v>
      </c>
    </row>
    <row r="399" spans="1:2" ht="15">
      <c r="A399" s="1">
        <f>DATE(2003,12,1)</f>
        <v>37956</v>
      </c>
      <c r="B399" s="5">
        <v>4</v>
      </c>
    </row>
    <row r="400" spans="1:2" ht="15">
      <c r="A400" s="1">
        <f>DATE(2004,1,1)</f>
        <v>37987</v>
      </c>
      <c r="B400" s="5">
        <v>4</v>
      </c>
    </row>
    <row r="401" spans="1:3" ht="15">
      <c r="A401" s="1">
        <f>DATE(2004,2,1)</f>
        <v>38018</v>
      </c>
      <c r="B401" s="5">
        <v>4</v>
      </c>
    </row>
    <row r="402" spans="1:3" ht="15">
      <c r="A402" s="1">
        <f>DATE(2004,3,1)</f>
        <v>38047</v>
      </c>
      <c r="B402" s="5">
        <v>4</v>
      </c>
    </row>
    <row r="403" spans="1:3" ht="15">
      <c r="A403" s="1">
        <f>DATE(2004,4,1)</f>
        <v>38078</v>
      </c>
      <c r="B403" s="5">
        <v>4</v>
      </c>
    </row>
    <row r="404" spans="1:3" ht="15">
      <c r="A404" s="1">
        <f>DATE(2004,5,1)</f>
        <v>38108</v>
      </c>
      <c r="B404" s="5">
        <v>4</v>
      </c>
    </row>
    <row r="405" spans="1:3" ht="15">
      <c r="A405" s="1">
        <f>DATE(2004,6,1)</f>
        <v>38139</v>
      </c>
      <c r="B405" s="5">
        <v>4.01</v>
      </c>
    </row>
    <row r="406" spans="1:3" ht="15">
      <c r="A406" s="1">
        <f>DATE(2004,7,1)</f>
        <v>38169</v>
      </c>
      <c r="B406" s="5">
        <v>4.25</v>
      </c>
    </row>
    <row r="407" spans="1:3" ht="15">
      <c r="A407" s="1">
        <f>DATE(2004,8,1)</f>
        <v>38200</v>
      </c>
      <c r="B407" s="5">
        <v>4.43</v>
      </c>
    </row>
    <row r="408" spans="1:3" ht="15">
      <c r="A408" s="1">
        <f>DATE(2004,9,1)</f>
        <v>38231</v>
      </c>
      <c r="B408" s="5">
        <v>4.58</v>
      </c>
    </row>
    <row r="409" spans="1:3" ht="15">
      <c r="A409" s="1">
        <f>DATE(2004,10,1)</f>
        <v>38261</v>
      </c>
      <c r="B409" s="5">
        <v>4.75</v>
      </c>
    </row>
    <row r="410" spans="1:3" ht="15">
      <c r="A410" s="1">
        <f>DATE(2004,11,1)</f>
        <v>38292</v>
      </c>
      <c r="B410" s="5">
        <v>4.93</v>
      </c>
    </row>
    <row r="411" spans="1:3" ht="15">
      <c r="A411" s="1">
        <f>DATE(2004,12,1)</f>
        <v>38322</v>
      </c>
      <c r="B411" s="5">
        <v>5.14</v>
      </c>
    </row>
    <row r="412" spans="1:3">
      <c r="A412" s="1">
        <v>38353</v>
      </c>
      <c r="B412">
        <v>5.25</v>
      </c>
    </row>
    <row r="413" spans="1:3" ht="15">
      <c r="A413" s="1">
        <v>38384</v>
      </c>
      <c r="B413" s="4">
        <v>5.49</v>
      </c>
      <c r="C413" s="6"/>
    </row>
    <row r="414" spans="1:3" ht="15">
      <c r="A414" s="1">
        <v>38412</v>
      </c>
      <c r="B414" s="4">
        <v>5.58</v>
      </c>
      <c r="C414" s="6"/>
    </row>
    <row r="415" spans="1:3" ht="15">
      <c r="A415" s="1">
        <v>38443</v>
      </c>
      <c r="B415" s="4">
        <v>5.75</v>
      </c>
      <c r="C415" s="6"/>
    </row>
    <row r="416" spans="1:3" ht="15">
      <c r="A416" s="1">
        <v>38473</v>
      </c>
      <c r="B416" s="4">
        <v>5.98</v>
      </c>
      <c r="C416" s="6"/>
    </row>
    <row r="417" spans="1:3" ht="15">
      <c r="A417" s="1">
        <v>38504</v>
      </c>
      <c r="B417" s="4">
        <v>6.01</v>
      </c>
      <c r="C417" s="6"/>
    </row>
    <row r="418" spans="1:3" ht="15">
      <c r="A418" s="1">
        <v>38534</v>
      </c>
      <c r="B418" s="4">
        <v>6.25</v>
      </c>
      <c r="C418" s="6"/>
    </row>
    <row r="419" spans="1:3" ht="15">
      <c r="A419" s="1">
        <v>38565</v>
      </c>
      <c r="B419" s="4">
        <v>6.44</v>
      </c>
      <c r="C419" s="6"/>
    </row>
    <row r="420" spans="1:3" ht="15">
      <c r="A420" s="1">
        <v>38596</v>
      </c>
      <c r="B420" s="4">
        <v>6.59</v>
      </c>
      <c r="C420" s="6"/>
    </row>
    <row r="421" spans="1:3" ht="15">
      <c r="A421" s="1">
        <v>38626</v>
      </c>
      <c r="B421" s="4">
        <v>6.75</v>
      </c>
      <c r="C421" s="6"/>
    </row>
    <row r="422" spans="1:3" ht="15">
      <c r="A422" s="1">
        <v>38657</v>
      </c>
      <c r="B422" s="4">
        <v>7</v>
      </c>
      <c r="C422" s="6"/>
    </row>
    <row r="423" spans="1:3" ht="15">
      <c r="A423" s="1">
        <v>38687</v>
      </c>
      <c r="B423" s="4">
        <v>7.15</v>
      </c>
      <c r="C423" s="6"/>
    </row>
    <row r="424" spans="1:3" ht="15">
      <c r="A424" s="1">
        <v>38718</v>
      </c>
      <c r="B424" s="4">
        <v>7.26</v>
      </c>
      <c r="C424" s="6"/>
    </row>
    <row r="425" spans="1:3" ht="15">
      <c r="A425" s="1">
        <v>38749</v>
      </c>
      <c r="B425" s="4">
        <v>7.5</v>
      </c>
      <c r="C425" s="6"/>
    </row>
    <row r="426" spans="1:3" ht="15">
      <c r="A426" s="1">
        <v>38777</v>
      </c>
      <c r="B426" s="4">
        <v>7.53</v>
      </c>
      <c r="C426" s="6"/>
    </row>
    <row r="427" spans="1:3" ht="15">
      <c r="A427" s="1">
        <v>38808</v>
      </c>
      <c r="B427" s="4">
        <v>7.75</v>
      </c>
      <c r="C427" s="6"/>
    </row>
    <row r="428" spans="1:3" ht="15">
      <c r="A428" s="1">
        <v>38838</v>
      </c>
      <c r="B428" s="4">
        <v>7.93</v>
      </c>
      <c r="C428" s="6"/>
    </row>
    <row r="429" spans="1:3" ht="15">
      <c r="A429" s="1">
        <v>38869</v>
      </c>
      <c r="B429" s="4">
        <v>8.02</v>
      </c>
      <c r="C429" s="6"/>
    </row>
    <row r="430" spans="1:3" ht="15">
      <c r="A430" s="1">
        <v>38899</v>
      </c>
      <c r="B430" s="4">
        <v>8.25</v>
      </c>
      <c r="C430" s="6"/>
    </row>
    <row r="431" spans="1:3" ht="15">
      <c r="A431" s="1">
        <v>38930</v>
      </c>
      <c r="B431" s="4">
        <v>8.25</v>
      </c>
      <c r="C431" s="6"/>
    </row>
    <row r="432" spans="1:3" ht="15">
      <c r="A432" s="1">
        <v>38961</v>
      </c>
      <c r="B432" s="4">
        <v>8.25</v>
      </c>
      <c r="C432" s="6"/>
    </row>
    <row r="433" spans="1:3" ht="15">
      <c r="A433" s="1">
        <v>38991</v>
      </c>
      <c r="B433" s="4">
        <v>8.25</v>
      </c>
      <c r="C433" s="6"/>
    </row>
    <row r="434" spans="1:3" ht="15">
      <c r="A434" s="1">
        <v>39022</v>
      </c>
      <c r="B434" s="4">
        <v>8.25</v>
      </c>
      <c r="C434" s="6"/>
    </row>
    <row r="435" spans="1:3" ht="15">
      <c r="A435" s="1">
        <v>39052</v>
      </c>
      <c r="B435" s="4">
        <v>8.25</v>
      </c>
      <c r="C435" s="6"/>
    </row>
    <row r="436" spans="1:3" ht="15">
      <c r="A436" s="1">
        <v>39083</v>
      </c>
      <c r="B436" s="4">
        <v>8.25</v>
      </c>
      <c r="C436" s="6"/>
    </row>
    <row r="437" spans="1:3" ht="15">
      <c r="A437" s="1">
        <v>39114</v>
      </c>
      <c r="B437" s="4">
        <v>8.25</v>
      </c>
      <c r="C437" s="6"/>
    </row>
    <row r="438" spans="1:3" ht="15">
      <c r="A438" s="1">
        <v>39142</v>
      </c>
      <c r="B438" s="4">
        <v>8.25</v>
      </c>
      <c r="C438" s="6"/>
    </row>
    <row r="439" spans="1:3" ht="15">
      <c r="A439" s="1">
        <v>39173</v>
      </c>
      <c r="B439" s="4">
        <v>8.25</v>
      </c>
      <c r="C439" s="6"/>
    </row>
    <row r="440" spans="1:3" ht="15">
      <c r="A440" s="1">
        <v>39203</v>
      </c>
      <c r="B440" s="4">
        <v>8.25</v>
      </c>
      <c r="C440" s="6"/>
    </row>
    <row r="441" spans="1:3" ht="15">
      <c r="A441" s="1">
        <v>39234</v>
      </c>
      <c r="B441" s="4">
        <v>8.25</v>
      </c>
      <c r="C441" s="6"/>
    </row>
    <row r="442" spans="1:3" ht="15">
      <c r="A442" s="1">
        <v>39264</v>
      </c>
      <c r="B442" s="4">
        <v>8.25</v>
      </c>
      <c r="C442" s="6"/>
    </row>
    <row r="443" spans="1:3" ht="15">
      <c r="A443" s="1">
        <v>39295</v>
      </c>
      <c r="B443" s="4">
        <v>8.25</v>
      </c>
      <c r="C443" s="6"/>
    </row>
    <row r="444" spans="1:3" ht="15">
      <c r="A444" s="1">
        <v>39326</v>
      </c>
      <c r="B444" s="4">
        <v>8.0299999999999994</v>
      </c>
      <c r="C444" s="6"/>
    </row>
    <row r="445" spans="1:3" ht="15">
      <c r="A445" s="1">
        <v>39356</v>
      </c>
      <c r="B445" s="4">
        <v>7.74</v>
      </c>
      <c r="C445" s="6"/>
    </row>
    <row r="446" spans="1:3" ht="15">
      <c r="A446" s="1">
        <v>39387</v>
      </c>
      <c r="B446" s="4">
        <v>7.5</v>
      </c>
      <c r="C446" s="6"/>
    </row>
    <row r="447" spans="1:3" ht="15">
      <c r="A447" s="1">
        <v>39417</v>
      </c>
      <c r="B447" s="4">
        <v>7.33</v>
      </c>
      <c r="C447" s="6"/>
    </row>
    <row r="448" spans="1:3" ht="15">
      <c r="A448" s="1">
        <v>39448</v>
      </c>
      <c r="B448" s="4">
        <v>6.98</v>
      </c>
      <c r="C448" s="6"/>
    </row>
    <row r="449" spans="1:3" ht="15">
      <c r="A449" s="1">
        <v>39479</v>
      </c>
      <c r="B449" s="4">
        <v>6</v>
      </c>
      <c r="C449" s="6"/>
    </row>
    <row r="450" spans="1:3" ht="15">
      <c r="A450" s="1">
        <v>39508</v>
      </c>
      <c r="B450" s="4">
        <v>5.66</v>
      </c>
      <c r="C450" s="6"/>
    </row>
    <row r="451" spans="1:3" ht="15">
      <c r="A451" s="1">
        <v>39539</v>
      </c>
      <c r="B451" s="4">
        <v>5.24</v>
      </c>
      <c r="C451" s="6"/>
    </row>
    <row r="452" spans="1:3" ht="15">
      <c r="A452" s="1">
        <v>39569</v>
      </c>
      <c r="B452" s="4">
        <v>5</v>
      </c>
      <c r="C452" s="6"/>
    </row>
    <row r="453" spans="1:3" ht="15">
      <c r="A453" s="1">
        <v>39600</v>
      </c>
      <c r="B453" s="4">
        <v>5</v>
      </c>
      <c r="C453" s="6"/>
    </row>
    <row r="454" spans="1:3">
      <c r="A454" s="1">
        <v>39630</v>
      </c>
      <c r="B454" s="4">
        <v>5</v>
      </c>
    </row>
    <row r="455" spans="1:3">
      <c r="A455" s="1">
        <v>39661</v>
      </c>
      <c r="B455" s="4">
        <v>5</v>
      </c>
    </row>
    <row r="456" spans="1:3">
      <c r="A456" s="1">
        <v>39692</v>
      </c>
      <c r="B456" s="4">
        <v>5</v>
      </c>
    </row>
    <row r="457" spans="1:3">
      <c r="A457" s="1">
        <v>39722</v>
      </c>
      <c r="B457" s="4">
        <v>4.5599999999999996</v>
      </c>
    </row>
    <row r="458" spans="1:3">
      <c r="A458" s="1">
        <v>39753</v>
      </c>
      <c r="B458" s="4">
        <v>4</v>
      </c>
    </row>
    <row r="459" spans="1:3">
      <c r="A459" s="1">
        <v>39783</v>
      </c>
      <c r="B459" s="4">
        <v>3.61</v>
      </c>
    </row>
    <row r="460" spans="1:3">
      <c r="A460" s="1">
        <v>39814</v>
      </c>
      <c r="B460" s="4">
        <v>3.25</v>
      </c>
    </row>
    <row r="461" spans="1:3">
      <c r="A461" s="1">
        <v>39845</v>
      </c>
      <c r="B461" s="4">
        <v>3.25</v>
      </c>
    </row>
    <row r="462" spans="1:3">
      <c r="A462" s="1">
        <v>39873</v>
      </c>
      <c r="B462" s="4">
        <v>3.25</v>
      </c>
    </row>
    <row r="463" spans="1:3">
      <c r="A463" s="1">
        <v>39904</v>
      </c>
      <c r="B463" s="4">
        <v>3.25</v>
      </c>
    </row>
    <row r="464" spans="1:3">
      <c r="A464" s="1">
        <v>39934</v>
      </c>
      <c r="B464" s="4">
        <v>3.25</v>
      </c>
    </row>
    <row r="465" spans="1:2">
      <c r="A465" s="1">
        <v>39965</v>
      </c>
      <c r="B465" s="4">
        <v>3.25</v>
      </c>
    </row>
    <row r="466" spans="1:2">
      <c r="A466" s="1">
        <v>39995</v>
      </c>
      <c r="B466" s="4">
        <v>3.25</v>
      </c>
    </row>
    <row r="467" spans="1:2">
      <c r="A467" s="1">
        <v>40026</v>
      </c>
      <c r="B467" s="4">
        <v>3.25</v>
      </c>
    </row>
    <row r="468" spans="1:2">
      <c r="A468" s="1">
        <v>40057</v>
      </c>
      <c r="B468" s="4">
        <v>3.25</v>
      </c>
    </row>
    <row r="469" spans="1:2">
      <c r="A469" s="1">
        <v>40087</v>
      </c>
      <c r="B469" s="4">
        <v>3.25</v>
      </c>
    </row>
    <row r="470" spans="1:2">
      <c r="A470" s="1">
        <v>40118</v>
      </c>
      <c r="B470" s="4">
        <v>3.25</v>
      </c>
    </row>
    <row r="471" spans="1:2">
      <c r="A471" s="1">
        <v>40148</v>
      </c>
      <c r="B471" s="4">
        <v>3.25</v>
      </c>
    </row>
    <row r="472" spans="1:2">
      <c r="A472" s="1">
        <v>40179</v>
      </c>
      <c r="B472" s="4">
        <v>3.25</v>
      </c>
    </row>
    <row r="473" spans="1:2">
      <c r="A473" s="1">
        <v>40210</v>
      </c>
      <c r="B473" s="4">
        <v>3.25</v>
      </c>
    </row>
    <row r="474" spans="1:2">
      <c r="A474" s="1">
        <v>40238</v>
      </c>
      <c r="B474" s="4">
        <v>3.25</v>
      </c>
    </row>
    <row r="475" spans="1:2">
      <c r="A475" s="1">
        <v>40269</v>
      </c>
      <c r="B475" s="4">
        <v>3.25</v>
      </c>
    </row>
    <row r="476" spans="1:2">
      <c r="A476" s="1">
        <v>40299</v>
      </c>
      <c r="B476" s="4">
        <v>3.25</v>
      </c>
    </row>
    <row r="477" spans="1:2">
      <c r="A477" s="1">
        <v>40330</v>
      </c>
      <c r="B477" s="4">
        <v>3.25</v>
      </c>
    </row>
    <row r="478" spans="1:2">
      <c r="A478" s="1">
        <v>40360</v>
      </c>
      <c r="B478" s="4">
        <v>3.25</v>
      </c>
    </row>
    <row r="479" spans="1:2">
      <c r="A479" s="1">
        <v>40391</v>
      </c>
      <c r="B479" s="4">
        <v>3.25</v>
      </c>
    </row>
    <row r="480" spans="1:2">
      <c r="A480" s="1">
        <v>40422</v>
      </c>
      <c r="B480" s="4">
        <v>3.25</v>
      </c>
    </row>
  </sheetData>
  <phoneticPr fontId="0" type="noConversion"/>
  <pageMargins left="0.75" right="0.75" top="1" bottom="1" header="0.5" footer="0.5"/>
  <headerFooter alignWithMargins="0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Evans</dc:creator>
  <cp:lastModifiedBy>Jim Evans</cp:lastModifiedBy>
  <dcterms:created xsi:type="dcterms:W3CDTF">2001-11-06T23:13:34Z</dcterms:created>
  <dcterms:modified xsi:type="dcterms:W3CDTF">2014-09-29T14:13:02Z</dcterms:modified>
</cp:coreProperties>
</file>