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740" windowHeight="13620" tabRatio="730" firstSheet="4" activeTab="6"/>
  </bookViews>
  <sheets>
    <sheet name="BM01" sheetId="16" state="hidden" r:id="rId1"/>
    <sheet name="BM02" sheetId="9" state="hidden" r:id="rId2"/>
    <sheet name="BM03" sheetId="7" state="hidden" r:id="rId3"/>
    <sheet name="BM04" sheetId="3" state="hidden" r:id="rId4"/>
    <sheet name="XL Tot - theo cac to" sheetId="27" r:id="rId5"/>
    <sheet name="XL HT- theo cac to" sheetId="29" r:id="rId6"/>
    <sheet name="PLUS" sheetId="19" r:id="rId7"/>
    <sheet name="Bang ket qua theo cong thuc" sheetId="6" r:id="rId8"/>
    <sheet name="Summary" sheetId="18" r:id="rId9"/>
    <sheet name="PL01" sheetId="12" state="hidden" r:id="rId10"/>
    <sheet name="PL02" sheetId="13" state="hidden" r:id="rId11"/>
    <sheet name="PL03" sheetId="14" state="hidden" r:id="rId12"/>
  </sheets>
  <definedNames>
    <definedName name="_xlnm._FilterDatabase" localSheetId="7" hidden="1">'Bang ket qua theo cong thuc'!$A$13:$M$98</definedName>
    <definedName name="_xlnm._FilterDatabase" localSheetId="6" hidden="1">PLUS!$A$13:$S$97</definedName>
    <definedName name="_xlnm._FilterDatabase" localSheetId="5" hidden="1">'XL HT- theo cac to'!$A$13:$S$76</definedName>
    <definedName name="_xlnm._FilterDatabase" localSheetId="4" hidden="1">'XL Tot - theo cac to'!$A$13:$S$83</definedName>
    <definedName name="_xlnm.Print_Area" localSheetId="7">'Bang ket qua theo cong thuc'!$A$4:$H$114</definedName>
    <definedName name="_xlnm.Print_Area" localSheetId="0">'BM01'!$A$1:$L$54</definedName>
    <definedName name="_xlnm.Print_Area" localSheetId="1">'BM02'!$A$1:$H$38</definedName>
    <definedName name="_xlnm.Print_Area" localSheetId="2">'BM03'!$A$1:$G$27</definedName>
    <definedName name="_xlnm.Print_Area" localSheetId="9">'PL01'!$A$1:$E$28</definedName>
    <definedName name="_xlnm.Print_Area" localSheetId="10">'PL02'!$A$1:$E$13</definedName>
    <definedName name="_xlnm.Print_Area" localSheetId="11">'PL03'!$A$1:$G$29</definedName>
    <definedName name="_xlnm.Print_Area" localSheetId="6">PLUS!$A$1:$T$109</definedName>
    <definedName name="_xlnm.Print_Area" localSheetId="5">'XL HT- theo cac to'!$A$1:$J$88</definedName>
    <definedName name="_xlnm.Print_Area" localSheetId="4">'XL Tot - theo cac to'!$A$1:$J$95</definedName>
    <definedName name="_xlnm.Print_Titles" localSheetId="0">'BM01'!$18:$19</definedName>
    <definedName name="_xlnm.Print_Titles" localSheetId="6">PLUS!$11:$13</definedName>
    <definedName name="_xlnm.Print_Titles" localSheetId="5">'XL HT- theo cac to'!$11:$13</definedName>
    <definedName name="_xlnm.Print_Titles" localSheetId="4">'XL Tot - theo cac to'!$11:$13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19" l="1"/>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14" i="19"/>
  <c r="D91" i="27" l="1"/>
  <c r="H76" i="29"/>
  <c r="I76" i="29" s="1"/>
  <c r="H75" i="29"/>
  <c r="I75" i="29" s="1"/>
  <c r="H74" i="29"/>
  <c r="I74" i="29" s="1"/>
  <c r="H73" i="29"/>
  <c r="I73" i="29" s="1"/>
  <c r="H72" i="29"/>
  <c r="I72" i="29" s="1"/>
  <c r="H71" i="29"/>
  <c r="I71" i="29" s="1"/>
  <c r="H70" i="29"/>
  <c r="I70" i="29" s="1"/>
  <c r="H69" i="29"/>
  <c r="I69" i="29" s="1"/>
  <c r="H68" i="29"/>
  <c r="I68" i="29" s="1"/>
  <c r="H67" i="29"/>
  <c r="I67" i="29" s="1"/>
  <c r="H66" i="29"/>
  <c r="I66" i="29" s="1"/>
  <c r="H65" i="29"/>
  <c r="I65" i="29" s="1"/>
  <c r="H64" i="29"/>
  <c r="I64" i="29" s="1"/>
  <c r="H63" i="29"/>
  <c r="I63" i="29" s="1"/>
  <c r="H62" i="29"/>
  <c r="I62" i="29" s="1"/>
  <c r="H61" i="29"/>
  <c r="I61" i="29" s="1"/>
  <c r="H60" i="29"/>
  <c r="I60" i="29" s="1"/>
  <c r="H59" i="29"/>
  <c r="I59" i="29" s="1"/>
  <c r="H58" i="29"/>
  <c r="I58" i="29" s="1"/>
  <c r="H57" i="29"/>
  <c r="I57" i="29" s="1"/>
  <c r="H56" i="29"/>
  <c r="I56" i="29" s="1"/>
  <c r="H55" i="29"/>
  <c r="I55" i="29" s="1"/>
  <c r="H54" i="29"/>
  <c r="I54" i="29" s="1"/>
  <c r="H53" i="29"/>
  <c r="I53" i="29" s="1"/>
  <c r="H52" i="29"/>
  <c r="I52" i="29" s="1"/>
  <c r="H51" i="29"/>
  <c r="I51" i="29" s="1"/>
  <c r="H50" i="29"/>
  <c r="I50" i="29" s="1"/>
  <c r="H49" i="29"/>
  <c r="I49" i="29" s="1"/>
  <c r="H48" i="29"/>
  <c r="I48" i="29" s="1"/>
  <c r="H47" i="29"/>
  <c r="I47" i="29" s="1"/>
  <c r="H46" i="29"/>
  <c r="I46" i="29" s="1"/>
  <c r="H45" i="29"/>
  <c r="I45" i="29" s="1"/>
  <c r="H44" i="29"/>
  <c r="I44" i="29" s="1"/>
  <c r="H43" i="29"/>
  <c r="I43" i="29" s="1"/>
  <c r="H42" i="29"/>
  <c r="I42" i="29" s="1"/>
  <c r="H41" i="29"/>
  <c r="I41" i="29" s="1"/>
  <c r="H40" i="29"/>
  <c r="I40" i="29" s="1"/>
  <c r="H39" i="29"/>
  <c r="I39" i="29" s="1"/>
  <c r="H38" i="29"/>
  <c r="I38" i="29" s="1"/>
  <c r="H37" i="29"/>
  <c r="I37" i="29" s="1"/>
  <c r="H36" i="29"/>
  <c r="I36" i="29" s="1"/>
  <c r="H35" i="29"/>
  <c r="I35" i="29" s="1"/>
  <c r="H34" i="29"/>
  <c r="I34" i="29" s="1"/>
  <c r="H33" i="29"/>
  <c r="I33" i="29" s="1"/>
  <c r="H32" i="29"/>
  <c r="I32" i="29" s="1"/>
  <c r="H31" i="29"/>
  <c r="I31" i="29" s="1"/>
  <c r="H30" i="29"/>
  <c r="I30" i="29" s="1"/>
  <c r="H29" i="29"/>
  <c r="I29" i="29" s="1"/>
  <c r="H28" i="29"/>
  <c r="I28" i="29" s="1"/>
  <c r="H27" i="29"/>
  <c r="I27" i="29" s="1"/>
  <c r="H26" i="29"/>
  <c r="I26" i="29" s="1"/>
  <c r="H25" i="29"/>
  <c r="I25" i="29" s="1"/>
  <c r="H24" i="29"/>
  <c r="I24" i="29" s="1"/>
  <c r="H23" i="29"/>
  <c r="I23" i="29" s="1"/>
  <c r="H22" i="29"/>
  <c r="I22" i="29" s="1"/>
  <c r="H21" i="29"/>
  <c r="I21" i="29" s="1"/>
  <c r="H20" i="29"/>
  <c r="I20" i="29" s="1"/>
  <c r="H19" i="29"/>
  <c r="I19" i="29" s="1"/>
  <c r="D84" i="29" l="1"/>
  <c r="H45" i="27"/>
  <c r="I45" i="27" s="1"/>
  <c r="H44" i="27"/>
  <c r="I44" i="27" s="1"/>
  <c r="H43" i="27"/>
  <c r="I43" i="27" s="1"/>
  <c r="H83" i="27"/>
  <c r="I83" i="27" s="1"/>
  <c r="H82" i="27"/>
  <c r="I82" i="27" s="1"/>
  <c r="H81" i="27"/>
  <c r="I81" i="27" s="1"/>
  <c r="H80" i="27"/>
  <c r="I80" i="27" s="1"/>
  <c r="H79" i="27"/>
  <c r="I79" i="27" s="1"/>
  <c r="H78" i="27"/>
  <c r="I78" i="27" s="1"/>
  <c r="H77" i="27"/>
  <c r="I77" i="27" s="1"/>
  <c r="H76" i="27"/>
  <c r="I76" i="27" s="1"/>
  <c r="H75" i="27"/>
  <c r="I75" i="27" s="1"/>
  <c r="H20" i="27"/>
  <c r="I20" i="27" s="1"/>
  <c r="H74" i="27"/>
  <c r="I74" i="27" s="1"/>
  <c r="H73" i="27"/>
  <c r="I73" i="27" s="1"/>
  <c r="H72" i="27"/>
  <c r="I72" i="27" s="1"/>
  <c r="H71" i="27"/>
  <c r="I71" i="27" s="1"/>
  <c r="H70" i="27"/>
  <c r="I70" i="27" s="1"/>
  <c r="H69" i="27"/>
  <c r="I69" i="27" s="1"/>
  <c r="H68" i="27"/>
  <c r="I68" i="27" s="1"/>
  <c r="H67" i="27"/>
  <c r="I67" i="27" s="1"/>
  <c r="H66" i="27"/>
  <c r="I66" i="27" s="1"/>
  <c r="H65" i="27"/>
  <c r="I65" i="27" s="1"/>
  <c r="H64" i="27"/>
  <c r="I64" i="27" s="1"/>
  <c r="H63" i="27"/>
  <c r="I63" i="27" s="1"/>
  <c r="H62" i="27"/>
  <c r="I62" i="27" s="1"/>
  <c r="H61" i="27"/>
  <c r="I61" i="27" s="1"/>
  <c r="H60" i="27"/>
  <c r="I60" i="27" s="1"/>
  <c r="H59" i="27"/>
  <c r="I59" i="27" s="1"/>
  <c r="H58" i="27"/>
  <c r="I58" i="27" s="1"/>
  <c r="H57" i="27"/>
  <c r="I57" i="27" s="1"/>
  <c r="H56" i="27"/>
  <c r="I56" i="27" s="1"/>
  <c r="H55" i="27"/>
  <c r="I55" i="27" s="1"/>
  <c r="H54" i="27"/>
  <c r="I54" i="27" s="1"/>
  <c r="H53" i="27"/>
  <c r="I53" i="27" s="1"/>
  <c r="H52" i="27"/>
  <c r="I52" i="27" s="1"/>
  <c r="H51" i="27"/>
  <c r="I51" i="27" s="1"/>
  <c r="H50" i="27"/>
  <c r="I50" i="27" s="1"/>
  <c r="H49" i="27"/>
  <c r="I49" i="27" s="1"/>
  <c r="H48" i="27"/>
  <c r="I48" i="27" s="1"/>
  <c r="H47" i="27"/>
  <c r="I47" i="27" s="1"/>
  <c r="H46" i="27"/>
  <c r="I46" i="27" s="1"/>
  <c r="H42" i="27"/>
  <c r="I42" i="27" s="1"/>
  <c r="H41" i="27"/>
  <c r="I41" i="27" s="1"/>
  <c r="H40" i="27"/>
  <c r="I40" i="27" s="1"/>
  <c r="H39" i="27"/>
  <c r="I39" i="27" s="1"/>
  <c r="H38" i="27"/>
  <c r="I38" i="27" s="1"/>
  <c r="H37" i="27"/>
  <c r="I37" i="27" s="1"/>
  <c r="H36" i="27"/>
  <c r="I36" i="27" s="1"/>
  <c r="H35" i="27"/>
  <c r="I35" i="27" s="1"/>
  <c r="H34" i="27"/>
  <c r="I34" i="27" s="1"/>
  <c r="H33" i="27"/>
  <c r="I33" i="27" s="1"/>
  <c r="H32" i="27"/>
  <c r="I32" i="27" s="1"/>
  <c r="H31" i="27"/>
  <c r="I31" i="27" s="1"/>
  <c r="H30" i="27"/>
  <c r="I30" i="27" s="1"/>
  <c r="H29" i="27"/>
  <c r="I29" i="27" s="1"/>
  <c r="H28" i="27"/>
  <c r="I28" i="27" s="1"/>
  <c r="H27" i="27"/>
  <c r="I27" i="27" s="1"/>
  <c r="H26" i="27"/>
  <c r="I26" i="27" s="1"/>
  <c r="H25" i="27"/>
  <c r="I25" i="27" s="1"/>
  <c r="H24" i="27"/>
  <c r="I24" i="27" s="1"/>
  <c r="H23" i="27"/>
  <c r="I23" i="27" s="1"/>
  <c r="H22" i="27"/>
  <c r="I22" i="27" s="1"/>
  <c r="H84" i="27"/>
  <c r="I84" i="27" s="1"/>
  <c r="H19" i="27"/>
  <c r="I19" i="27" s="1"/>
  <c r="H21" i="27"/>
  <c r="I21" i="27" s="1"/>
  <c r="I18" i="27"/>
  <c r="I17" i="27"/>
  <c r="I16" i="27"/>
  <c r="I15" i="27"/>
  <c r="I14" i="27"/>
  <c r="F32" i="6" l="1"/>
  <c r="I32" i="19" l="1"/>
  <c r="F88" i="6"/>
  <c r="F20" i="6" l="1"/>
  <c r="I71" i="19"/>
  <c r="F72" i="6"/>
  <c r="G72" i="6" s="1"/>
  <c r="F70" i="6"/>
  <c r="F35" i="6" l="1"/>
  <c r="I35" i="19"/>
  <c r="F30" i="6"/>
  <c r="F38" i="6"/>
  <c r="I38" i="19"/>
  <c r="F34" i="6"/>
  <c r="I34" i="19"/>
  <c r="F29" i="6"/>
  <c r="F37" i="6"/>
  <c r="I37" i="19"/>
  <c r="F33" i="6"/>
  <c r="I33" i="19"/>
  <c r="F28" i="6"/>
  <c r="F36" i="6"/>
  <c r="I36" i="19"/>
  <c r="F31" i="6"/>
  <c r="F27" i="6"/>
  <c r="G27" i="6" s="1"/>
  <c r="I23" i="19" l="1"/>
  <c r="I27" i="19"/>
  <c r="I28" i="19"/>
  <c r="I29" i="19"/>
  <c r="I30" i="19"/>
  <c r="I31" i="19"/>
  <c r="I69" i="19"/>
  <c r="I87" i="19"/>
  <c r="F94" i="6"/>
  <c r="I18" i="19"/>
  <c r="I17" i="19"/>
  <c r="I16" i="19"/>
  <c r="I15" i="19"/>
  <c r="I14" i="19"/>
  <c r="F96" i="6" l="1"/>
  <c r="G96" i="6" s="1"/>
  <c r="F92" i="6"/>
  <c r="G92" i="6" s="1"/>
  <c r="F84" i="6"/>
  <c r="G84" i="6" s="1"/>
  <c r="F80" i="6"/>
  <c r="G80" i="6" s="1"/>
  <c r="F76" i="6"/>
  <c r="G76" i="6" s="1"/>
  <c r="F71" i="6"/>
  <c r="G71" i="6" s="1"/>
  <c r="F67" i="6"/>
  <c r="G67" i="6" s="1"/>
  <c r="F63" i="6"/>
  <c r="G63" i="6" s="1"/>
  <c r="F59" i="6"/>
  <c r="G59" i="6" s="1"/>
  <c r="F55" i="6"/>
  <c r="G55" i="6" s="1"/>
  <c r="F51" i="6"/>
  <c r="G51" i="6" s="1"/>
  <c r="F47" i="6"/>
  <c r="G47" i="6" s="1"/>
  <c r="F43" i="6"/>
  <c r="G43" i="6" s="1"/>
  <c r="F39" i="6"/>
  <c r="G39" i="6" s="1"/>
  <c r="F24" i="6"/>
  <c r="G24" i="6" s="1"/>
  <c r="F19" i="6"/>
  <c r="F95" i="6"/>
  <c r="G95" i="6" s="1"/>
  <c r="F91" i="6"/>
  <c r="G91" i="6" s="1"/>
  <c r="F87" i="6"/>
  <c r="G87" i="6" s="1"/>
  <c r="F83" i="6"/>
  <c r="G83" i="6" s="1"/>
  <c r="F79" i="6"/>
  <c r="G79" i="6" s="1"/>
  <c r="F75" i="6"/>
  <c r="G75" i="6" s="1"/>
  <c r="F66" i="6"/>
  <c r="G66" i="6" s="1"/>
  <c r="F62" i="6"/>
  <c r="G62" i="6" s="1"/>
  <c r="F58" i="6"/>
  <c r="G58" i="6" s="1"/>
  <c r="F50" i="6"/>
  <c r="G50" i="6" s="1"/>
  <c r="F46" i="6"/>
  <c r="G46" i="6" s="1"/>
  <c r="F42" i="6"/>
  <c r="G42" i="6" s="1"/>
  <c r="F23" i="6"/>
  <c r="G23" i="6" s="1"/>
  <c r="F98" i="6"/>
  <c r="G98" i="6" s="1"/>
  <c r="F90" i="6"/>
  <c r="G90" i="6" s="1"/>
  <c r="F86" i="6"/>
  <c r="F82" i="6"/>
  <c r="G82" i="6" s="1"/>
  <c r="F78" i="6"/>
  <c r="F74" i="6"/>
  <c r="G74" i="6" s="1"/>
  <c r="F69" i="6"/>
  <c r="G69" i="6" s="1"/>
  <c r="F65" i="6"/>
  <c r="G65" i="6" s="1"/>
  <c r="F61" i="6"/>
  <c r="G61" i="6" s="1"/>
  <c r="F57" i="6"/>
  <c r="G57" i="6" s="1"/>
  <c r="F49" i="6"/>
  <c r="G49" i="6" s="1"/>
  <c r="F45" i="6"/>
  <c r="G45" i="6" s="1"/>
  <c r="F41" i="6"/>
  <c r="G41" i="6" s="1"/>
  <c r="F26" i="6"/>
  <c r="G26" i="6" s="1"/>
  <c r="F22" i="6"/>
  <c r="G22" i="6" s="1"/>
  <c r="I97" i="19"/>
  <c r="F97" i="6"/>
  <c r="G97" i="6" s="1"/>
  <c r="F93" i="6"/>
  <c r="G93" i="6" s="1"/>
  <c r="F89" i="6"/>
  <c r="G89" i="6" s="1"/>
  <c r="F85" i="6"/>
  <c r="G85" i="6" s="1"/>
  <c r="F81" i="6"/>
  <c r="G81" i="6" s="1"/>
  <c r="F77" i="6"/>
  <c r="G77" i="6" s="1"/>
  <c r="F73" i="6"/>
  <c r="G73" i="6" s="1"/>
  <c r="F68" i="6"/>
  <c r="G68" i="6" s="1"/>
  <c r="F64" i="6"/>
  <c r="G64" i="6" s="1"/>
  <c r="F60" i="6"/>
  <c r="G60" i="6" s="1"/>
  <c r="F56" i="6"/>
  <c r="G56" i="6" s="1"/>
  <c r="F52" i="6"/>
  <c r="G52" i="6" s="1"/>
  <c r="F48" i="6"/>
  <c r="G48" i="6" s="1"/>
  <c r="F44" i="6"/>
  <c r="G44" i="6" s="1"/>
  <c r="F40" i="6"/>
  <c r="G40" i="6" s="1"/>
  <c r="F25" i="6"/>
  <c r="G25" i="6" s="1"/>
  <c r="F21" i="6"/>
  <c r="G21" i="6" s="1"/>
  <c r="F54" i="6"/>
  <c r="G54" i="6" s="1"/>
  <c r="F53" i="6"/>
  <c r="G53" i="6" s="1"/>
  <c r="G94" i="6"/>
  <c r="I86" i="19"/>
  <c r="I78" i="19"/>
  <c r="I85" i="19"/>
  <c r="I76" i="19"/>
  <c r="I83" i="19"/>
  <c r="I90" i="19"/>
  <c r="I82" i="19"/>
  <c r="I89" i="19"/>
  <c r="I81" i="19"/>
  <c r="I73" i="19"/>
  <c r="I88" i="19"/>
  <c r="I80" i="19"/>
  <c r="I72" i="19"/>
  <c r="I77" i="19"/>
  <c r="G78" i="6"/>
  <c r="I84" i="19"/>
  <c r="I91" i="19"/>
  <c r="I75" i="19"/>
  <c r="I74" i="19"/>
  <c r="I79" i="19"/>
  <c r="I70" i="19"/>
  <c r="I19" i="19"/>
  <c r="I92" i="19"/>
  <c r="I96" i="19"/>
  <c r="I95" i="19"/>
  <c r="I49" i="19"/>
  <c r="I63" i="19"/>
  <c r="I47" i="19"/>
  <c r="I40" i="19"/>
  <c r="I60" i="19"/>
  <c r="I67" i="19"/>
  <c r="I59" i="19"/>
  <c r="I51" i="19"/>
  <c r="I43" i="19"/>
  <c r="I26" i="19"/>
  <c r="I41" i="19"/>
  <c r="I64" i="19"/>
  <c r="I68" i="19"/>
  <c r="I52" i="19"/>
  <c r="I66" i="19"/>
  <c r="I58" i="19"/>
  <c r="I50" i="19"/>
  <c r="I42" i="19"/>
  <c r="I25" i="19"/>
  <c r="I65" i="19"/>
  <c r="I48" i="19"/>
  <c r="I62" i="19"/>
  <c r="I54" i="19"/>
  <c r="I46" i="19"/>
  <c r="I39" i="19"/>
  <c r="I21" i="19"/>
  <c r="I57" i="19"/>
  <c r="I24" i="19"/>
  <c r="I56" i="19"/>
  <c r="I55" i="19"/>
  <c r="I61" i="19"/>
  <c r="I53" i="19"/>
  <c r="I45" i="19"/>
  <c r="I20" i="19"/>
  <c r="G20" i="6"/>
  <c r="I93" i="19"/>
  <c r="I94" i="19"/>
  <c r="I22" i="19"/>
  <c r="I44" i="19"/>
  <c r="G28" i="6"/>
  <c r="G29" i="6"/>
  <c r="G30" i="6"/>
  <c r="G31" i="6"/>
  <c r="G32" i="6"/>
  <c r="G33" i="6"/>
  <c r="G34" i="6"/>
  <c r="G35" i="6"/>
  <c r="G36" i="6"/>
  <c r="G37" i="6"/>
  <c r="G38" i="6"/>
  <c r="G70" i="6"/>
  <c r="G88" i="6"/>
  <c r="D104" i="19" l="1"/>
  <c r="D103" i="19"/>
  <c r="E103" i="19"/>
  <c r="E102" i="19"/>
  <c r="E104" i="19"/>
  <c r="B101" i="19"/>
  <c r="D102" i="19"/>
  <c r="E105" i="19"/>
  <c r="D105" i="19"/>
  <c r="F21" i="14"/>
  <c r="G19" i="6"/>
  <c r="M8" i="27" s="1"/>
  <c r="G18" i="6"/>
  <c r="G17" i="6"/>
  <c r="G16" i="6"/>
  <c r="G15" i="6"/>
  <c r="G14" i="6"/>
  <c r="M7" i="29" l="1"/>
  <c r="N7" i="29"/>
  <c r="P8" i="29"/>
  <c r="R5" i="27"/>
  <c r="N5" i="29"/>
  <c r="L7" i="27"/>
  <c r="O4" i="29"/>
  <c r="O5" i="29"/>
  <c r="N6" i="29"/>
  <c r="S8" i="29"/>
  <c r="R7" i="29"/>
  <c r="L4" i="29"/>
  <c r="Q6" i="29"/>
  <c r="L10" i="29"/>
  <c r="M9" i="29"/>
  <c r="N4" i="27"/>
  <c r="Q7" i="27"/>
  <c r="Q5" i="29"/>
  <c r="N4" i="29"/>
  <c r="N8" i="29"/>
  <c r="P4" i="29"/>
  <c r="Q4" i="29"/>
  <c r="S6" i="29"/>
  <c r="N8" i="27"/>
  <c r="M7" i="27"/>
  <c r="S5" i="29"/>
  <c r="S4" i="29"/>
  <c r="N9" i="29"/>
  <c r="P5" i="29"/>
  <c r="R4" i="29"/>
  <c r="O6" i="29"/>
  <c r="P4" i="27"/>
  <c r="O6" i="27"/>
  <c r="M5" i="29"/>
  <c r="L7" i="29"/>
  <c r="P10" i="29"/>
  <c r="P6" i="29"/>
  <c r="R5" i="29"/>
  <c r="M6" i="29"/>
  <c r="Q4" i="27"/>
  <c r="S7" i="29"/>
  <c r="Q8" i="29"/>
  <c r="L9" i="29"/>
  <c r="L6" i="29"/>
  <c r="P7" i="29"/>
  <c r="R6" i="29"/>
  <c r="S9" i="29"/>
  <c r="R4" i="27"/>
  <c r="O7" i="29"/>
  <c r="O8" i="29"/>
  <c r="N10" i="29"/>
  <c r="R10" i="29"/>
  <c r="P9" i="29"/>
  <c r="R8" i="29"/>
  <c r="O9" i="29"/>
  <c r="L4" i="27"/>
  <c r="Q7" i="29"/>
  <c r="M8" i="29"/>
  <c r="M4" i="29"/>
  <c r="M10" i="29" s="1"/>
  <c r="N11" i="29" s="1"/>
  <c r="L8" i="29"/>
  <c r="L5" i="29"/>
  <c r="R9" i="29"/>
  <c r="Q9" i="29"/>
  <c r="N9" i="27"/>
  <c r="R7" i="27"/>
  <c r="M4" i="27"/>
  <c r="O5" i="27"/>
  <c r="P10" i="27"/>
  <c r="L8" i="27"/>
  <c r="N10" i="27"/>
  <c r="S5" i="27"/>
  <c r="O4" i="27"/>
  <c r="L9" i="27"/>
  <c r="O9" i="27"/>
  <c r="Q5" i="27"/>
  <c r="R10" i="27"/>
  <c r="L10" i="27"/>
  <c r="O7" i="27"/>
  <c r="M5" i="27"/>
  <c r="P9" i="27"/>
  <c r="P5" i="27"/>
  <c r="S7" i="27"/>
  <c r="O8" i="27"/>
  <c r="N5" i="27"/>
  <c r="P6" i="27"/>
  <c r="R9" i="27"/>
  <c r="R6" i="27"/>
  <c r="S9" i="27"/>
  <c r="Q6" i="27"/>
  <c r="Q8" i="27"/>
  <c r="N6" i="27"/>
  <c r="P7" i="27"/>
  <c r="L5" i="27"/>
  <c r="R8" i="27"/>
  <c r="Q9" i="27"/>
  <c r="S6" i="27"/>
  <c r="S8" i="27"/>
  <c r="N7" i="27"/>
  <c r="P8" i="27"/>
  <c r="L6" i="27"/>
  <c r="S4" i="27"/>
  <c r="M9" i="27"/>
  <c r="M6" i="27"/>
  <c r="N10" i="19"/>
  <c r="N8" i="19"/>
  <c r="N5" i="19"/>
  <c r="L5" i="19"/>
  <c r="Q5" i="19"/>
  <c r="Q4" i="19"/>
  <c r="O6" i="19"/>
  <c r="O7" i="19"/>
  <c r="M8" i="19"/>
  <c r="N9" i="19"/>
  <c r="P8" i="19"/>
  <c r="L4" i="19"/>
  <c r="Q6" i="19"/>
  <c r="P10" i="19"/>
  <c r="S6" i="19"/>
  <c r="M7" i="19"/>
  <c r="Q8" i="19"/>
  <c r="R10" i="19"/>
  <c r="R4" i="19"/>
  <c r="L6" i="19"/>
  <c r="S9" i="19"/>
  <c r="M9" i="19"/>
  <c r="Q9" i="19"/>
  <c r="O9" i="19"/>
  <c r="S7" i="19"/>
  <c r="P9" i="19"/>
  <c r="M6" i="19"/>
  <c r="Q7" i="19"/>
  <c r="S8" i="19"/>
  <c r="N4" i="19"/>
  <c r="R5" i="19"/>
  <c r="L7" i="19"/>
  <c r="P4" i="19"/>
  <c r="R6" i="19"/>
  <c r="L8" i="19"/>
  <c r="O8" i="19"/>
  <c r="S4" i="19"/>
  <c r="M5" i="19"/>
  <c r="M4" i="19"/>
  <c r="N6" i="19"/>
  <c r="P5" i="19"/>
  <c r="R7" i="19"/>
  <c r="L9" i="19"/>
  <c r="S5" i="19"/>
  <c r="O5" i="19"/>
  <c r="O4" i="19"/>
  <c r="N7" i="19"/>
  <c r="P6" i="19"/>
  <c r="R8" i="19"/>
  <c r="L10" i="19"/>
  <c r="P7" i="19"/>
  <c r="R9" i="19"/>
  <c r="K8" i="6"/>
  <c r="O6" i="6"/>
  <c r="K7" i="6"/>
  <c r="N4" i="6"/>
  <c r="N8" i="6"/>
  <c r="M8" i="6"/>
  <c r="Q5" i="6"/>
  <c r="M7" i="6"/>
  <c r="M4" i="6"/>
  <c r="P10" i="6"/>
  <c r="N5" i="6"/>
  <c r="N7" i="6"/>
  <c r="N9" i="6"/>
  <c r="P4" i="6"/>
  <c r="P6" i="6"/>
  <c r="P8" i="6"/>
  <c r="M6" i="6"/>
  <c r="O9" i="6"/>
  <c r="K9" i="6"/>
  <c r="Q9" i="6"/>
  <c r="M9" i="6"/>
  <c r="Q8" i="6"/>
  <c r="K5" i="6"/>
  <c r="Q7" i="6"/>
  <c r="Q4" i="6"/>
  <c r="J4" i="6"/>
  <c r="J6" i="6"/>
  <c r="J8" i="6"/>
  <c r="J10" i="6"/>
  <c r="L5" i="6"/>
  <c r="L7" i="6"/>
  <c r="L9" i="6"/>
  <c r="Q6" i="6"/>
  <c r="O5" i="6"/>
  <c r="K4" i="6"/>
  <c r="N6" i="6"/>
  <c r="L10" i="6"/>
  <c r="P5" i="6"/>
  <c r="P7" i="6"/>
  <c r="P9" i="6"/>
  <c r="K6" i="6"/>
  <c r="O8" i="6"/>
  <c r="M5" i="6"/>
  <c r="O7" i="6"/>
  <c r="O4" i="6"/>
  <c r="J5" i="6"/>
  <c r="J7" i="6"/>
  <c r="J9" i="6"/>
  <c r="L4" i="6"/>
  <c r="L6" i="6"/>
  <c r="L8" i="6"/>
  <c r="N10" i="6"/>
  <c r="D7" i="18"/>
  <c r="D10" i="18"/>
  <c r="H7" i="18"/>
  <c r="H8" i="18"/>
  <c r="D9" i="18"/>
  <c r="B6" i="18"/>
  <c r="B10" i="18"/>
  <c r="F8" i="18"/>
  <c r="H6" i="18"/>
  <c r="B9" i="18"/>
  <c r="D8" i="18"/>
  <c r="B4" i="18"/>
  <c r="F7" i="18"/>
  <c r="H9" i="18"/>
  <c r="B7" i="18"/>
  <c r="F10" i="18"/>
  <c r="F4" i="18"/>
  <c r="F9" i="18"/>
  <c r="B8" i="18"/>
  <c r="H4" i="18"/>
  <c r="F5" i="18"/>
  <c r="B5" i="18"/>
  <c r="F6" i="18"/>
  <c r="D4" i="18"/>
  <c r="D5" i="18"/>
  <c r="H5" i="18"/>
  <c r="H10" i="18"/>
  <c r="D6" i="18"/>
  <c r="E106" i="6"/>
  <c r="E103" i="6"/>
  <c r="B102" i="6"/>
  <c r="E105" i="6"/>
  <c r="E104" i="6"/>
  <c r="G8" i="18"/>
  <c r="D105" i="6"/>
  <c r="D106" i="6"/>
  <c r="E7" i="18"/>
  <c r="I9" i="18"/>
  <c r="E4" i="18"/>
  <c r="G5" i="18"/>
  <c r="I6" i="18"/>
  <c r="G4" i="18"/>
  <c r="I5" i="18"/>
  <c r="C7" i="18"/>
  <c r="I7" i="18"/>
  <c r="I4" i="18"/>
  <c r="E5" i="18"/>
  <c r="G6" i="18"/>
  <c r="C4" i="18"/>
  <c r="E9" i="18"/>
  <c r="C6" i="18"/>
  <c r="I8" i="18"/>
  <c r="E8" i="18"/>
  <c r="C9" i="18"/>
  <c r="E6" i="18"/>
  <c r="C8" i="18"/>
  <c r="C5" i="18"/>
  <c r="G9" i="18"/>
  <c r="G7" i="18"/>
  <c r="D104" i="6"/>
  <c r="D103" i="6"/>
  <c r="S10" i="29" l="1"/>
  <c r="L11" i="29"/>
  <c r="M10" i="27"/>
  <c r="L11" i="27" s="1"/>
  <c r="S10" i="27"/>
  <c r="M10" i="19"/>
  <c r="N11" i="19" s="1"/>
  <c r="S10" i="19"/>
  <c r="Q10" i="6"/>
  <c r="K10" i="6"/>
  <c r="J11" i="6" s="1"/>
  <c r="C10" i="18"/>
  <c r="I10" i="18"/>
  <c r="N11" i="27" l="1"/>
  <c r="L11" i="19"/>
  <c r="L11" i="6"/>
  <c r="B11" i="18"/>
  <c r="D11" i="18"/>
</calcChain>
</file>

<file path=xl/comments1.xml><?xml version="1.0" encoding="utf-8"?>
<comments xmlns="http://schemas.openxmlformats.org/spreadsheetml/2006/main">
  <authors>
    <author>Author</author>
  </authors>
  <commentList>
    <comment ref="E69" authorId="0" shapeId="0">
      <text>
        <r>
          <rPr>
            <sz val="8"/>
            <color indexed="81"/>
            <rFont val="Tahoma"/>
            <family val="2"/>
          </rPr>
          <t xml:space="preserve">
</t>
        </r>
        <r>
          <rPr>
            <sz val="18"/>
            <color indexed="81"/>
            <rFont val="Tahoma"/>
            <family val="2"/>
          </rPr>
          <t>'26/3/2008</t>
        </r>
      </text>
    </comment>
    <comment ref="E70" authorId="0" shapeId="0">
      <text>
        <r>
          <rPr>
            <b/>
            <sz val="8"/>
            <color indexed="81"/>
            <rFont val="Tahoma"/>
            <family val="2"/>
          </rPr>
          <t>Ngày cũ: 7/6/2010</t>
        </r>
      </text>
    </comment>
    <comment ref="E71" authorId="0" shapeId="0">
      <text>
        <r>
          <rPr>
            <b/>
            <sz val="8"/>
            <color indexed="81"/>
            <rFont val="Tahoma"/>
            <family val="2"/>
          </rPr>
          <t>Ngày cũ: 07/6/2010</t>
        </r>
      </text>
    </comment>
  </commentList>
</comments>
</file>

<file path=xl/comments2.xml><?xml version="1.0" encoding="utf-8"?>
<comments xmlns="http://schemas.openxmlformats.org/spreadsheetml/2006/main">
  <authors>
    <author>Author</author>
  </authors>
  <commentList>
    <comment ref="E62" authorId="0" shapeId="0">
      <text>
        <r>
          <rPr>
            <sz val="8"/>
            <color indexed="81"/>
            <rFont val="Tahoma"/>
            <family val="2"/>
          </rPr>
          <t xml:space="preserve">
</t>
        </r>
        <r>
          <rPr>
            <sz val="18"/>
            <color indexed="81"/>
            <rFont val="Tahoma"/>
            <family val="2"/>
          </rPr>
          <t>'26/3/2008</t>
        </r>
      </text>
    </comment>
    <comment ref="E63" authorId="0" shapeId="0">
      <text>
        <r>
          <rPr>
            <b/>
            <sz val="8"/>
            <color indexed="81"/>
            <rFont val="Tahoma"/>
            <family val="2"/>
          </rPr>
          <t>Ngày cũ: 7/6/2010</t>
        </r>
      </text>
    </comment>
    <comment ref="E64" authorId="0" shapeId="0">
      <text>
        <r>
          <rPr>
            <b/>
            <sz val="8"/>
            <color indexed="81"/>
            <rFont val="Tahoma"/>
            <family val="2"/>
          </rPr>
          <t>Ngày cũ: 07/6/2010</t>
        </r>
      </text>
    </comment>
  </commentList>
</comments>
</file>

<file path=xl/comments3.xml><?xml version="1.0" encoding="utf-8"?>
<comments xmlns="http://schemas.openxmlformats.org/spreadsheetml/2006/main">
  <authors>
    <author>Author</author>
  </authors>
  <commentList>
    <comment ref="E79" authorId="0" shapeId="0">
      <text>
        <r>
          <rPr>
            <sz val="8"/>
            <color indexed="81"/>
            <rFont val="Tahoma"/>
            <family val="2"/>
          </rPr>
          <t xml:space="preserve">
</t>
        </r>
        <r>
          <rPr>
            <sz val="18"/>
            <color indexed="81"/>
            <rFont val="Tahoma"/>
            <family val="2"/>
          </rPr>
          <t>'26/3/2008</t>
        </r>
      </text>
    </comment>
    <comment ref="E80" authorId="0" shapeId="0">
      <text>
        <r>
          <rPr>
            <b/>
            <sz val="8"/>
            <color indexed="81"/>
            <rFont val="Tahoma"/>
            <family val="2"/>
          </rPr>
          <t>Ngày cũ: 7/6/2010</t>
        </r>
      </text>
    </comment>
    <comment ref="E81" authorId="0" shapeId="0">
      <text>
        <r>
          <rPr>
            <b/>
            <sz val="8"/>
            <color indexed="81"/>
            <rFont val="Tahoma"/>
            <family val="2"/>
          </rPr>
          <t>Ngày cũ: 07/6/2010</t>
        </r>
      </text>
    </comment>
  </commentList>
</comments>
</file>

<file path=xl/comments4.xml><?xml version="1.0" encoding="utf-8"?>
<comments xmlns="http://schemas.openxmlformats.org/spreadsheetml/2006/main">
  <authors>
    <author>Author</author>
  </authors>
  <commentList>
    <comment ref="E80" authorId="0" shapeId="0">
      <text>
        <r>
          <rPr>
            <sz val="8"/>
            <color indexed="81"/>
            <rFont val="Tahoma"/>
            <family val="2"/>
          </rPr>
          <t xml:space="preserve">
</t>
        </r>
        <r>
          <rPr>
            <sz val="18"/>
            <color indexed="81"/>
            <rFont val="Tahoma"/>
            <family val="2"/>
          </rPr>
          <t>'26/3/2008</t>
        </r>
      </text>
    </comment>
    <comment ref="E81" authorId="0" shapeId="0">
      <text>
        <r>
          <rPr>
            <b/>
            <sz val="8"/>
            <color indexed="81"/>
            <rFont val="Tahoma"/>
            <family val="2"/>
          </rPr>
          <t>Ngày cũ: 7/6/2010</t>
        </r>
      </text>
    </comment>
    <comment ref="E82" authorId="0" shapeId="0">
      <text>
        <r>
          <rPr>
            <b/>
            <sz val="8"/>
            <color indexed="81"/>
            <rFont val="Tahoma"/>
            <family val="2"/>
          </rPr>
          <t>Ngày cũ: 07/6/2010</t>
        </r>
      </text>
    </comment>
  </commentList>
</comments>
</file>

<file path=xl/sharedStrings.xml><?xml version="1.0" encoding="utf-8"?>
<sst xmlns="http://schemas.openxmlformats.org/spreadsheetml/2006/main" count="2016" uniqueCount="567">
  <si>
    <t>Stt</t>
  </si>
  <si>
    <t>Ghi chú</t>
  </si>
  <si>
    <t>Mã NV</t>
  </si>
  <si>
    <t>Họ và tên</t>
  </si>
  <si>
    <t>Chức danh</t>
  </si>
  <si>
    <t>Tiêu chí đánh giá</t>
  </si>
  <si>
    <t>Chấp hành các quy định (30 điểm)</t>
  </si>
  <si>
    <t>Tổng điểm</t>
  </si>
  <si>
    <t>Người đánh giá</t>
  </si>
  <si>
    <t>Cán bộ quản lý</t>
  </si>
  <si>
    <t>Trưởng Bộ phận/Ban Dự án</t>
  </si>
  <si>
    <t>CÔNG TY DỊCH VỤ CƠ KHÍ HÀNG HẢI PTSC</t>
  </si>
  <si>
    <t>Xưởng ……..</t>
  </si>
  <si>
    <t>PHIẾU ĐÁNH GIÁ KẾT QUẢ CÔNG VIỆC LAO ĐỘNG TRỰC TIẾP</t>
  </si>
  <si>
    <t>Tháng ….. Năm …..</t>
  </si>
  <si>
    <t>Tổ:……………..</t>
  </si>
  <si>
    <t>MC…</t>
  </si>
  <si>
    <t>Nguyễn Văn A</t>
  </si>
  <si>
    <t>CN Hàn</t>
  </si>
  <si>
    <t>x</t>
  </si>
  <si>
    <t>Xuất sắc 
(70)</t>
  </si>
  <si>
    <t>Tốt
 (60)</t>
  </si>
  <si>
    <t>Hoàn thành 
(50)</t>
  </si>
  <si>
    <t>Không hoàn thành 
(0)</t>
  </si>
  <si>
    <t>Chấp hành xuất sắc
(30)</t>
  </si>
  <si>
    <t>Chấp hành tốt 
(25)</t>
  </si>
  <si>
    <t>Chấp hành 
(20)</t>
  </si>
  <si>
    <t>Không chấp hành 
(0)</t>
  </si>
  <si>
    <t>Mức độ hoàn thành CV (70 điểm)</t>
  </si>
  <si>
    <t>(ngày   /    /201..)</t>
  </si>
  <si>
    <t>BẢNG TỔNG HỢP ĐÁNH GIÁ KẾT QUẢ CÔNG VIỆC CBCNV</t>
  </si>
  <si>
    <t>Bộ phận:</t>
  </si>
  <si>
    <t>Tổ:</t>
  </si>
  <si>
    <t>Số tờ:</t>
  </si>
  <si>
    <t>Ngày vào làm việc</t>
  </si>
  <si>
    <t>Chức danh/
 Vị trí công việc</t>
  </si>
  <si>
    <t>Điểm số</t>
  </si>
  <si>
    <t>Kết quả đánh giá 
công việc</t>
  </si>
  <si>
    <t>Xếp loại</t>
  </si>
  <si>
    <t xml:space="preserve">CBCNV hoàn thành xuất sắc nhiệm vụ: </t>
  </si>
  <si>
    <t xml:space="preserve">CBCNV hoàn thành tốt nhiệm vụ: </t>
  </si>
  <si>
    <t xml:space="preserve">CBCNV hoàn thành nhiệm vụ: </t>
  </si>
  <si>
    <t xml:space="preserve">CBCNV không hoàn thành nhiệm vụ: </t>
  </si>
  <si>
    <t>Ghi chú:</t>
  </si>
  <si>
    <t>Bảng tổng hợp này được chuyển về phòng TCNS cùng với các phiếu đánh giá.</t>
  </si>
  <si>
    <t>Người tổng hợp</t>
  </si>
  <si>
    <t>Trưởng Bộ phận</t>
  </si>
  <si>
    <t>Vũng Tàu, ngày   tháng   năm 201..</t>
  </si>
  <si>
    <t>TT</t>
  </si>
  <si>
    <t>Tiêu chí</t>
  </si>
  <si>
    <t>Điểm số (100)</t>
  </si>
  <si>
    <t>Xuất sắc</t>
  </si>
  <si>
    <t>Tốt</t>
  </si>
  <si>
    <t>Hoàn thành</t>
  </si>
  <si>
    <t>Không hoàn thành</t>
  </si>
  <si>
    <t>I</t>
  </si>
  <si>
    <r>
      <t xml:space="preserve">Mức độ hoàn thành nhiệm vụ/công việc được giao </t>
    </r>
    <r>
      <rPr>
        <i/>
        <sz val="13"/>
        <color rgb="FFFF0000"/>
        <rFont val="Times New Roman"/>
        <family val="1"/>
      </rPr>
      <t>(xem hướng dẫn ở phụ lục 01).</t>
    </r>
  </si>
  <si>
    <t>II</t>
  </si>
  <si>
    <r>
      <t xml:space="preserve">Chấp hành nội quy lao động, quy định an toàn lao động, quy định điều hành của quản lý cấp trên </t>
    </r>
    <r>
      <rPr>
        <i/>
        <sz val="13"/>
        <color rgb="FFFF0000"/>
        <rFont val="Times New Roman"/>
        <family val="1"/>
      </rPr>
      <t>(xem hướng dẫn ở phụ lục 03).</t>
    </r>
  </si>
  <si>
    <t>V</t>
  </si>
  <si>
    <t>Khả năng phát triển về chuyên môn/quản lý/vị trí công việc khác (đề nghị ghi ra ô bên cạnh).</t>
  </si>
  <si>
    <t>Nhân viên cần được hướng dẫn/kèm cặp/ đào tạo thêm về chuyên môn/ngoại ngữ/các kỹ năng mềm cần thiết cho vị trí công việc (đề nghị ghi ra ô bên cạnh).</t>
  </si>
  <si>
    <t>III</t>
  </si>
  <si>
    <t>IV</t>
  </si>
  <si>
    <r>
      <t>Ghi chú</t>
    </r>
    <r>
      <rPr>
        <sz val="11"/>
        <color rgb="FF000000"/>
        <rFont val="Times New Roman"/>
        <family val="1"/>
      </rPr>
      <t>: Người đánh giá đánh dấu (X) vào phần nhận xét, đánh giá phù hợp với kết quả thực hiện của nhân viên dựa trên các hướng dẫn ở các phụ lục.</t>
    </r>
  </si>
  <si>
    <t>Người đánh giá                   Cán bộ Quản lý                 Trưởng bộ phận/Ban Dự án</t>
  </si>
  <si>
    <t>PHIẾU ĐÁNH GIÁ KẾT QUẢ CÔNG VIỆC LAO ĐỘNG GIÁN TIẾP,</t>
  </si>
  <si>
    <t>ĐỐC CÔNG, TỔ TRƯỞNG/TỔ PHÓ TRỰC TIẾP</t>
  </si>
  <si>
    <t>CÔNG TY DỊCH VỤ CƠ KHÍ HÀNG HẢI</t>
  </si>
  <si>
    <t>QUY ĐỊNH ĐÁNH GIÁ KẾT QUẢ CÔNG VIỆC</t>
  </si>
  <si>
    <t xml:space="preserve">Họ và tên nhân viên được đánh giá:  </t>
  </si>
  <si>
    <t>Mã NV:</t>
  </si>
  <si>
    <t xml:space="preserve">Vị trí công việc: </t>
  </si>
  <si>
    <t xml:space="preserve">Tổ chuyên môn:                                                                      </t>
  </si>
  <si>
    <t>Phòng/Xưởng:</t>
  </si>
  <si>
    <t>Ngày đánh giá:</t>
  </si>
  <si>
    <t xml:space="preserve">Ngày bắt đầu làm việc tại dự án:                                            </t>
  </si>
  <si>
    <t>KẾ HOẠCH THỰC HIỆN NHIỆM VỤ/CÔNG VIỆC/MỤC TIÊU</t>
  </si>
  <si>
    <t>Tháng        năm 201….</t>
  </si>
  <si>
    <t>(Dùng cho lao động gián tiếp, Đốc công, Tổ trưởng/Tổ phó trực tiếp)</t>
  </si>
  <si>
    <t>Kế hoạch thực hiện</t>
  </si>
  <si>
    <t>Mục tiêu</t>
  </si>
  <si>
    <t>Phối hợp</t>
  </si>
  <si>
    <t>Thông tin</t>
  </si>
  <si>
    <t>Ngày hoàn tất</t>
  </si>
  <si>
    <t>…</t>
  </si>
  <si>
    <t>Ngày bắt đầu</t>
  </si>
  <si>
    <t>Nhiệm vụ/công việc/Mục tiêu được giao hoặc đăng ký</t>
  </si>
  <si>
    <t>Tỷ trọng</t>
  </si>
  <si>
    <t>Tổng các mục tiêu</t>
  </si>
  <si>
    <t>Vị trí công việc</t>
  </si>
  <si>
    <t>Bộ phận</t>
  </si>
  <si>
    <t>Tổ</t>
  </si>
  <si>
    <t>Người thực hiện                      Quản lý trực tiếp                        Trưởng bộ phận</t>
  </si>
  <si>
    <t>PHỤ LỤC 01:</t>
  </si>
  <si>
    <t>Hướng dẫn đánh giá Mức độ hoàn thành nhiệm vụ/công việc được giao</t>
  </si>
  <si>
    <t>của lao động gián tiếp, đốc công, tổ trưởng/tổ phó sản xuất</t>
  </si>
  <si>
    <t>Mức độ</t>
  </si>
  <si>
    <t>Điểm</t>
  </si>
  <si>
    <t>Nhiệm vụ được hoàn thành xuất sắc so với tiêu chuẩn và yêu cầu.</t>
  </si>
  <si>
    <t>Phấn đấu hoàn thành công việc ở mức độ cao một cách rõ ràng.</t>
  </si>
  <si>
    <t>Không bao giờ để xảy ra vấn đề về chất lượng công việc/sản phẩm hoặc chậm trễ trong công việc ngay cả trong những tình huống khó khăn, căng thẳng.</t>
  </si>
  <si>
    <t>Chủ động xác định những mục tiêu công việc có tính thử thách, trong công việc biết cách sắp đặt kế hoạch để giải quyết vấn đề nhằm đạt kết quả cao nhất.</t>
  </si>
  <si>
    <t>Nhân viên hoàn thành nhiệm vụ tốt hơn so với yêu cầu.</t>
  </si>
  <si>
    <t>Mỗi công việc được giao hoàn thành đúng thời hạn với trách nhiệm cao nhất.</t>
  </si>
  <si>
    <t>Liên tục đạt được kết quả công việc vượt mức.</t>
  </si>
  <si>
    <t>Hầu như không cần giám sát hay đôn đốc.</t>
  </si>
  <si>
    <t>Luôn xem xét, đánh giá kỹ trong công việc.</t>
  </si>
  <si>
    <t>Có quyết định và hành động mang lại thành quả cao hơn mức mong đợi.</t>
  </si>
  <si>
    <t>Nhân viên hoàn thành nhiệm vụ đúng yêu cầu; đáp ứng khả năng và kinh nghiệm cho vị trí công việc đó.</t>
  </si>
  <si>
    <t>Chưa có yêu cầu cải tiến đáng kể nào cho vị trí này.</t>
  </si>
  <si>
    <t>Sai sót cũng có khi xảy ra nhưng ít lặp lại và không gây hậu quả.</t>
  </si>
  <si>
    <t>Biết chọn lựa thứ tự ưu tiên giải quyết các vấn đề trong công việc.</t>
  </si>
  <si>
    <t>Hầu như có thể tin cậy vào phần lớn công việc được giao.</t>
  </si>
  <si>
    <t>Chỉ cần giám sát và theo dõi ở mức bình thường.</t>
  </si>
  <si>
    <t>Luôn hoàn thành phần lớn công việc hay dự án đúng thời hạn.</t>
  </si>
  <si>
    <t>Thể hiện kết quả cân bằng giữa chất lượng và số lượng.</t>
  </si>
  <si>
    <t>Nhân viên không hoàn thành một vài yêu cầu trong công việc và đã được cấp trên cảnh báo, nhắc nhở về những yêu cầu cần phải hoàn thành.</t>
  </si>
  <si>
    <t>PHỤ LỤC 02:</t>
  </si>
  <si>
    <t>của lao động trực tiếp</t>
  </si>
  <si>
    <r>
      <t xml:space="preserve">Hoàn thành vượt </t>
    </r>
    <r>
      <rPr>
        <sz val="13"/>
        <color rgb="FFFF0000"/>
        <rFont val="Times New Roman"/>
        <family val="1"/>
      </rPr>
      <t>10%</t>
    </r>
    <r>
      <rPr>
        <sz val="13"/>
        <color rgb="FF000000"/>
        <rFont val="Times New Roman"/>
        <family val="1"/>
      </rPr>
      <t xml:space="preserve"> trở lên so với định mức được giao trong tháng</t>
    </r>
  </si>
  <si>
    <r>
      <t xml:space="preserve">Hoàn thành vượt từ trên </t>
    </r>
    <r>
      <rPr>
        <sz val="13"/>
        <color rgb="FFFF0000"/>
        <rFont val="Times New Roman"/>
        <family val="1"/>
      </rPr>
      <t>5%&lt;10%</t>
    </r>
    <r>
      <rPr>
        <sz val="13"/>
        <color rgb="FF000000"/>
        <rFont val="Times New Roman"/>
        <family val="1"/>
      </rPr>
      <t xml:space="preserve"> so với định mức được giao trong tháng</t>
    </r>
  </si>
  <si>
    <r>
      <t xml:space="preserve">Hoàn thành từ </t>
    </r>
    <r>
      <rPr>
        <sz val="13"/>
        <color rgb="FFFF0000"/>
        <rFont val="Times New Roman"/>
        <family val="1"/>
      </rPr>
      <t>98%</t>
    </r>
    <r>
      <rPr>
        <sz val="13"/>
        <color rgb="FF000000"/>
        <rFont val="Times New Roman"/>
        <family val="1"/>
      </rPr>
      <t xml:space="preserve"> </t>
    </r>
    <r>
      <rPr>
        <sz val="13"/>
        <color rgb="FFFF0000"/>
        <rFont val="Times New Roman"/>
        <family val="1"/>
      </rPr>
      <t>trở lên</t>
    </r>
    <r>
      <rPr>
        <sz val="13"/>
        <color rgb="FF000000"/>
        <rFont val="Times New Roman"/>
        <family val="1"/>
      </rPr>
      <t xml:space="preserve"> so với định mức được giao trong tháng</t>
    </r>
  </si>
  <si>
    <t>Không hoàn thành định mức</t>
  </si>
  <si>
    <t>Hướng dẫn đánh giá việc chấp hành các quy định, nội quy lao động</t>
  </si>
  <si>
    <t>PHỤ LỤC 03:</t>
  </si>
  <si>
    <t>Số điểm</t>
  </si>
  <si>
    <t>Diễn giải</t>
  </si>
  <si>
    <t>Chấp hành Xuất sắc</t>
  </si>
  <si>
    <r>
      <t>-</t>
    </r>
    <r>
      <rPr>
        <sz val="7"/>
        <color theme="1"/>
        <rFont val="Times New Roman"/>
        <family val="1"/>
      </rPr>
      <t xml:space="preserve">   </t>
    </r>
    <r>
      <rPr>
        <sz val="13"/>
        <color theme="1"/>
        <rFont val="Times New Roman"/>
        <family val="1"/>
      </rPr>
      <t>Chấp hành nghiêm chỉnh nội quy lao động, quy định an toàn lao động. Có biểu hiện rõ rệt về ý thức xây dựng và đóng góp để các cá nhân liên quan chấp hành nghiêm chỉnh nội quy lao động, an toàn lao động.</t>
    </r>
  </si>
  <si>
    <r>
      <t>-</t>
    </r>
    <r>
      <rPr>
        <sz val="7"/>
        <color theme="1"/>
        <rFont val="Times New Roman"/>
        <family val="1"/>
      </rPr>
      <t xml:space="preserve">   </t>
    </r>
    <r>
      <rPr>
        <sz val="13"/>
        <color theme="1"/>
        <rFont val="Times New Roman"/>
        <family val="1"/>
      </rPr>
      <t>Luôn chấp hành nghiêm chỉnh sự điều hành của người quản lý cấp trên.</t>
    </r>
  </si>
  <si>
    <r>
      <t>-</t>
    </r>
    <r>
      <rPr>
        <sz val="7"/>
        <color rgb="FF000000"/>
        <rFont val="Times New Roman"/>
        <family val="1"/>
      </rPr>
      <t xml:space="preserve">   </t>
    </r>
    <r>
      <rPr>
        <sz val="13"/>
        <color theme="1"/>
        <rFont val="Times New Roman"/>
        <family val="1"/>
      </rPr>
      <t xml:space="preserve">Đi làm đủ ngày công trong tháng theo qui định. </t>
    </r>
    <r>
      <rPr>
        <sz val="13"/>
        <color rgb="FFFF0000"/>
        <rFont val="Times New Roman"/>
        <family val="1"/>
      </rPr>
      <t>(bao gồm quy đổi ngày công)</t>
    </r>
  </si>
  <si>
    <t>Đạt tất cả các tiêu chí </t>
  </si>
  <si>
    <t>Chấp hành tốt</t>
  </si>
  <si>
    <r>
      <t>-</t>
    </r>
    <r>
      <rPr>
        <sz val="7"/>
        <color theme="1"/>
        <rFont val="Times New Roman"/>
        <family val="1"/>
      </rPr>
      <t xml:space="preserve">   </t>
    </r>
    <r>
      <rPr>
        <sz val="13"/>
        <color theme="1"/>
        <rFont val="Times New Roman"/>
        <family val="1"/>
      </rPr>
      <t>Chấp hành nghiêm chỉnh nội quy lao động, quy định an toàn lao động. Có biểu hiện rõ rệt về ý thức xây dựng và đóng góp.</t>
    </r>
  </si>
  <si>
    <r>
      <t>-</t>
    </r>
    <r>
      <rPr>
        <sz val="7"/>
        <color rgb="FF000000"/>
        <rFont val="Times New Roman"/>
        <family val="1"/>
      </rPr>
      <t xml:space="preserve">   </t>
    </r>
    <r>
      <rPr>
        <sz val="13"/>
        <color theme="1"/>
        <rFont val="Times New Roman"/>
        <family val="1"/>
      </rPr>
      <t>Tuân thủ quy định về nghỉ phép/nghỉ bù, các loại nghỉ có hưởng lương.</t>
    </r>
  </si>
  <si>
    <t>Chấp hành</t>
  </si>
  <si>
    <r>
      <t>-</t>
    </r>
    <r>
      <rPr>
        <sz val="7"/>
        <color theme="1"/>
        <rFont val="Times New Roman"/>
        <family val="1"/>
      </rPr>
      <t xml:space="preserve">   </t>
    </r>
    <r>
      <rPr>
        <sz val="13"/>
        <color theme="1"/>
        <rFont val="Times New Roman"/>
        <family val="1"/>
      </rPr>
      <t>Chấp hành nghiêm chỉnh nội quy lao động, quy định an toàn lao động.</t>
    </r>
  </si>
  <si>
    <r>
      <t>-</t>
    </r>
    <r>
      <rPr>
        <sz val="7"/>
        <color rgb="FF000000"/>
        <rFont val="Times New Roman"/>
        <family val="1"/>
      </rPr>
      <t xml:space="preserve">   </t>
    </r>
    <r>
      <rPr>
        <sz val="13"/>
        <color theme="1"/>
        <rFont val="Times New Roman"/>
        <family val="1"/>
      </rPr>
      <t>Nghỉ không lương (có xin phép).</t>
    </r>
  </si>
  <si>
    <t>Không chấp hành</t>
  </si>
  <si>
    <r>
      <t>-</t>
    </r>
    <r>
      <rPr>
        <sz val="7"/>
        <color theme="1"/>
        <rFont val="Times New Roman"/>
        <family val="1"/>
      </rPr>
      <t xml:space="preserve">   </t>
    </r>
    <r>
      <rPr>
        <sz val="13"/>
        <color theme="1"/>
        <rFont val="Times New Roman"/>
        <family val="1"/>
      </rPr>
      <t>Nghỉ không phép.</t>
    </r>
  </si>
  <si>
    <r>
      <t>-</t>
    </r>
    <r>
      <rPr>
        <sz val="7"/>
        <color theme="1"/>
        <rFont val="Times New Roman"/>
        <family val="1"/>
      </rPr>
      <t xml:space="preserve">   </t>
    </r>
    <r>
      <rPr>
        <sz val="13"/>
        <color theme="1"/>
        <rFont val="Times New Roman"/>
        <family val="1"/>
      </rPr>
      <t xml:space="preserve">Đi làm muộn về sớm không có lý do chính đáng </t>
    </r>
    <r>
      <rPr>
        <i/>
        <sz val="13"/>
        <color rgb="FFFF0000"/>
        <rFont val="Times New Roman"/>
        <family val="1"/>
      </rPr>
      <t>(quá 3 lần/tháng).</t>
    </r>
  </si>
  <si>
    <r>
      <t>-</t>
    </r>
    <r>
      <rPr>
        <sz val="7"/>
        <color theme="1"/>
        <rFont val="Times New Roman"/>
        <family val="1"/>
      </rPr>
      <t xml:space="preserve">   </t>
    </r>
    <r>
      <rPr>
        <sz val="13"/>
        <color theme="1"/>
        <rFont val="Times New Roman"/>
        <family val="1"/>
      </rPr>
      <t xml:space="preserve">Vi phạm nội quy lao động, an toàn lao động, bị </t>
    </r>
    <r>
      <rPr>
        <sz val="13"/>
        <color rgb="FF000000"/>
        <rFont val="Times New Roman"/>
        <family val="1"/>
      </rPr>
      <t>nhắc nhở bằng văn bản trở lên.</t>
    </r>
  </si>
  <si>
    <t>Vi phạm 1 trong các tiêu chí</t>
  </si>
  <si>
    <t>PHIẾU ĐÁNH GIÁ CẤP TRƯỞNG/PHÓ BỘ PHẬN</t>
  </si>
  <si>
    <t>Họ và tên:</t>
  </si>
  <si>
    <t>Vị trí công việc:</t>
  </si>
  <si>
    <t>HƯỚNG DẪN PHÂN LOẠI THEO 5 MỨC ĐỘ:</t>
  </si>
  <si>
    <t>Không đạt/có những biểu hiện rõ ràng không đạt, cần có sự huấn luyện, giám sát thật chặt chẽ của cấp trên.</t>
  </si>
  <si>
    <t xml:space="preserve">Cần Cải tiến </t>
  </si>
  <si>
    <t>Chưa đạt/có một số biểu hiện đạt, nhưng là những hành động không nhất quán và cần có sự giám sát, động viên của cấp trên.</t>
  </si>
  <si>
    <t>Hiệu quả thấp</t>
  </si>
  <si>
    <t>Đạt/có những biểu hiện rõ ràng đạt, nhưng vẫn còn một vài nhược điểm có thể chấp nhận được và cần được cung cấp thêm những gợi ý, hướng dẫn của cấp trên.</t>
  </si>
  <si>
    <t>Một số hiệu quả</t>
  </si>
  <si>
    <t>Đạt/có những biểu hiện rõ ràng, chỉ có một vài nhược điểm nhỏ và chỉ cần những cải tiến thông thường.</t>
  </si>
  <si>
    <t>Hiệu quả</t>
  </si>
  <si>
    <t>Đạt/có những biểu hiện vượt quá sự mong đợi và gần như là không thể hiện điểm yếu.</t>
  </si>
  <si>
    <t>Rất hiệu quả</t>
  </si>
  <si>
    <t>NỘI DUNG và KẾT QUẢ ĐÁNH GIÁ</t>
  </si>
  <si>
    <t>Tự đánh giá</t>
  </si>
  <si>
    <t>Đánh giá của 
Quản lý trực tiếp</t>
  </si>
  <si>
    <t>Quản lý-hoạch định</t>
  </si>
  <si>
    <t>Am hiểu những mục tiêu dài hạn của công ty. Xác định rõ những mục tiêu thuộc trách nhiệm. Biết cách hoạch định để mục tiêu của Bộ phận phù hợp với mục tiêu chung của công ty.</t>
  </si>
  <si>
    <t>Xác định rõ những mục tiêu của cấp dưới và tiến hành thỏa thuận với họ. Giám sát và kiểm tra việc thực hiện công việc của nhân viên dựa trên những mục tiêu đã thỏa thuận.</t>
  </si>
  <si>
    <t>Hoạch định và sắp xếp công việc theo thứ tự ưu tiên, sử dụng hiệu quả thời gian làm việc của nhân viên.</t>
  </si>
  <si>
    <t>Thường xuyên đánh giá các kết quả công việc hiện tại và đối chiếu với mục tiêu đã đề ra.</t>
  </si>
  <si>
    <t>Dự đoán trước những khó khăn và hoạch định những biện pháp dự phòng để giải quyết.</t>
  </si>
  <si>
    <t>Giải quyết vấn đề và ra quyết định</t>
  </si>
  <si>
    <t>Nhìn nhận, phân tích chính xác và đáng tin cậy các vấn đề. Không bi sa lầy vào chi tiết.</t>
  </si>
  <si>
    <t>Có nhiều giải pháp khác nhau để giải quyết vấn đề có hiệu quả.</t>
  </si>
  <si>
    <t>Biết yêu cầu phản biện và thích ứng với ý kiến phản biện nhằm làm sáng tỏ vấn đề.</t>
  </si>
  <si>
    <t>Hội nhập những ý tưởng hoặc những khả năng của mình vào quyết định chung.</t>
  </si>
  <si>
    <t>Quá trình ra quyết định hợp lý, sẵn sàng quyết định trong thẩm quyền và chịu trách nhiệm về quyết định của mình.</t>
  </si>
  <si>
    <t>Đội ngũ và sự lãnh đạo</t>
  </si>
  <si>
    <t>Tạo dựng tinh thần đồng đội. Mang lại sức mạnh và định hướng cho những hoạt động của đội ngũ.</t>
  </si>
  <si>
    <t xml:space="preserve">Chủ động tham gia làm việc với cấp dưới, thường xuyên đưa ra các thông tin phản hồi xây dựng về kết quả công việc. </t>
  </si>
  <si>
    <t>Hướng dẫn cấp dưới cải tiến cách làm việc và hoàn thành công việc.Thừa nhận sự đóng góp của nhân viên và chia sẻ thành tựu với họ.</t>
  </si>
  <si>
    <t>Nhận ra được điểm mạnh và những điểm yếu của từng nhân viên. Huấn luyện cho nhân viên một cách hiệu quả về những kỹ năng còn yếu, thiếu sót.</t>
  </si>
  <si>
    <t>Sử dụng phong cách lãnh đạo 1 cách thích hợp. Lãnh đạo bằng ví dụ cụ thể và làm việc như một điển hình đối với cấp dưới.</t>
  </si>
  <si>
    <t>Ýchí-động lực</t>
  </si>
  <si>
    <t>Bền bỉ đáp ứng những đòi hỏi của công việc, Kiên trì trong những điều kiện/môi trường bất lợi.</t>
  </si>
  <si>
    <t>Tự chuẩn bị để sẵn sàng làm việc nhiều giờ nhằm hoàn tất công việc. Có khả năng xử lý tốt những tình huống phức tạp khó khăn mà không quá căng thẳng.</t>
  </si>
  <si>
    <t>Tự đặt ra những tiêu chuẩn cao đối với cá nhân mình và nỗ lực thực hiện chúng, có ý chí thăng tiến, vươn lên.</t>
  </si>
  <si>
    <t>Tìm kiếm cơ hội để thể hiện trách nhiệm.</t>
  </si>
  <si>
    <t>Chấp nhận và lắng nghe sự phê bình của cấp trên, góp ý của cấp dưới và duy trì tiêu chuẩn đạo đức trong công việc.</t>
  </si>
  <si>
    <t>Nội qui-qui định</t>
  </si>
  <si>
    <t>Tự giác thực hiện đúng nội qui, qui định, các qui trình và thể hiện sự gương mẫu trong duy trì nội qui làm việc của bộ phận, Công ty.</t>
  </si>
  <si>
    <t>Chủ động trình bày, đề xuất với cấp trên trực tiếp, chấp hành chỉ đạo của cấp trên và thực hiện các quan hệ làm việc đúng theo cơ cấu tổ chức.</t>
  </si>
  <si>
    <t>Chủ động đặt vấn đề và thuyết phục nhân viên tuân thủ nội qui, qui định làm việc.</t>
  </si>
  <si>
    <t>Sử dụng đầy đủ và đúng quyền hạn được phân cấp nhằm thực hiện tốt trách nhiệm.</t>
  </si>
  <si>
    <t>Trung thành và chủ động thực hiện những chuẩn mực theo văn hóa công ty.</t>
  </si>
  <si>
    <t>Cần hỗ trợ đào tạo thêm:</t>
  </si>
  <si>
    <t>Tự đề nghị xếp loại
Ký tên</t>
  </si>
  <si>
    <t>Ý kiến của cấp trên
Ký tên</t>
  </si>
  <si>
    <t>Ý kiến P.TCNS</t>
  </si>
  <si>
    <t>Ý kiến Ban Giám đốc</t>
  </si>
  <si>
    <t>MC000091</t>
  </si>
  <si>
    <t>Trần Xuân Diệu</t>
  </si>
  <si>
    <t>Phó Phòng Kỹ thuật Sản xuất</t>
  </si>
  <si>
    <t>MC000135</t>
  </si>
  <si>
    <t>Nguyễn Minh Thăng</t>
  </si>
  <si>
    <t>MC000136</t>
  </si>
  <si>
    <t>Nguyễn Bảo Hoàng</t>
  </si>
  <si>
    <t>MC000151</t>
  </si>
  <si>
    <t>Trương Ngọc Tính</t>
  </si>
  <si>
    <t>MC000160</t>
  </si>
  <si>
    <t>Nguyễn Minh Tuấn</t>
  </si>
  <si>
    <t>MC004517</t>
  </si>
  <si>
    <t>Đỗ Thị Nhung</t>
  </si>
  <si>
    <t>Nhân viên Quản lý Tài liệu</t>
  </si>
  <si>
    <t>MC000153</t>
  </si>
  <si>
    <t>Tổ trưởng Tổ Định mức Sản xuất</t>
  </si>
  <si>
    <t>MC000644</t>
  </si>
  <si>
    <t>Trần Văn Đạt</t>
  </si>
  <si>
    <t>Tổ phó Tổ Định mức Sản xuất</t>
  </si>
  <si>
    <t>MC001878</t>
  </si>
  <si>
    <t>Đặng Vĩnh Tám</t>
  </si>
  <si>
    <t>MC000150</t>
  </si>
  <si>
    <t>Trần Kháng</t>
  </si>
  <si>
    <t>Nhân viên Kỹ thuật Định mức</t>
  </si>
  <si>
    <t>MC002232</t>
  </si>
  <si>
    <t>Đào Trọng Kiên</t>
  </si>
  <si>
    <t>MC003256</t>
  </si>
  <si>
    <t>Hồ Ngọc Bình</t>
  </si>
  <si>
    <t>MC003547</t>
  </si>
  <si>
    <t>Nguyễn Đức Trọng</t>
  </si>
  <si>
    <t>Nhân viên Hỗ trợ Định mức</t>
  </si>
  <si>
    <t>MC002154</t>
  </si>
  <si>
    <t>Đặng Mai Thanh Hải</t>
  </si>
  <si>
    <t>Tổ trưởng Tổ Hàng hải</t>
  </si>
  <si>
    <t>MC000157</t>
  </si>
  <si>
    <t>Vũ Văn Lương</t>
  </si>
  <si>
    <t>Tổ phó Tổ Hàng hải</t>
  </si>
  <si>
    <t>MC002771</t>
  </si>
  <si>
    <t>Đỗ Xuân Đạt</t>
  </si>
  <si>
    <t>MC001806</t>
  </si>
  <si>
    <t>Lê Đình Hùng</t>
  </si>
  <si>
    <t>MC004834</t>
  </si>
  <si>
    <t>Trương Quốc Anh</t>
  </si>
  <si>
    <t>Nhân viên Kỹ thuật Hàng hải</t>
  </si>
  <si>
    <t>MC004974</t>
  </si>
  <si>
    <t>Lê Văn Tuấn</t>
  </si>
  <si>
    <t>MC002671</t>
  </si>
  <si>
    <t>Tạ Văn Minh</t>
  </si>
  <si>
    <t>MC002987</t>
  </si>
  <si>
    <t>Vũ Ngọc Tuân</t>
  </si>
  <si>
    <t>MC003414</t>
  </si>
  <si>
    <t>Phan Đình Trường</t>
  </si>
  <si>
    <t>MC002878</t>
  </si>
  <si>
    <t>Phí Ngọc Vân</t>
  </si>
  <si>
    <t>MC003909</t>
  </si>
  <si>
    <t>Trần Xuân Bách</t>
  </si>
  <si>
    <t>MC000147</t>
  </si>
  <si>
    <t>Phạm Nhật Quang</t>
  </si>
  <si>
    <t>MC000159</t>
  </si>
  <si>
    <t>Đinh Xuân Toán</t>
  </si>
  <si>
    <t>Tổ trưởng Tổ Hoàn thiện và Chạy thử</t>
  </si>
  <si>
    <t>MC000154</t>
  </si>
  <si>
    <t>Trần Quốc Huy</t>
  </si>
  <si>
    <t>Tổ phó Tổ Hoàn thiện và Chạy thử</t>
  </si>
  <si>
    <t>MC000138</t>
  </si>
  <si>
    <t>Phạm Đức Mạnh</t>
  </si>
  <si>
    <t>MC002835</t>
  </si>
  <si>
    <t>Lê Quang Hiển</t>
  </si>
  <si>
    <t>MC003018</t>
  </si>
  <si>
    <t>Trần Quý Anh</t>
  </si>
  <si>
    <t>Nhân viên Kỹ thuật Hoàn thiện và Chạy thử</t>
  </si>
  <si>
    <t>MC003020</t>
  </si>
  <si>
    <t>Ngô Minh Khôi</t>
  </si>
  <si>
    <t>MC003063</t>
  </si>
  <si>
    <t>Mai Duy Sơn</t>
  </si>
  <si>
    <t>MC003554</t>
  </si>
  <si>
    <t>Nguyễn Xuân Ninh</t>
  </si>
  <si>
    <t>MC003555</t>
  </si>
  <si>
    <t>Phạm Nam Thái</t>
  </si>
  <si>
    <t>MC003892</t>
  </si>
  <si>
    <t>Lê Văn Nghi</t>
  </si>
  <si>
    <t>MC003678</t>
  </si>
  <si>
    <t>Đinh Chí Nguyện</t>
  </si>
  <si>
    <t>MC003586</t>
  </si>
  <si>
    <t>Trần Công Hiếu</t>
  </si>
  <si>
    <t>MC000098</t>
  </si>
  <si>
    <t>Nguyễn Thanh Phước</t>
  </si>
  <si>
    <t>MC002548</t>
  </si>
  <si>
    <t>Vũ Hoàng Hải</t>
  </si>
  <si>
    <t>MC001542</t>
  </si>
  <si>
    <t>Trịnh Bảo Trung</t>
  </si>
  <si>
    <t>MC004847</t>
  </si>
  <si>
    <t>Ngô Mạnh Lượng</t>
  </si>
  <si>
    <t>MC000141</t>
  </si>
  <si>
    <t>Trương Phan Vũ Âu</t>
  </si>
  <si>
    <t>Tổ trưởng Tổ Kỹ thuật</t>
  </si>
  <si>
    <t>MC000115</t>
  </si>
  <si>
    <t>Hà Chính Nghĩa</t>
  </si>
  <si>
    <t>Tổ phó Tổ Kỹ thuật</t>
  </si>
  <si>
    <t>MC002673</t>
  </si>
  <si>
    <t>Nguyễn Đức Dân</t>
  </si>
  <si>
    <t>MC003613</t>
  </si>
  <si>
    <t>Thái Bình Minh</t>
  </si>
  <si>
    <t>Nhân viên Kỹ thuật Kết cấu</t>
  </si>
  <si>
    <t>MC003619</t>
  </si>
  <si>
    <t>Phùng Vĩnh Nguyên</t>
  </si>
  <si>
    <t>MC003841</t>
  </si>
  <si>
    <t>Hồ Minh Việt</t>
  </si>
  <si>
    <t>Nhân viên Kỹ thuật Cơ khí Đường ống</t>
  </si>
  <si>
    <t>MC003844</t>
  </si>
  <si>
    <t>Nguyễn Tiến Anh</t>
  </si>
  <si>
    <t>MC003696</t>
  </si>
  <si>
    <t>Nguyễn Vũ Đắc Chức</t>
  </si>
  <si>
    <t>MC003698</t>
  </si>
  <si>
    <t>Nguyễn Văn Phước</t>
  </si>
  <si>
    <t>MC003701</t>
  </si>
  <si>
    <t>Nguyễn Hữu Trường</t>
  </si>
  <si>
    <t>MC003910</t>
  </si>
  <si>
    <t>Hồ Thanh Phong</t>
  </si>
  <si>
    <t>MC003990</t>
  </si>
  <si>
    <t>Phùng Hà Long</t>
  </si>
  <si>
    <t>MC004934</t>
  </si>
  <si>
    <t>Nguyễn Minh Đức</t>
  </si>
  <si>
    <t>MC004946</t>
  </si>
  <si>
    <t>Nguyễn Thùy Linh</t>
  </si>
  <si>
    <t>MC004951</t>
  </si>
  <si>
    <t>Nguyễn Văn Minh</t>
  </si>
  <si>
    <t>MC004959</t>
  </si>
  <si>
    <t>Nguyễn Thành Lâm</t>
  </si>
  <si>
    <t>MC000148</t>
  </si>
  <si>
    <t>Nguyễn Khánh Toàn</t>
  </si>
  <si>
    <t>Tổ trưởng Tổ Triển khai bản vẽ thi công</t>
  </si>
  <si>
    <t>MC001147</t>
  </si>
  <si>
    <t>Bùi Trung Dũng</t>
  </si>
  <si>
    <t>Tổ phó Tổ Triển khai Bản vẽ thi công</t>
  </si>
  <si>
    <t>MC001204</t>
  </si>
  <si>
    <t>Nguyễn Văn Thọ</t>
  </si>
  <si>
    <t>MC000171</t>
  </si>
  <si>
    <t>Hòa Quang Tùng</t>
  </si>
  <si>
    <t>MC000168</t>
  </si>
  <si>
    <t>Phạm Mậu An</t>
  </si>
  <si>
    <t>Nhân viên Triển khai Bản vẽ Thi công</t>
  </si>
  <si>
    <t>MC001540</t>
  </si>
  <si>
    <t>Nguyễn Hoành Hùng</t>
  </si>
  <si>
    <t>MC002019</t>
  </si>
  <si>
    <t>Nguyễn Hồng Vũ</t>
  </si>
  <si>
    <t>MC002031</t>
  </si>
  <si>
    <t>Nguyễn Trọng Hiếu</t>
  </si>
  <si>
    <t>MC002197</t>
  </si>
  <si>
    <t>Nguyễn Ngọc Bách</t>
  </si>
  <si>
    <t>MC000116</t>
  </si>
  <si>
    <t>Trần Đại Hoàng</t>
  </si>
  <si>
    <t>MC000104</t>
  </si>
  <si>
    <t>Vũ Văn Toàn</t>
  </si>
  <si>
    <t>MC004102</t>
  </si>
  <si>
    <t>Võ Phúc Sinh</t>
  </si>
  <si>
    <t>MC004118</t>
  </si>
  <si>
    <t>Bùi Văn Miền</t>
  </si>
  <si>
    <t>MC004119</t>
  </si>
  <si>
    <t>Hồ Anh Vàng</t>
  </si>
  <si>
    <t>MC004134</t>
  </si>
  <si>
    <t>Võ Văn Nam</t>
  </si>
  <si>
    <t>MC004596</t>
  </si>
  <si>
    <t>Đào Minh Tuấn</t>
  </si>
  <si>
    <t>MC004597</t>
  </si>
  <si>
    <t>Hoàng Hữu Chung</t>
  </si>
  <si>
    <t>MC003752</t>
  </si>
  <si>
    <t>Nguyễn Văn Hùng</t>
  </si>
  <si>
    <t>MC003840</t>
  </si>
  <si>
    <t>Trần Bình Nam</t>
  </si>
  <si>
    <t>MC003856</t>
  </si>
  <si>
    <t>Nguyễn Hữu Trí</t>
  </si>
  <si>
    <t>MC003570</t>
  </si>
  <si>
    <t>Trần Lê Anh Minh</t>
  </si>
  <si>
    <t>MC004864</t>
  </si>
  <si>
    <t>Nguyễn Trung Kiên</t>
  </si>
  <si>
    <t>MC004975</t>
  </si>
  <si>
    <t>Dương Văn Lai</t>
  </si>
  <si>
    <t>MC000111</t>
  </si>
  <si>
    <t>Bùi Tuấn Anh</t>
  </si>
  <si>
    <t>Tổ trưởng Tổ Xây Dựng Cơ Bản</t>
  </si>
  <si>
    <t>MC000239</t>
  </si>
  <si>
    <t>Lê Quốc Toàn</t>
  </si>
  <si>
    <t>Tổ phó Tổ Xây Dựng Cơ Bản</t>
  </si>
  <si>
    <t>MC002551</t>
  </si>
  <si>
    <t>Võ Ngọc Phi</t>
  </si>
  <si>
    <t>Nhân viên Quản lý Xây dựng Cơ bản</t>
  </si>
  <si>
    <t>MC000121</t>
  </si>
  <si>
    <t>Phạm Văn Trọng</t>
  </si>
  <si>
    <t>MC002961</t>
  </si>
  <si>
    <t>Trần Thiện Thành</t>
  </si>
  <si>
    <t>06/10/2003</t>
  </si>
  <si>
    <t>07/04/2003</t>
  </si>
  <si>
    <t>16/04/2007</t>
  </si>
  <si>
    <t>29/5/2005</t>
  </si>
  <si>
    <t>11/11/2009</t>
  </si>
  <si>
    <t>31/05/2011</t>
  </si>
  <si>
    <t>25/07/2012</t>
  </si>
  <si>
    <t>25/07/2011</t>
  </si>
  <si>
    <t>01.08.2011</t>
  </si>
  <si>
    <t>05/10/2011</t>
  </si>
  <si>
    <t>01/12/2011</t>
  </si>
  <si>
    <t>03/10/2011</t>
  </si>
  <si>
    <t>19/06/2017</t>
  </si>
  <si>
    <t>08/05/2017</t>
  </si>
  <si>
    <t>01/06/2017</t>
  </si>
  <si>
    <t>01/03/2007</t>
  </si>
  <si>
    <t>3/3/2008</t>
  </si>
  <si>
    <t>06/16/2008</t>
  </si>
  <si>
    <t>13/02/2009</t>
  </si>
  <si>
    <t>01/3/2007</t>
  </si>
  <si>
    <t>02/16/2008</t>
  </si>
  <si>
    <t>19/10/2010</t>
  </si>
  <si>
    <t>07/05/2007</t>
  </si>
  <si>
    <t>31/8/2009</t>
  </si>
  <si>
    <t>27/5/2012</t>
  </si>
  <si>
    <t>28/07/2011</t>
  </si>
  <si>
    <t>26/7/2010</t>
  </si>
  <si>
    <t>15/06/2014</t>
  </si>
  <si>
    <t>18/10/17</t>
  </si>
  <si>
    <t>2/1/2008</t>
  </si>
  <si>
    <t>10/30/2006</t>
  </si>
  <si>
    <t>25/09/2010</t>
  </si>
  <si>
    <t>23/3/2007</t>
  </si>
  <si>
    <t>06/13/2007</t>
  </si>
  <si>
    <t>05/12/2009</t>
  </si>
  <si>
    <t>17/03/2011</t>
  </si>
  <si>
    <t>15/4/2014</t>
  </si>
  <si>
    <t>18/07/2011</t>
  </si>
  <si>
    <t>14/8/2006</t>
  </si>
  <si>
    <t>17/11/2009</t>
  </si>
  <si>
    <t>10/01/2009</t>
  </si>
  <si>
    <t>10/12/2007</t>
  </si>
  <si>
    <t>1/1/2010</t>
  </si>
  <si>
    <t>15/07/2009</t>
  </si>
  <si>
    <t>13/10/2010</t>
  </si>
  <si>
    <t>18/12/2006</t>
  </si>
  <si>
    <t>26/4/2010</t>
  </si>
  <si>
    <t>8/2017</t>
  </si>
  <si>
    <t>18/03/2008</t>
  </si>
  <si>
    <t>23/03/2010</t>
  </si>
  <si>
    <t>20/11/2009</t>
  </si>
  <si>
    <t>05/2009</t>
  </si>
  <si>
    <t>Nguyễn Hữu  Tuấn</t>
  </si>
  <si>
    <t> 2/25/2008</t>
  </si>
  <si>
    <t>Chấm điểm</t>
  </si>
  <si>
    <t>Lý do</t>
  </si>
  <si>
    <t>công tác NPK/NH3</t>
  </si>
  <si>
    <t>Mới vào</t>
  </si>
  <si>
    <t>Tháng 10 Năm 2017</t>
  </si>
  <si>
    <t>Kỹ Thuật Sản Xuất</t>
  </si>
  <si>
    <t>(không quá 5%)</t>
  </si>
  <si>
    <t>(không quá 25%)</t>
  </si>
  <si>
    <t>PHIẾU ĐÁNH GIÁ KẾT QUẢ THEO TỔ</t>
  </si>
  <si>
    <t>PRE-COM</t>
  </si>
  <si>
    <t>HÀNG HẢI</t>
  </si>
  <si>
    <t>ĐỊNH MỨC</t>
  </si>
  <si>
    <t>KỸ THUẬT</t>
  </si>
  <si>
    <t>TKBV</t>
  </si>
  <si>
    <t>XDCB</t>
  </si>
  <si>
    <t>Công tác DA DTNS</t>
  </si>
  <si>
    <t>XUẤT SẮC</t>
  </si>
  <si>
    <t>TỐT</t>
  </si>
  <si>
    <t>HOÀN THÀNH</t>
  </si>
  <si>
    <t>KHÔNG HOÀN THÀNH</t>
  </si>
  <si>
    <t>số người/tổ</t>
  </si>
  <si>
    <t>% phòng</t>
  </si>
  <si>
    <t>tổng /phòng</t>
  </si>
  <si>
    <t>DMSX</t>
  </si>
  <si>
    <t>HTCT</t>
  </si>
  <si>
    <t>TKT</t>
  </si>
  <si>
    <t>VCLD</t>
  </si>
  <si>
    <t>BLD</t>
  </si>
  <si>
    <t>%</t>
  </si>
  <si>
    <t>Tổng Điểm</t>
  </si>
  <si>
    <t>Nội Quy</t>
  </si>
  <si>
    <t>Chuyên Môn</t>
  </si>
  <si>
    <t>p</t>
  </si>
  <si>
    <t>Tháng 11 Năm 2017</t>
  </si>
  <si>
    <t>Hiệu Quả</t>
  </si>
  <si>
    <t>2 người</t>
  </si>
  <si>
    <t>20 người</t>
  </si>
  <si>
    <t>62 người</t>
  </si>
  <si>
    <t>Tổng số NV được đánh giá trong danh sách là 85/86 người; trong đó:</t>
  </si>
  <si>
    <t>đạt tỷ lệ 23,2 %</t>
  </si>
  <si>
    <t>đạt tỷ lệ 2,3 %</t>
  </si>
  <si>
    <t>đạt tỷ lệ 1,2 %</t>
  </si>
  <si>
    <t>đạt tỷ lệ 72,1 %</t>
  </si>
  <si>
    <t>Tuấn NM</t>
  </si>
  <si>
    <t>Diệu TX</t>
  </si>
  <si>
    <t>Thăng NM</t>
  </si>
  <si>
    <t>Hoàng NB</t>
  </si>
  <si>
    <t>Tính TN</t>
  </si>
  <si>
    <t>Nhung ĐT</t>
  </si>
  <si>
    <t>Tuấn NH</t>
  </si>
  <si>
    <t>Tám ĐV</t>
  </si>
  <si>
    <t>Đạt TV</t>
  </si>
  <si>
    <t>Kháng T</t>
  </si>
  <si>
    <t>Kiên ĐT</t>
  </si>
  <si>
    <t>Bình HN</t>
  </si>
  <si>
    <t>Trọng NĐ</t>
  </si>
  <si>
    <t>Hải ĐMT</t>
  </si>
  <si>
    <t>Lương VV</t>
  </si>
  <si>
    <t>Đạt ĐX</t>
  </si>
  <si>
    <t>Hùng LĐ</t>
  </si>
  <si>
    <t>Anh TQ</t>
  </si>
  <si>
    <t>Tuấn LV</t>
  </si>
  <si>
    <t>Minh TV</t>
  </si>
  <si>
    <t>Tuân VN</t>
  </si>
  <si>
    <t>Trường PĐ</t>
  </si>
  <si>
    <t>Vân PN</t>
  </si>
  <si>
    <t>Bách TX</t>
  </si>
  <si>
    <t>Quang PN</t>
  </si>
  <si>
    <t>Toán ĐX</t>
  </si>
  <si>
    <t>Huy TQ</t>
  </si>
  <si>
    <t>Hiển LQ</t>
  </si>
  <si>
    <t>Khôi NM</t>
  </si>
  <si>
    <t>Sơn MD</t>
  </si>
  <si>
    <t>Ninh NX</t>
  </si>
  <si>
    <t>Thái PN</t>
  </si>
  <si>
    <t>Nghi LV</t>
  </si>
  <si>
    <t>Nguyện ĐC</t>
  </si>
  <si>
    <t>Hiếu TC</t>
  </si>
  <si>
    <t>Phước NT</t>
  </si>
  <si>
    <t>Hải VH</t>
  </si>
  <si>
    <t>Trung TB</t>
  </si>
  <si>
    <t>Lượng NM</t>
  </si>
  <si>
    <t>Âu TPV</t>
  </si>
  <si>
    <t>Nghĩa HC</t>
  </si>
  <si>
    <t>Dân NĐ</t>
  </si>
  <si>
    <t>Minh TB</t>
  </si>
  <si>
    <t>Nguyên PV</t>
  </si>
  <si>
    <t>Việt HM</t>
  </si>
  <si>
    <t>Anh NT</t>
  </si>
  <si>
    <t>Chức NVĐ</t>
  </si>
  <si>
    <t>Phước NV</t>
  </si>
  <si>
    <t>Trường NH</t>
  </si>
  <si>
    <t>Phong HT</t>
  </si>
  <si>
    <t>Long PH</t>
  </si>
  <si>
    <t>Đức NM</t>
  </si>
  <si>
    <t>Minh NV</t>
  </si>
  <si>
    <t>Lâm NT</t>
  </si>
  <si>
    <t>Toàn NK</t>
  </si>
  <si>
    <t>Dũng BT</t>
  </si>
  <si>
    <t xml:space="preserve">Thọ NV </t>
  </si>
  <si>
    <t xml:space="preserve">Tùng HQ </t>
  </si>
  <si>
    <t>An PM</t>
  </si>
  <si>
    <t>Vũ NH</t>
  </si>
  <si>
    <t>Hiếu NT</t>
  </si>
  <si>
    <t>Bách NN</t>
  </si>
  <si>
    <t>Hoàng TĐ</t>
  </si>
  <si>
    <t>Toàn VV</t>
  </si>
  <si>
    <t>Sinh VP</t>
  </si>
  <si>
    <t>Miền BV</t>
  </si>
  <si>
    <t>Vàng HA</t>
  </si>
  <si>
    <t>Nam VV</t>
  </si>
  <si>
    <t>Tuấn ĐM</t>
  </si>
  <si>
    <t>Hùng NV</t>
  </si>
  <si>
    <t>Nam TB</t>
  </si>
  <si>
    <t>Trí NH</t>
  </si>
  <si>
    <t>Minh TLA</t>
  </si>
  <si>
    <t>Kiên NT</t>
  </si>
  <si>
    <t>Linh NT</t>
  </si>
  <si>
    <t>Lai DV</t>
  </si>
  <si>
    <t>Anh BT</t>
  </si>
  <si>
    <t>Toàn LQ</t>
  </si>
  <si>
    <t>Phi VN</t>
  </si>
  <si>
    <t>Trọng PV</t>
  </si>
  <si>
    <t>Thành TT</t>
  </si>
  <si>
    <t>Hùng NH</t>
  </si>
  <si>
    <t>Chung HH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</si>
</sst>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2" x14ac:knownFonts="1">
    <font>
      <sz val="11"/>
      <color theme="1"/>
      <name val="Calibri"/>
      <family val="2"/>
      <scheme val="minor"/>
    </font>
    <font>
      <sz val="12"/>
      <color theme="1"/>
      <name val="Times New Roman"/>
      <family val="1"/>
    </font>
    <font>
      <b/>
      <sz val="12"/>
      <color theme="1"/>
      <name val="Times New Roman"/>
      <family val="1"/>
    </font>
    <font>
      <i/>
      <sz val="12"/>
      <color theme="1"/>
      <name val="Times New Roman"/>
      <family val="1"/>
    </font>
    <font>
      <sz val="11"/>
      <color theme="1"/>
      <name val="Times New Roman"/>
      <family val="1"/>
    </font>
    <font>
      <b/>
      <sz val="11"/>
      <color theme="1"/>
      <name val="Times New Roman"/>
      <family val="1"/>
    </font>
    <font>
      <b/>
      <sz val="13"/>
      <color theme="1"/>
      <name val="Times New Roman"/>
      <family val="1"/>
    </font>
    <font>
      <b/>
      <sz val="14"/>
      <color theme="1"/>
      <name val="Times New Roman"/>
      <family val="1"/>
    </font>
    <font>
      <sz val="13"/>
      <color rgb="FF000000"/>
      <name val="Times New Roman"/>
      <family val="1"/>
    </font>
    <font>
      <sz val="11"/>
      <color rgb="FF000000"/>
      <name val="Times New Roman"/>
      <family val="1"/>
    </font>
    <font>
      <sz val="12"/>
      <color rgb="FF545454"/>
      <name val="Arial"/>
      <family val="2"/>
    </font>
    <font>
      <b/>
      <sz val="11"/>
      <color theme="1"/>
      <name val="Calibri"/>
      <family val="2"/>
      <scheme val="minor"/>
    </font>
    <font>
      <b/>
      <sz val="12"/>
      <color rgb="FF000000"/>
      <name val="Times New Roman"/>
      <family val="1"/>
    </font>
    <font>
      <i/>
      <sz val="13"/>
      <color rgb="FFFF0000"/>
      <name val="Times New Roman"/>
      <family val="1"/>
    </font>
    <font>
      <sz val="12"/>
      <color rgb="FF000000"/>
      <name val="Times New Roman"/>
      <family val="1"/>
    </font>
    <font>
      <b/>
      <sz val="13"/>
      <color rgb="FF000000"/>
      <name val="Times New Roman"/>
      <family val="1"/>
    </font>
    <font>
      <b/>
      <sz val="11"/>
      <color rgb="FF000000"/>
      <name val="Times New Roman"/>
      <family val="1"/>
    </font>
    <font>
      <b/>
      <sz val="16"/>
      <color theme="1"/>
      <name val="Times New Roman"/>
      <family val="1"/>
    </font>
    <font>
      <i/>
      <sz val="12"/>
      <color rgb="FF000000"/>
      <name val="Times New Roman"/>
      <family val="1"/>
    </font>
    <font>
      <b/>
      <sz val="14"/>
      <color rgb="FF000000"/>
      <name val="Times New Roman"/>
      <family val="1"/>
    </font>
    <font>
      <sz val="13"/>
      <color rgb="FFFF0000"/>
      <name val="Times New Roman"/>
      <family val="1"/>
    </font>
    <font>
      <sz val="13"/>
      <color theme="1"/>
      <name val="Times New Roman"/>
      <family val="1"/>
    </font>
    <font>
      <sz val="7"/>
      <color theme="1"/>
      <name val="Times New Roman"/>
      <family val="1"/>
    </font>
    <font>
      <sz val="7"/>
      <color rgb="FF000000"/>
      <name val="Times New Roman"/>
      <family val="1"/>
    </font>
    <font>
      <b/>
      <sz val="11"/>
      <color rgb="FFFF0000"/>
      <name val="Times New Roman"/>
      <family val="1"/>
    </font>
    <font>
      <b/>
      <sz val="11"/>
      <name val="Times New Roman"/>
      <family val="1"/>
    </font>
    <font>
      <b/>
      <sz val="8"/>
      <color indexed="81"/>
      <name val="Tahoma"/>
      <family val="2"/>
    </font>
    <font>
      <sz val="8"/>
      <color indexed="81"/>
      <name val="Tahoma"/>
      <family val="2"/>
    </font>
    <font>
      <sz val="10"/>
      <color indexed="8"/>
      <name val="Arial"/>
      <family val="2"/>
    </font>
    <font>
      <sz val="18"/>
      <color indexed="81"/>
      <name val="Tahoma"/>
      <family val="2"/>
    </font>
    <font>
      <b/>
      <sz val="22"/>
      <color theme="1"/>
      <name val="Calibri"/>
      <family val="2"/>
      <scheme val="minor"/>
    </font>
    <font>
      <sz val="11"/>
      <color theme="1"/>
      <name val="Calibri"/>
      <family val="2"/>
      <scheme val="minor"/>
    </font>
    <font>
      <b/>
      <sz val="12"/>
      <color indexed="8"/>
      <name val="Times New Roman"/>
      <family val="1"/>
    </font>
    <font>
      <sz val="12"/>
      <color indexed="8"/>
      <name val="Times New Roman"/>
      <family val="1"/>
    </font>
    <font>
      <sz val="12"/>
      <name val="Times New Roman"/>
      <family val="1"/>
    </font>
    <font>
      <b/>
      <sz val="12"/>
      <color rgb="FFFF0000"/>
      <name val="Times New Roman"/>
      <family val="1"/>
    </font>
    <font>
      <b/>
      <sz val="12"/>
      <name val="Times New Roman"/>
      <family val="1"/>
    </font>
    <font>
      <sz val="12"/>
      <color rgb="FFFF0000"/>
      <name val="Times New Roman"/>
      <family val="1"/>
    </font>
    <font>
      <b/>
      <sz val="22"/>
      <name val="Calibri"/>
      <family val="2"/>
      <scheme val="minor"/>
    </font>
    <font>
      <b/>
      <sz val="11"/>
      <name val="Calibri"/>
      <family val="2"/>
      <scheme val="minor"/>
    </font>
    <font>
      <b/>
      <sz val="16"/>
      <name val="Times New Roman"/>
      <family val="1"/>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28" fillId="0" borderId="0">
      <alignment vertical="top"/>
    </xf>
    <xf numFmtId="9" fontId="31" fillId="0" borderId="0" applyFont="0" applyFill="0" applyBorder="0" applyAlignment="0" applyProtection="0"/>
  </cellStyleXfs>
  <cellXfs count="452">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2"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2" fillId="0" borderId="0" xfId="0" applyFont="1" applyAlignment="1">
      <alignment vertical="center"/>
    </xf>
    <xf numFmtId="0" fontId="5" fillId="0" borderId="1" xfId="0" applyFont="1" applyBorder="1" applyAlignment="1">
      <alignment horizontal="center" vertical="center" wrapText="1"/>
    </xf>
    <xf numFmtId="0" fontId="10" fillId="0" borderId="0" xfId="0" applyFont="1"/>
    <xf numFmtId="0" fontId="0" fillId="0" borderId="0" xfId="0" applyAlignment="1">
      <alignment horizontal="center" vertical="center" wrapText="1"/>
    </xf>
    <xf numFmtId="0" fontId="8" fillId="0" borderId="1" xfId="0" applyFont="1" applyBorder="1" applyAlignment="1">
      <alignment horizontal="justify" vertical="center" wrapText="1"/>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 fillId="0" borderId="1" xfId="0" applyFont="1" applyBorder="1" applyAlignment="1">
      <alignment vertical="center" wrapText="1"/>
    </xf>
    <xf numFmtId="0" fontId="8" fillId="0" borderId="1" xfId="0" applyFont="1" applyBorder="1" applyAlignment="1">
      <alignment vertical="center" wrapText="1"/>
    </xf>
    <xf numFmtId="0" fontId="15" fillId="0" borderId="1" xfId="0" applyFont="1" applyBorder="1" applyAlignment="1">
      <alignment vertical="center" wrapText="1"/>
    </xf>
    <xf numFmtId="0" fontId="0" fillId="0" borderId="0" xfId="0" applyAlignment="1">
      <alignment horizontal="center"/>
    </xf>
    <xf numFmtId="0" fontId="12" fillId="0" borderId="1" xfId="0" applyFont="1" applyBorder="1" applyAlignment="1">
      <alignment horizontal="center" vertical="center" wrapText="1"/>
    </xf>
    <xf numFmtId="0" fontId="0" fillId="0" borderId="0" xfId="0" applyAlignment="1">
      <alignment horizontal="center" vertical="center"/>
    </xf>
    <xf numFmtId="0" fontId="12" fillId="0" borderId="0" xfId="0" applyFont="1" applyAlignment="1">
      <alignment horizontal="center" vertical="center"/>
    </xf>
    <xf numFmtId="0" fontId="14" fillId="0" borderId="0" xfId="0" applyFont="1" applyAlignment="1">
      <alignment vertical="center"/>
    </xf>
    <xf numFmtId="0" fontId="14" fillId="0" borderId="0" xfId="0" applyFont="1" applyAlignment="1">
      <alignment horizontal="left" vertical="top"/>
    </xf>
    <xf numFmtId="0" fontId="9" fillId="0" borderId="3" xfId="0" applyFont="1" applyBorder="1" applyAlignment="1">
      <alignment vertical="center" wrapText="1"/>
    </xf>
    <xf numFmtId="0" fontId="16" fillId="0" borderId="3" xfId="0" applyFont="1" applyBorder="1" applyAlignment="1">
      <alignment vertical="center" wrapText="1"/>
    </xf>
    <xf numFmtId="0" fontId="9" fillId="0" borderId="4" xfId="0" applyFont="1" applyBorder="1" applyAlignment="1">
      <alignment vertical="center" wrapText="1"/>
    </xf>
    <xf numFmtId="0" fontId="16" fillId="0" borderId="4" xfId="0" applyFont="1" applyBorder="1" applyAlignment="1">
      <alignment vertical="center" wrapText="1"/>
    </xf>
    <xf numFmtId="0" fontId="9" fillId="0" borderId="11" xfId="0" applyFont="1" applyBorder="1" applyAlignment="1">
      <alignment vertical="center" wrapText="1"/>
    </xf>
    <xf numFmtId="0" fontId="16" fillId="0" borderId="11" xfId="0" applyFont="1" applyBorder="1" applyAlignment="1">
      <alignment vertical="center" wrapText="1"/>
    </xf>
    <xf numFmtId="0" fontId="16" fillId="0" borderId="1" xfId="0" applyFont="1" applyBorder="1" applyAlignment="1">
      <alignment horizontal="center" vertical="center" wrapText="1"/>
    </xf>
    <xf numFmtId="0" fontId="8" fillId="0" borderId="3" xfId="0" applyFont="1" applyBorder="1" applyAlignment="1">
      <alignment vertical="center" wrapText="1"/>
    </xf>
    <xf numFmtId="0" fontId="15" fillId="0" borderId="3" xfId="0" applyFont="1" applyBorder="1" applyAlignment="1">
      <alignment vertical="center" wrapText="1"/>
    </xf>
    <xf numFmtId="0" fontId="8" fillId="0" borderId="11" xfId="0" applyFont="1" applyBorder="1" applyAlignment="1">
      <alignment vertical="center" wrapText="1"/>
    </xf>
    <xf numFmtId="0" fontId="15" fillId="0" borderId="11" xfId="0" applyFont="1" applyBorder="1" applyAlignment="1">
      <alignment vertical="center" wrapText="1"/>
    </xf>
    <xf numFmtId="0" fontId="15" fillId="0" borderId="1" xfId="0" applyFont="1" applyBorder="1" applyAlignment="1">
      <alignment horizontal="center" vertical="center" wrapText="1"/>
    </xf>
    <xf numFmtId="0" fontId="8" fillId="0" borderId="12" xfId="0" applyFont="1" applyBorder="1" applyAlignment="1">
      <alignment vertical="center" wrapText="1"/>
    </xf>
    <xf numFmtId="0" fontId="15" fillId="0" borderId="12" xfId="0" applyFont="1" applyBorder="1" applyAlignment="1">
      <alignment vertical="center" wrapText="1"/>
    </xf>
    <xf numFmtId="9" fontId="15" fillId="0" borderId="1" xfId="0" applyNumberFormat="1" applyFont="1" applyBorder="1" applyAlignment="1">
      <alignment horizontal="center" vertical="center" wrapText="1"/>
    </xf>
    <xf numFmtId="0" fontId="0" fillId="0" borderId="1" xfId="0" applyBorder="1"/>
    <xf numFmtId="0" fontId="11" fillId="0" borderId="1" xfId="0" applyFont="1" applyBorder="1" applyAlignment="1">
      <alignment horizontal="center"/>
    </xf>
    <xf numFmtId="0" fontId="11"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14" fillId="0" borderId="5" xfId="0" applyFont="1" applyBorder="1" applyAlignment="1">
      <alignment horizontal="justify" vertical="center" wrapText="1"/>
    </xf>
    <xf numFmtId="0" fontId="14" fillId="0" borderId="6" xfId="0" applyFont="1" applyBorder="1" applyAlignment="1">
      <alignment horizontal="justify" vertical="center" wrapText="1"/>
    </xf>
    <xf numFmtId="0" fontId="14" fillId="0" borderId="7" xfId="0" applyFont="1" applyBorder="1" applyAlignment="1">
      <alignment horizontal="justify" vertical="center" wrapText="1"/>
    </xf>
    <xf numFmtId="0" fontId="12" fillId="0" borderId="5" xfId="0" applyFont="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horizontal="justify" vertical="center" wrapText="1"/>
    </xf>
    <xf numFmtId="0" fontId="14" fillId="0" borderId="2" xfId="0" applyFont="1" applyBorder="1" applyAlignment="1">
      <alignment vertical="center" wrapText="1"/>
    </xf>
    <xf numFmtId="0" fontId="8" fillId="0" borderId="3" xfId="0" applyFont="1" applyBorder="1" applyAlignment="1">
      <alignment horizontal="center" vertical="center" wrapText="1"/>
    </xf>
    <xf numFmtId="0" fontId="8" fillId="0" borderId="3" xfId="0" applyFont="1" applyBorder="1" applyAlignment="1">
      <alignment horizontal="justify" vertical="center" wrapText="1"/>
    </xf>
    <xf numFmtId="0" fontId="14" fillId="0" borderId="3"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horizontal="justify" vertical="center" wrapText="1"/>
    </xf>
    <xf numFmtId="0" fontId="14" fillId="0" borderId="4" xfId="0" applyFont="1" applyBorder="1" applyAlignment="1">
      <alignment horizontal="justify" vertical="center" wrapText="1"/>
    </xf>
    <xf numFmtId="0" fontId="0" fillId="0" borderId="0" xfId="0" applyAlignment="1">
      <alignment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21" fillId="0" borderId="5" xfId="0" applyFont="1" applyBorder="1" applyAlignment="1">
      <alignment horizontal="justify" vertical="center"/>
    </xf>
    <xf numFmtId="0" fontId="21" fillId="0" borderId="6" xfId="0" applyFont="1" applyBorder="1" applyAlignment="1">
      <alignment horizontal="justify" vertical="center"/>
    </xf>
    <xf numFmtId="0" fontId="8" fillId="0" borderId="7" xfId="0" applyFont="1" applyBorder="1" applyAlignment="1">
      <alignment horizontal="justify" vertical="center"/>
    </xf>
    <xf numFmtId="0" fontId="21" fillId="0" borderId="5" xfId="0" applyFont="1" applyBorder="1" applyAlignment="1">
      <alignment horizontal="justify" vertical="center" wrapText="1"/>
    </xf>
    <xf numFmtId="0" fontId="21" fillId="0" borderId="6" xfId="0" applyFont="1" applyBorder="1" applyAlignment="1">
      <alignment horizontal="justify" vertical="center" wrapText="1"/>
    </xf>
    <xf numFmtId="0" fontId="21" fillId="0" borderId="7" xfId="0" applyFont="1" applyBorder="1" applyAlignment="1">
      <alignment horizontal="justify" vertical="center" wrapText="1"/>
    </xf>
    <xf numFmtId="0" fontId="4" fillId="0" borderId="0" xfId="0" applyFont="1"/>
    <xf numFmtId="0" fontId="5" fillId="0" borderId="0" xfId="0" applyFont="1" applyBorder="1" applyAlignment="1">
      <alignment horizontal="center"/>
    </xf>
    <xf numFmtId="0" fontId="4" fillId="0" borderId="0" xfId="0" applyFont="1" applyBorder="1" applyAlignment="1">
      <alignment horizontal="left"/>
    </xf>
    <xf numFmtId="0" fontId="4" fillId="0" borderId="0" xfId="0" applyFont="1" applyAlignment="1">
      <alignment horizontal="center" vertical="center"/>
    </xf>
    <xf numFmtId="0" fontId="5" fillId="0" borderId="0" xfId="0" applyFont="1" applyAlignment="1">
      <alignmen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11" xfId="0" applyFont="1" applyBorder="1" applyAlignment="1">
      <alignment horizontal="center" vertical="center" wrapText="1"/>
    </xf>
    <xf numFmtId="0" fontId="4" fillId="0" borderId="11" xfId="0" applyFont="1" applyBorder="1" applyAlignment="1">
      <alignment horizontal="justify" vertical="center" wrapText="1"/>
    </xf>
    <xf numFmtId="0" fontId="5" fillId="0" borderId="11" xfId="0" applyFont="1" applyBorder="1" applyAlignment="1">
      <alignment horizontal="left" vertical="center" wrapText="1"/>
    </xf>
    <xf numFmtId="0" fontId="4" fillId="0" borderId="3" xfId="0" applyFont="1" applyBorder="1" applyAlignment="1">
      <alignment horizontal="center" vertical="center" wrapText="1"/>
    </xf>
    <xf numFmtId="0" fontId="4" fillId="0" borderId="3" xfId="0" applyFont="1" applyBorder="1" applyAlignment="1">
      <alignment horizontal="justify" vertical="center" wrapText="1"/>
    </xf>
    <xf numFmtId="0" fontId="5" fillId="0" borderId="3" xfId="0" applyFont="1" applyBorder="1" applyAlignment="1">
      <alignment horizontal="center" vertical="center" wrapText="1"/>
    </xf>
    <xf numFmtId="0" fontId="4" fillId="0" borderId="3" xfId="0" applyFont="1" applyBorder="1" applyAlignment="1">
      <alignment vertical="center" wrapText="1"/>
    </xf>
    <xf numFmtId="0" fontId="4" fillId="0" borderId="12" xfId="0" applyFont="1" applyBorder="1" applyAlignment="1">
      <alignment horizontal="center" vertical="center" wrapText="1"/>
    </xf>
    <xf numFmtId="0" fontId="4" fillId="0" borderId="12" xfId="0" applyFont="1" applyBorder="1" applyAlignment="1">
      <alignment horizontal="justify" vertical="center" wrapText="1"/>
    </xf>
    <xf numFmtId="0" fontId="5" fillId="0" borderId="12" xfId="0" applyFont="1" applyBorder="1" applyAlignment="1">
      <alignment horizontal="center" vertical="center" wrapText="1"/>
    </xf>
    <xf numFmtId="0" fontId="4" fillId="0" borderId="12" xfId="0" applyFont="1" applyBorder="1" applyAlignment="1">
      <alignment vertical="center" wrapText="1"/>
    </xf>
    <xf numFmtId="0" fontId="5" fillId="0" borderId="1" xfId="0" applyFont="1" applyBorder="1" applyAlignment="1">
      <alignment horizontal="justify" vertical="center" wrapText="1"/>
    </xf>
    <xf numFmtId="0" fontId="5" fillId="0" borderId="11" xfId="0" applyFont="1" applyBorder="1" applyAlignment="1">
      <alignment horizontal="center" vertical="center" wrapText="1"/>
    </xf>
    <xf numFmtId="0" fontId="4" fillId="0" borderId="11" xfId="0" applyFont="1" applyBorder="1" applyAlignment="1">
      <alignment vertical="center" wrapText="1"/>
    </xf>
    <xf numFmtId="0" fontId="4" fillId="0" borderId="4" xfId="0" applyFont="1" applyBorder="1" applyAlignment="1">
      <alignment horizontal="center" vertical="center" wrapText="1"/>
    </xf>
    <xf numFmtId="0" fontId="4" fillId="0" borderId="4" xfId="0" applyFont="1" applyBorder="1" applyAlignment="1">
      <alignment horizontal="justify" vertical="center" wrapText="1"/>
    </xf>
    <xf numFmtId="0" fontId="5" fillId="0" borderId="4" xfId="0" applyFont="1" applyBorder="1" applyAlignment="1">
      <alignment horizontal="center" vertical="center" wrapText="1"/>
    </xf>
    <xf numFmtId="0" fontId="4" fillId="0" borderId="4" xfId="0" applyFont="1" applyBorder="1" applyAlignment="1">
      <alignment vertical="center" wrapText="1"/>
    </xf>
    <xf numFmtId="0" fontId="5" fillId="0" borderId="1" xfId="0" applyFont="1" applyBorder="1" applyAlignment="1">
      <alignment horizontal="center"/>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0" fillId="0" borderId="20" xfId="0" applyBorder="1" applyAlignment="1">
      <alignment horizontal="center" vertical="center"/>
    </xf>
    <xf numFmtId="0" fontId="2" fillId="0" borderId="0" xfId="0" applyFont="1" applyFill="1" applyAlignment="1">
      <alignment vertical="center"/>
    </xf>
    <xf numFmtId="164" fontId="0" fillId="0" borderId="0" xfId="0" applyNumberFormat="1"/>
    <xf numFmtId="0" fontId="1" fillId="0" borderId="0" xfId="0" applyFont="1" applyFill="1" applyAlignment="1">
      <alignment vertical="center"/>
    </xf>
    <xf numFmtId="0" fontId="11" fillId="0" borderId="1" xfId="0" applyFont="1" applyBorder="1" applyAlignment="1">
      <alignment horizontal="center" vertical="center"/>
    </xf>
    <xf numFmtId="0" fontId="0" fillId="0" borderId="0" xfId="0" applyBorder="1"/>
    <xf numFmtId="0" fontId="11" fillId="0" borderId="0" xfId="0" applyFont="1" applyAlignment="1">
      <alignment horizontal="center" vertical="center"/>
    </xf>
    <xf numFmtId="0" fontId="0" fillId="0" borderId="1" xfId="0" applyBorder="1" applyAlignment="1">
      <alignment horizontal="center" vertical="center"/>
    </xf>
    <xf numFmtId="0" fontId="11" fillId="0" borderId="0" xfId="0" applyFont="1"/>
    <xf numFmtId="164" fontId="11" fillId="0" borderId="1" xfId="0" applyNumberFormat="1" applyFont="1" applyBorder="1" applyAlignment="1">
      <alignment horizontal="center" vertical="center"/>
    </xf>
    <xf numFmtId="164" fontId="0" fillId="0" borderId="1" xfId="0" applyNumberFormat="1" applyBorder="1" applyAlignment="1">
      <alignment horizontal="right" vertical="center"/>
    </xf>
    <xf numFmtId="0" fontId="11" fillId="0" borderId="0" xfId="0" applyFont="1" applyBorder="1"/>
    <xf numFmtId="0" fontId="11" fillId="0" borderId="0" xfId="0" applyFont="1" applyBorder="1" applyAlignment="1">
      <alignment horizontal="center" vertical="center"/>
    </xf>
    <xf numFmtId="0" fontId="0" fillId="0" borderId="0" xfId="0"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Border="1"/>
    <xf numFmtId="164" fontId="0" fillId="0" borderId="1" xfId="0" applyNumberFormat="1" applyBorder="1" applyAlignment="1">
      <alignment horizontal="right"/>
    </xf>
    <xf numFmtId="0" fontId="11" fillId="0" borderId="0" xfId="0" applyFont="1" applyBorder="1" applyAlignment="1">
      <alignment horizontal="center" vertical="center"/>
    </xf>
    <xf numFmtId="0" fontId="11" fillId="0" borderId="0" xfId="0" applyFont="1" applyBorder="1" applyAlignment="1">
      <alignment vertical="center"/>
    </xf>
    <xf numFmtId="10" fontId="0" fillId="0" borderId="0" xfId="2" applyNumberFormat="1" applyFont="1" applyBorder="1" applyAlignment="1">
      <alignment horizontal="center" vertical="center"/>
    </xf>
    <xf numFmtId="0" fontId="11" fillId="0" borderId="1" xfId="0" applyFont="1" applyBorder="1" applyAlignment="1">
      <alignment horizontal="center" vertical="center"/>
    </xf>
    <xf numFmtId="1" fontId="0" fillId="0" borderId="1" xfId="0" applyNumberFormat="1" applyBorder="1" applyAlignment="1">
      <alignment horizontal="center" vertical="center"/>
    </xf>
    <xf numFmtId="1" fontId="0" fillId="0" borderId="1" xfId="0" applyNumberFormat="1" applyBorder="1" applyAlignment="1">
      <alignment horizontal="right" vertical="center"/>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xf>
    <xf numFmtId="14" fontId="1" fillId="0" borderId="0" xfId="0" applyNumberFormat="1" applyFont="1" applyFill="1" applyBorder="1" applyAlignment="1">
      <alignment horizontal="right" vertical="center"/>
    </xf>
    <xf numFmtId="1" fontId="1"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xf>
    <xf numFmtId="14" fontId="2" fillId="0" borderId="0" xfId="0" applyNumberFormat="1" applyFont="1" applyFill="1" applyBorder="1" applyAlignment="1">
      <alignment horizontal="right" vertical="center"/>
    </xf>
    <xf numFmtId="1"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wrapText="1"/>
    </xf>
    <xf numFmtId="0" fontId="32" fillId="0" borderId="1" xfId="0" applyFont="1" applyFill="1" applyBorder="1" applyAlignment="1">
      <alignment horizontal="center" vertical="center" wrapText="1"/>
    </xf>
    <xf numFmtId="0" fontId="33" fillId="0" borderId="1" xfId="0" applyFont="1" applyFill="1" applyBorder="1" applyAlignment="1">
      <alignment horizontal="center" vertical="center"/>
    </xf>
    <xf numFmtId="0" fontId="33" fillId="0" borderId="1" xfId="0" applyFont="1" applyFill="1" applyBorder="1" applyAlignment="1">
      <alignment horizontal="left" vertical="center" wrapText="1"/>
    </xf>
    <xf numFmtId="0" fontId="33" fillId="0" borderId="1" xfId="0" applyFont="1" applyFill="1" applyBorder="1" applyAlignment="1">
      <alignment horizontal="left" vertical="center"/>
    </xf>
    <xf numFmtId="14" fontId="34" fillId="0" borderId="1" xfId="0" applyNumberFormat="1" applyFont="1" applyFill="1" applyBorder="1" applyAlignment="1">
      <alignment horizontal="right" vertical="center" wrapText="1"/>
    </xf>
    <xf numFmtId="0" fontId="1" fillId="0" borderId="1" xfId="0" applyFont="1" applyFill="1" applyBorder="1" applyAlignment="1">
      <alignment horizontal="center" vertical="center"/>
    </xf>
    <xf numFmtId="0" fontId="35" fillId="0" borderId="1" xfId="0" applyFont="1" applyFill="1" applyBorder="1" applyAlignment="1">
      <alignment horizontal="center" vertical="center"/>
    </xf>
    <xf numFmtId="14" fontId="36" fillId="0" borderId="1" xfId="1" applyNumberFormat="1" applyFont="1" applyFill="1" applyBorder="1" applyAlignment="1">
      <alignment horizontal="center" vertical="center"/>
    </xf>
    <xf numFmtId="0" fontId="36" fillId="0" borderId="1" xfId="0" applyFont="1" applyFill="1" applyBorder="1" applyAlignment="1">
      <alignment horizontal="left" vertical="center" wrapText="1"/>
    </xf>
    <xf numFmtId="0" fontId="32" fillId="0" borderId="1" xfId="0" applyFont="1" applyFill="1" applyBorder="1" applyAlignment="1">
      <alignment horizontal="left" vertical="center"/>
    </xf>
    <xf numFmtId="14" fontId="36" fillId="0" borderId="1" xfId="0" applyNumberFormat="1" applyFont="1" applyFill="1" applyBorder="1" applyAlignment="1">
      <alignment horizontal="right" vertical="center" wrapText="1"/>
    </xf>
    <xf numFmtId="0" fontId="14" fillId="0" borderId="1" xfId="0" applyFont="1" applyFill="1" applyBorder="1" applyAlignment="1">
      <alignment horizontal="center" vertical="center" wrapText="1"/>
    </xf>
    <xf numFmtId="14" fontId="34" fillId="0" borderId="1" xfId="0" applyNumberFormat="1" applyFont="1" applyFill="1" applyBorder="1" applyAlignment="1">
      <alignment horizontal="right" vertical="center"/>
    </xf>
    <xf numFmtId="1" fontId="1" fillId="0" borderId="1" xfId="0" applyNumberFormat="1" applyFont="1" applyFill="1" applyBorder="1" applyAlignment="1">
      <alignment horizontal="center" vertical="center"/>
    </xf>
    <xf numFmtId="14" fontId="34" fillId="0" borderId="1" xfId="0" quotePrefix="1" applyNumberFormat="1" applyFont="1" applyFill="1" applyBorder="1" applyAlignment="1">
      <alignment horizontal="right" vertical="center"/>
    </xf>
    <xf numFmtId="0" fontId="32" fillId="0" borderId="1" xfId="0" applyFont="1" applyFill="1" applyBorder="1" applyAlignment="1">
      <alignment horizontal="center" vertical="center"/>
    </xf>
    <xf numFmtId="0" fontId="32" fillId="0" borderId="1" xfId="0" applyFont="1" applyFill="1" applyBorder="1" applyAlignment="1">
      <alignment horizontal="left" vertical="center" wrapText="1"/>
    </xf>
    <xf numFmtId="0" fontId="37"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4" fontId="34" fillId="0" borderId="1" xfId="0" quotePrefix="1" applyNumberFormat="1" applyFont="1" applyFill="1" applyBorder="1" applyAlignment="1">
      <alignment horizontal="right" vertical="center" wrapText="1"/>
    </xf>
    <xf numFmtId="0" fontId="32" fillId="0" borderId="0" xfId="0" applyFont="1" applyFill="1" applyBorder="1" applyAlignment="1">
      <alignment horizontal="center" vertical="center" wrapText="1"/>
    </xf>
    <xf numFmtId="0" fontId="33" fillId="0" borderId="0" xfId="0" applyFont="1" applyFill="1" applyBorder="1" applyAlignment="1">
      <alignment horizontal="center" vertical="center"/>
    </xf>
    <xf numFmtId="0" fontId="33" fillId="0" borderId="0" xfId="0" applyFont="1" applyFill="1" applyBorder="1" applyAlignment="1">
      <alignment horizontal="left" vertical="center" wrapText="1"/>
    </xf>
    <xf numFmtId="0" fontId="33" fillId="0" borderId="0" xfId="0" applyFont="1" applyFill="1" applyBorder="1" applyAlignment="1">
      <alignment horizontal="left" vertical="center"/>
    </xf>
    <xf numFmtId="14" fontId="34" fillId="0" borderId="0" xfId="0" quotePrefix="1" applyNumberFormat="1" applyFont="1" applyFill="1" applyBorder="1" applyAlignment="1">
      <alignment horizontal="right" vertical="center" wrapText="1"/>
    </xf>
    <xf numFmtId="0" fontId="35" fillId="0" borderId="0" xfId="0" applyFont="1" applyFill="1" applyBorder="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left" vertical="center"/>
    </xf>
    <xf numFmtId="1" fontId="1" fillId="0" borderId="0" xfId="0" applyNumberFormat="1" applyFont="1" applyFill="1" applyAlignment="1">
      <alignment horizontal="center" vertical="center"/>
    </xf>
    <xf numFmtId="0" fontId="36" fillId="0" borderId="0" xfId="0" applyFont="1" applyFill="1" applyBorder="1" applyAlignment="1">
      <alignment horizontal="center" vertical="center" wrapText="1"/>
    </xf>
    <xf numFmtId="0" fontId="14" fillId="0" borderId="0" xfId="0" applyFont="1" applyFill="1" applyAlignment="1">
      <alignment vertical="center"/>
    </xf>
    <xf numFmtId="14" fontId="1" fillId="0" borderId="0" xfId="0" applyNumberFormat="1" applyFont="1" applyFill="1" applyAlignment="1">
      <alignment horizontal="right" vertical="center"/>
    </xf>
    <xf numFmtId="0" fontId="14" fillId="0" borderId="0" xfId="0" applyFont="1" applyFill="1" applyBorder="1" applyAlignment="1">
      <alignment vertical="center"/>
    </xf>
    <xf numFmtId="14" fontId="1" fillId="0" borderId="0" xfId="0" applyNumberFormat="1" applyFont="1" applyFill="1" applyBorder="1" applyAlignment="1">
      <alignment horizontal="left" vertical="center"/>
    </xf>
    <xf numFmtId="1" fontId="1" fillId="0" borderId="0" xfId="0" applyNumberFormat="1" applyFont="1" applyFill="1" applyBorder="1" applyAlignment="1">
      <alignment horizontal="left" vertical="center"/>
    </xf>
    <xf numFmtId="14" fontId="1" fillId="0" borderId="0" xfId="0" applyNumberFormat="1" applyFont="1" applyFill="1" applyAlignment="1">
      <alignment horizontal="left" vertical="center"/>
    </xf>
    <xf numFmtId="0" fontId="14" fillId="0" borderId="0" xfId="0" applyFont="1" applyFill="1" applyAlignment="1">
      <alignment horizontal="center" vertical="center"/>
    </xf>
    <xf numFmtId="1" fontId="3" fillId="0" borderId="0" xfId="0" applyNumberFormat="1"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left" vertical="center"/>
    </xf>
    <xf numFmtId="14" fontId="2" fillId="0" borderId="0" xfId="0" applyNumberFormat="1" applyFont="1" applyFill="1" applyAlignment="1">
      <alignment horizontal="right" vertical="center"/>
    </xf>
    <xf numFmtId="1" fontId="2" fillId="0" borderId="0" xfId="0" applyNumberFormat="1" applyFont="1" applyFill="1" applyAlignment="1">
      <alignment horizontal="center" vertical="center"/>
    </xf>
    <xf numFmtId="0" fontId="11" fillId="0" borderId="1" xfId="0" applyFont="1" applyBorder="1" applyAlignment="1">
      <alignment horizontal="center" vertical="center" wrapText="1"/>
    </xf>
    <xf numFmtId="0" fontId="32" fillId="2" borderId="1" xfId="0" applyFont="1" applyFill="1" applyBorder="1" applyAlignment="1">
      <alignment horizontal="left" vertical="center" wrapText="1"/>
    </xf>
    <xf numFmtId="1" fontId="1" fillId="0" borderId="0" xfId="0" applyNumberFormat="1" applyFont="1" applyFill="1" applyAlignment="1">
      <alignment horizontal="right" vertical="center"/>
    </xf>
    <xf numFmtId="1" fontId="34" fillId="0" borderId="1" xfId="0" applyNumberFormat="1" applyFont="1" applyFill="1" applyBorder="1" applyAlignment="1">
      <alignment horizontal="right" vertical="center" wrapText="1"/>
    </xf>
    <xf numFmtId="1" fontId="34" fillId="0" borderId="1" xfId="0" quotePrefix="1" applyNumberFormat="1" applyFont="1" applyFill="1" applyBorder="1" applyAlignment="1">
      <alignment horizontal="right" vertical="center"/>
    </xf>
    <xf numFmtId="1" fontId="34" fillId="0" borderId="1" xfId="0" applyNumberFormat="1" applyFont="1" applyFill="1" applyBorder="1" applyAlignment="1">
      <alignment horizontal="right" vertical="center"/>
    </xf>
    <xf numFmtId="1" fontId="34" fillId="0" borderId="0" xfId="0" quotePrefix="1" applyNumberFormat="1" applyFont="1" applyFill="1" applyBorder="1" applyAlignment="1">
      <alignment horizontal="right" vertical="center" wrapText="1"/>
    </xf>
    <xf numFmtId="1" fontId="1" fillId="0" borderId="0" xfId="0" applyNumberFormat="1" applyFont="1" applyFill="1" applyAlignment="1">
      <alignment horizontal="left" vertical="center"/>
    </xf>
    <xf numFmtId="1" fontId="2" fillId="0" borderId="0" xfId="0" applyNumberFormat="1" applyFont="1" applyFill="1" applyAlignment="1">
      <alignment horizontal="right"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37" fillId="0" borderId="0" xfId="0" applyFont="1" applyFill="1" applyBorder="1" applyAlignment="1">
      <alignment horizontal="center" vertical="center"/>
    </xf>
    <xf numFmtId="1" fontId="1"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 fontId="36" fillId="0" borderId="1" xfId="0" applyNumberFormat="1" applyFont="1" applyFill="1" applyBorder="1" applyAlignment="1">
      <alignment horizontal="right" vertical="center" wrapText="1"/>
    </xf>
    <xf numFmtId="0" fontId="32" fillId="2" borderId="1" xfId="0" applyFont="1" applyFill="1" applyBorder="1" applyAlignment="1">
      <alignment horizontal="center" vertical="center" wrapText="1"/>
    </xf>
    <xf numFmtId="0" fontId="32" fillId="2" borderId="1" xfId="0" applyFont="1" applyFill="1" applyBorder="1" applyAlignment="1">
      <alignment horizontal="center" vertical="center"/>
    </xf>
    <xf numFmtId="0" fontId="32" fillId="2" borderId="1" xfId="0" applyFont="1" applyFill="1" applyBorder="1" applyAlignment="1">
      <alignment horizontal="left" vertical="center"/>
    </xf>
    <xf numFmtId="14" fontId="36" fillId="2" borderId="1" xfId="0" applyNumberFormat="1" applyFont="1" applyFill="1" applyBorder="1" applyAlignment="1">
      <alignment horizontal="right" vertical="center" wrapText="1"/>
    </xf>
    <xf numFmtId="1" fontId="36" fillId="2" borderId="1" xfId="0" applyNumberFormat="1" applyFont="1" applyFill="1" applyBorder="1" applyAlignment="1">
      <alignment horizontal="right" vertical="center" wrapText="1"/>
    </xf>
    <xf numFmtId="1" fontId="1" fillId="2" borderId="1" xfId="0" applyNumberFormat="1" applyFont="1" applyFill="1" applyBorder="1" applyAlignment="1">
      <alignment horizontal="center" vertical="center"/>
    </xf>
    <xf numFmtId="0" fontId="35"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0" xfId="0" applyFont="1" applyFill="1" applyAlignment="1">
      <alignment vertical="center"/>
    </xf>
    <xf numFmtId="0" fontId="1" fillId="2" borderId="0" xfId="0" applyFont="1" applyFill="1" applyAlignment="1">
      <alignment vertical="center"/>
    </xf>
    <xf numFmtId="0" fontId="33" fillId="2" borderId="1" xfId="0" applyFont="1" applyFill="1" applyBorder="1" applyAlignment="1">
      <alignment horizontal="center" vertical="center"/>
    </xf>
    <xf numFmtId="0" fontId="33" fillId="2" borderId="1" xfId="0" applyFont="1" applyFill="1" applyBorder="1" applyAlignment="1">
      <alignment horizontal="left" vertical="center" wrapText="1"/>
    </xf>
    <xf numFmtId="0" fontId="33" fillId="2" borderId="1" xfId="0" applyFont="1" applyFill="1" applyBorder="1" applyAlignment="1">
      <alignment horizontal="left" vertical="center"/>
    </xf>
    <xf numFmtId="14" fontId="34" fillId="2" borderId="1" xfId="0" applyNumberFormat="1" applyFont="1" applyFill="1" applyBorder="1" applyAlignment="1">
      <alignment horizontal="right" vertical="center" wrapText="1"/>
    </xf>
    <xf numFmtId="1" fontId="34" fillId="2" borderId="1" xfId="0" applyNumberFormat="1" applyFont="1" applyFill="1" applyBorder="1" applyAlignment="1">
      <alignment horizontal="right" vertical="center" wrapText="1"/>
    </xf>
    <xf numFmtId="0" fontId="1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14" fontId="34" fillId="2" borderId="1" xfId="0" applyNumberFormat="1" applyFont="1" applyFill="1" applyBorder="1" applyAlignment="1">
      <alignment horizontal="right" vertical="center"/>
    </xf>
    <xf numFmtId="1" fontId="34" fillId="2" borderId="1" xfId="0" applyNumberFormat="1" applyFont="1" applyFill="1" applyBorder="1" applyAlignment="1">
      <alignment horizontal="right" vertical="center"/>
    </xf>
    <xf numFmtId="1" fontId="37" fillId="2" borderId="1" xfId="0" applyNumberFormat="1" applyFont="1" applyFill="1" applyBorder="1" applyAlignment="1">
      <alignment horizontal="right" vertical="center" wrapText="1"/>
    </xf>
    <xf numFmtId="0" fontId="33" fillId="0" borderId="1" xfId="0" applyFont="1" applyFill="1" applyBorder="1" applyAlignment="1">
      <alignment horizontal="center" vertical="center" wrapText="1"/>
    </xf>
    <xf numFmtId="1" fontId="2" fillId="0" borderId="1" xfId="0" applyNumberFormat="1" applyFont="1" applyFill="1" applyBorder="1" applyAlignment="1">
      <alignment horizontal="center" vertical="center"/>
    </xf>
    <xf numFmtId="0" fontId="1" fillId="0" borderId="1" xfId="0" applyFont="1" applyFill="1" applyBorder="1" applyAlignment="1">
      <alignment vertical="center"/>
    </xf>
    <xf numFmtId="0" fontId="32"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xf>
    <xf numFmtId="0" fontId="35" fillId="3" borderId="1" xfId="0" applyFont="1" applyFill="1" applyBorder="1" applyAlignment="1">
      <alignment horizontal="center" vertical="center"/>
    </xf>
    <xf numFmtId="0" fontId="2" fillId="3" borderId="0" xfId="0" applyFont="1" applyFill="1" applyAlignment="1">
      <alignment vertical="center"/>
    </xf>
    <xf numFmtId="0" fontId="1" fillId="3" borderId="0" xfId="0" applyFont="1" applyFill="1" applyAlignment="1">
      <alignment vertical="center"/>
    </xf>
    <xf numFmtId="0" fontId="33" fillId="3" borderId="1" xfId="0" applyFont="1" applyFill="1" applyBorder="1" applyAlignment="1">
      <alignment horizontal="center" vertical="center"/>
    </xf>
    <xf numFmtId="0" fontId="33" fillId="3" borderId="1" xfId="0" applyFont="1" applyFill="1" applyBorder="1" applyAlignment="1">
      <alignment horizontal="left" vertical="center" wrapText="1"/>
    </xf>
    <xf numFmtId="0" fontId="33" fillId="3" borderId="1" xfId="0" applyFont="1" applyFill="1" applyBorder="1" applyAlignment="1">
      <alignment horizontal="left" vertical="center"/>
    </xf>
    <xf numFmtId="14" fontId="34" fillId="3" borderId="1" xfId="0" applyNumberFormat="1" applyFont="1" applyFill="1" applyBorder="1" applyAlignment="1">
      <alignment horizontal="right" vertical="center" wrapText="1"/>
    </xf>
    <xf numFmtId="1" fontId="34" fillId="3" borderId="1" xfId="0" applyNumberFormat="1" applyFont="1" applyFill="1" applyBorder="1" applyAlignment="1">
      <alignment horizontal="right" vertical="center" wrapText="1"/>
    </xf>
    <xf numFmtId="0" fontId="1" fillId="3" borderId="1" xfId="0" applyFont="1" applyFill="1" applyBorder="1" applyAlignment="1">
      <alignment horizontal="center" vertical="center"/>
    </xf>
    <xf numFmtId="14" fontId="34" fillId="3" borderId="1" xfId="0" quotePrefix="1" applyNumberFormat="1" applyFont="1" applyFill="1" applyBorder="1" applyAlignment="1">
      <alignment horizontal="right" vertical="center"/>
    </xf>
    <xf numFmtId="1" fontId="34" fillId="3" borderId="1" xfId="0" quotePrefix="1" applyNumberFormat="1" applyFont="1" applyFill="1" applyBorder="1" applyAlignment="1">
      <alignment horizontal="right" vertical="center"/>
    </xf>
    <xf numFmtId="14" fontId="34" fillId="3" borderId="1" xfId="0" quotePrefix="1" applyNumberFormat="1" applyFont="1" applyFill="1" applyBorder="1" applyAlignment="1">
      <alignment horizontal="right" vertical="center" wrapText="1"/>
    </xf>
    <xf numFmtId="1" fontId="34" fillId="3" borderId="1" xfId="0" quotePrefix="1" applyNumberFormat="1" applyFont="1" applyFill="1" applyBorder="1" applyAlignment="1">
      <alignment horizontal="right" vertical="center" wrapText="1"/>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34" fillId="4" borderId="0" xfId="0" applyFont="1" applyFill="1" applyAlignment="1">
      <alignment horizontal="center" vertical="center"/>
    </xf>
    <xf numFmtId="0" fontId="34" fillId="4" borderId="0" xfId="0" applyFont="1" applyFill="1" applyAlignment="1">
      <alignment horizontal="left" vertical="center"/>
    </xf>
    <xf numFmtId="14" fontId="34" fillId="4" borderId="0" xfId="0" applyNumberFormat="1" applyFont="1" applyFill="1" applyAlignment="1">
      <alignment horizontal="right" vertical="center"/>
    </xf>
    <xf numFmtId="1" fontId="34" fillId="4" borderId="0" xfId="0" applyNumberFormat="1" applyFont="1" applyFill="1" applyAlignment="1">
      <alignment horizontal="right" vertical="center"/>
    </xf>
    <xf numFmtId="1" fontId="34" fillId="4" borderId="0" xfId="0" applyNumberFormat="1" applyFont="1" applyFill="1" applyAlignment="1">
      <alignment horizontal="center" vertical="center"/>
    </xf>
    <xf numFmtId="0" fontId="34" fillId="4" borderId="0" xfId="0" applyFont="1" applyFill="1" applyBorder="1" applyAlignment="1">
      <alignment horizontal="center" vertical="center"/>
    </xf>
    <xf numFmtId="0" fontId="39" fillId="4" borderId="1" xfId="0" applyFont="1" applyFill="1" applyBorder="1" applyAlignment="1">
      <alignment horizontal="center" vertical="center" wrapText="1"/>
    </xf>
    <xf numFmtId="0" fontId="39" fillId="4" borderId="1" xfId="0" applyFont="1" applyFill="1" applyBorder="1" applyAlignment="1">
      <alignment horizontal="center" vertical="center"/>
    </xf>
    <xf numFmtId="0" fontId="41" fillId="4" borderId="1" xfId="0" applyFont="1" applyFill="1" applyBorder="1" applyAlignment="1">
      <alignment horizontal="center" vertical="center"/>
    </xf>
    <xf numFmtId="164" fontId="41" fillId="4" borderId="1" xfId="0" applyNumberFormat="1" applyFont="1" applyFill="1" applyBorder="1" applyAlignment="1">
      <alignment horizontal="right" vertical="center"/>
    </xf>
    <xf numFmtId="0" fontId="34" fillId="4" borderId="0" xfId="0" applyFont="1" applyFill="1" applyBorder="1" applyAlignment="1">
      <alignment horizontal="left" vertical="center"/>
    </xf>
    <xf numFmtId="14" fontId="34" fillId="4" borderId="0" xfId="0" applyNumberFormat="1" applyFont="1" applyFill="1" applyBorder="1" applyAlignment="1">
      <alignment horizontal="right" vertical="center"/>
    </xf>
    <xf numFmtId="1" fontId="34" fillId="4" borderId="0" xfId="0" applyNumberFormat="1" applyFont="1" applyFill="1" applyBorder="1" applyAlignment="1">
      <alignment horizontal="right" vertical="center"/>
    </xf>
    <xf numFmtId="1" fontId="34" fillId="4" borderId="0" xfId="0" applyNumberFormat="1" applyFont="1" applyFill="1" applyBorder="1" applyAlignment="1">
      <alignment horizontal="center" vertical="center"/>
    </xf>
    <xf numFmtId="164" fontId="41" fillId="4" borderId="1" xfId="0" applyNumberFormat="1" applyFont="1" applyFill="1" applyBorder="1" applyAlignment="1">
      <alignment horizontal="right"/>
    </xf>
    <xf numFmtId="0" fontId="36" fillId="4" borderId="0" xfId="0" applyFont="1" applyFill="1" applyBorder="1" applyAlignment="1">
      <alignment horizontal="center" vertical="center"/>
    </xf>
    <xf numFmtId="0" fontId="36" fillId="4" borderId="0" xfId="0" applyFont="1" applyFill="1" applyBorder="1" applyAlignment="1">
      <alignment horizontal="left" vertical="center"/>
    </xf>
    <xf numFmtId="14" fontId="36" fillId="4" borderId="0" xfId="0" applyNumberFormat="1" applyFont="1" applyFill="1" applyBorder="1" applyAlignment="1">
      <alignment horizontal="right" vertical="center"/>
    </xf>
    <xf numFmtId="1" fontId="36" fillId="4" borderId="0" xfId="0" applyNumberFormat="1" applyFont="1" applyFill="1" applyBorder="1" applyAlignment="1">
      <alignment horizontal="right" vertical="center"/>
    </xf>
    <xf numFmtId="1" fontId="36" fillId="4" borderId="0" xfId="0" applyNumberFormat="1" applyFont="1" applyFill="1" applyBorder="1" applyAlignment="1">
      <alignment horizontal="center" vertical="center"/>
    </xf>
    <xf numFmtId="1" fontId="41" fillId="4" borderId="1" xfId="0" applyNumberFormat="1" applyFont="1" applyFill="1" applyBorder="1" applyAlignment="1">
      <alignment horizontal="center" vertical="center"/>
    </xf>
    <xf numFmtId="1" fontId="41" fillId="4" borderId="1" xfId="0" applyNumberFormat="1" applyFont="1" applyFill="1" applyBorder="1" applyAlignment="1">
      <alignment horizontal="right" vertical="center"/>
    </xf>
    <xf numFmtId="1" fontId="36" fillId="4" borderId="8" xfId="0" applyNumberFormat="1" applyFont="1" applyFill="1" applyBorder="1" applyAlignment="1">
      <alignment vertical="center" wrapText="1"/>
    </xf>
    <xf numFmtId="1" fontId="36" fillId="4" borderId="9" xfId="0" applyNumberFormat="1" applyFont="1" applyFill="1" applyBorder="1" applyAlignment="1">
      <alignment vertical="center" wrapText="1"/>
    </xf>
    <xf numFmtId="0" fontId="36" fillId="4" borderId="9" xfId="0" applyFont="1" applyFill="1" applyBorder="1" applyAlignment="1">
      <alignment vertical="center" wrapText="1"/>
    </xf>
    <xf numFmtId="0" fontId="36" fillId="4" borderId="10" xfId="0" applyFont="1" applyFill="1" applyBorder="1" applyAlignment="1">
      <alignment vertical="center" wrapText="1"/>
    </xf>
    <xf numFmtId="0" fontId="39" fillId="4" borderId="0" xfId="0" applyFont="1" applyFill="1" applyBorder="1" applyAlignment="1">
      <alignment horizontal="center" vertical="center"/>
    </xf>
    <xf numFmtId="10" fontId="41" fillId="4" borderId="0" xfId="2" applyNumberFormat="1" applyFont="1" applyFill="1" applyBorder="1" applyAlignment="1">
      <alignment horizontal="center" vertical="center"/>
    </xf>
    <xf numFmtId="0" fontId="41" fillId="4" borderId="0" xfId="0" applyFont="1" applyFill="1" applyBorder="1" applyAlignment="1">
      <alignment horizontal="center" vertical="center"/>
    </xf>
    <xf numFmtId="0" fontId="41" fillId="4" borderId="0" xfId="0" applyFont="1" applyFill="1" applyBorder="1"/>
    <xf numFmtId="1" fontId="36" fillId="4" borderId="10" xfId="0" applyNumberFormat="1" applyFont="1" applyFill="1" applyBorder="1" applyAlignment="1">
      <alignment vertical="center" wrapText="1"/>
    </xf>
    <xf numFmtId="0" fontId="36" fillId="4" borderId="1" xfId="0" applyFont="1" applyFill="1" applyBorder="1" applyAlignment="1">
      <alignment horizontal="center" vertical="center" wrapText="1"/>
    </xf>
    <xf numFmtId="0" fontId="34" fillId="4" borderId="0" xfId="0" applyFont="1" applyFill="1" applyAlignment="1">
      <alignment vertical="center"/>
    </xf>
    <xf numFmtId="0" fontId="36" fillId="4" borderId="0" xfId="0" applyFont="1" applyFill="1" applyAlignment="1">
      <alignment vertical="center"/>
    </xf>
    <xf numFmtId="0" fontId="36" fillId="4" borderId="1" xfId="0" applyFont="1" applyFill="1" applyBorder="1" applyAlignment="1">
      <alignment horizontal="center" vertical="center"/>
    </xf>
    <xf numFmtId="14" fontId="36" fillId="4" borderId="1" xfId="0" applyNumberFormat="1" applyFont="1" applyFill="1" applyBorder="1" applyAlignment="1">
      <alignment horizontal="center" vertical="center" wrapText="1"/>
    </xf>
    <xf numFmtId="1" fontId="36" fillId="4" borderId="1" xfId="0" applyNumberFormat="1" applyFont="1" applyFill="1" applyBorder="1" applyAlignment="1">
      <alignment horizontal="center" vertical="center" wrapText="1"/>
    </xf>
    <xf numFmtId="0" fontId="36" fillId="4" borderId="1" xfId="0" applyFont="1" applyFill="1" applyBorder="1" applyAlignment="1">
      <alignment horizontal="left" vertical="center" wrapText="1"/>
    </xf>
    <xf numFmtId="0" fontId="36" fillId="4" borderId="1" xfId="0" applyFont="1" applyFill="1" applyBorder="1" applyAlignment="1">
      <alignment horizontal="left" vertical="center"/>
    </xf>
    <xf numFmtId="14" fontId="34" fillId="4" borderId="1" xfId="0" applyNumberFormat="1" applyFont="1" applyFill="1" applyBorder="1" applyAlignment="1">
      <alignment horizontal="right" vertical="center" wrapText="1"/>
    </xf>
    <xf numFmtId="1" fontId="34" fillId="4" borderId="1" xfId="0" applyNumberFormat="1" applyFont="1" applyFill="1" applyBorder="1" applyAlignment="1">
      <alignment horizontal="right" vertical="center" wrapText="1"/>
    </xf>
    <xf numFmtId="1" fontId="34" fillId="4" borderId="1" xfId="0" applyNumberFormat="1" applyFont="1" applyFill="1" applyBorder="1" applyAlignment="1">
      <alignment horizontal="center" vertical="center"/>
    </xf>
    <xf numFmtId="0" fontId="34" fillId="4" borderId="1" xfId="0" applyFont="1" applyFill="1" applyBorder="1" applyAlignment="1">
      <alignment horizontal="center" vertical="center"/>
    </xf>
    <xf numFmtId="14" fontId="36" fillId="4" borderId="1" xfId="1" applyNumberFormat="1" applyFont="1" applyFill="1" applyBorder="1" applyAlignment="1">
      <alignment horizontal="center" vertical="center"/>
    </xf>
    <xf numFmtId="14" fontId="36" fillId="4" borderId="1" xfId="0" applyNumberFormat="1" applyFont="1" applyFill="1" applyBorder="1" applyAlignment="1">
      <alignment horizontal="right" vertical="center" wrapText="1"/>
    </xf>
    <xf numFmtId="1" fontId="36" fillId="4" borderId="1" xfId="0" applyNumberFormat="1"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1" xfId="0" applyFont="1" applyFill="1" applyBorder="1" applyAlignment="1">
      <alignment horizontal="left" vertical="center"/>
    </xf>
    <xf numFmtId="14" fontId="34" fillId="4" borderId="1" xfId="0" quotePrefix="1" applyNumberFormat="1" applyFont="1" applyFill="1" applyBorder="1" applyAlignment="1">
      <alignment horizontal="right" vertical="center"/>
    </xf>
    <xf numFmtId="1" fontId="34" fillId="4" borderId="1" xfId="0" quotePrefix="1" applyNumberFormat="1" applyFont="1" applyFill="1" applyBorder="1" applyAlignment="1">
      <alignment horizontal="right" vertical="center"/>
    </xf>
    <xf numFmtId="14" fontId="34" fillId="4" borderId="1" xfId="0" applyNumberFormat="1" applyFont="1" applyFill="1" applyBorder="1" applyAlignment="1">
      <alignment horizontal="right" vertical="center"/>
    </xf>
    <xf numFmtId="1" fontId="34" fillId="4" borderId="1" xfId="0" applyNumberFormat="1" applyFont="1" applyFill="1" applyBorder="1" applyAlignment="1">
      <alignment horizontal="right" vertical="center"/>
    </xf>
    <xf numFmtId="14" fontId="34" fillId="4" borderId="1" xfId="0" quotePrefix="1" applyNumberFormat="1" applyFont="1" applyFill="1" applyBorder="1" applyAlignment="1">
      <alignment horizontal="right" vertical="center" wrapText="1"/>
    </xf>
    <xf numFmtId="1" fontId="34" fillId="4" borderId="1" xfId="0" quotePrefix="1" applyNumberFormat="1" applyFont="1" applyFill="1" applyBorder="1" applyAlignment="1">
      <alignment horizontal="right" vertical="center" wrapText="1"/>
    </xf>
    <xf numFmtId="0" fontId="34" fillId="4" borderId="1" xfId="0" applyFont="1" applyFill="1" applyBorder="1" applyAlignment="1">
      <alignment vertical="center"/>
    </xf>
    <xf numFmtId="0" fontId="34" fillId="2" borderId="0" xfId="0" applyFont="1" applyFill="1" applyAlignment="1">
      <alignment vertical="center"/>
    </xf>
    <xf numFmtId="0" fontId="39" fillId="4" borderId="1" xfId="0" applyFont="1" applyFill="1" applyBorder="1" applyAlignment="1">
      <alignment horizontal="center" vertical="center"/>
    </xf>
    <xf numFmtId="0" fontId="36" fillId="4" borderId="0" xfId="0" applyFont="1" applyFill="1" applyBorder="1" applyAlignment="1">
      <alignment horizontal="center" vertical="center"/>
    </xf>
    <xf numFmtId="0" fontId="36" fillId="4" borderId="1" xfId="0" applyFont="1" applyFill="1" applyBorder="1" applyAlignment="1">
      <alignment horizontal="center" vertical="center" wrapText="1"/>
    </xf>
    <xf numFmtId="0" fontId="36" fillId="4" borderId="1" xfId="0" applyFont="1" applyFill="1" applyBorder="1" applyAlignment="1">
      <alignment horizontal="center" vertical="center"/>
    </xf>
    <xf numFmtId="14" fontId="36" fillId="4"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0" fontId="34" fillId="0" borderId="0" xfId="0" applyFont="1" applyFill="1" applyAlignment="1">
      <alignment vertical="center"/>
    </xf>
    <xf numFmtId="0" fontId="34" fillId="3" borderId="0" xfId="0" applyFont="1" applyFill="1" applyAlignment="1">
      <alignment vertical="center"/>
    </xf>
    <xf numFmtId="0" fontId="34" fillId="2" borderId="1" xfId="0" applyFont="1" applyFill="1" applyBorder="1" applyAlignment="1">
      <alignment horizontal="center" vertical="center" wrapText="1"/>
    </xf>
    <xf numFmtId="0" fontId="34" fillId="2" borderId="1" xfId="0" applyFont="1" applyFill="1" applyBorder="1" applyAlignment="1">
      <alignment horizontal="center" vertical="center"/>
    </xf>
    <xf numFmtId="0" fontId="34" fillId="2" borderId="1" xfId="0" applyFont="1" applyFill="1" applyBorder="1" applyAlignment="1">
      <alignment horizontal="left" vertical="center" wrapText="1"/>
    </xf>
    <xf numFmtId="0" fontId="34" fillId="2" borderId="1" xfId="0" applyFont="1" applyFill="1" applyBorder="1" applyAlignment="1">
      <alignment horizontal="left" vertical="center"/>
    </xf>
    <xf numFmtId="1" fontId="34" fillId="2" borderId="1" xfId="0" applyNumberFormat="1" applyFont="1" applyFill="1" applyBorder="1" applyAlignment="1">
      <alignment horizontal="center" vertical="center"/>
    </xf>
    <xf numFmtId="14" fontId="34" fillId="2" borderId="1" xfId="0" quotePrefix="1" applyNumberFormat="1" applyFont="1" applyFill="1" applyBorder="1" applyAlignment="1">
      <alignment horizontal="right" vertical="center"/>
    </xf>
    <xf numFmtId="1" fontId="34" fillId="2" borderId="1" xfId="0" quotePrefix="1" applyNumberFormat="1" applyFont="1" applyFill="1" applyBorder="1" applyAlignment="1">
      <alignment horizontal="right" vertical="center"/>
    </xf>
    <xf numFmtId="0" fontId="34" fillId="0" borderId="0" xfId="0" applyFont="1" applyFill="1" applyAlignment="1">
      <alignment horizontal="center" vertical="center"/>
    </xf>
    <xf numFmtId="0" fontId="34" fillId="0" borderId="0" xfId="0" applyFont="1" applyFill="1" applyAlignment="1">
      <alignment horizontal="left" vertical="center"/>
    </xf>
    <xf numFmtId="14" fontId="34" fillId="0" borderId="0" xfId="0" applyNumberFormat="1" applyFont="1" applyFill="1" applyAlignment="1">
      <alignment horizontal="right" vertical="center"/>
    </xf>
    <xf numFmtId="1" fontId="34" fillId="0" borderId="0" xfId="0" applyNumberFormat="1" applyFont="1" applyFill="1" applyAlignment="1">
      <alignment horizontal="right" vertical="center"/>
    </xf>
    <xf numFmtId="1" fontId="34" fillId="0" borderId="0" xfId="0" applyNumberFormat="1" applyFont="1" applyFill="1" applyAlignment="1">
      <alignment horizontal="center" vertical="center"/>
    </xf>
    <xf numFmtId="0" fontId="34" fillId="0" borderId="0" xfId="0" applyFont="1" applyFill="1" applyBorder="1" applyAlignment="1">
      <alignment horizontal="center" vertical="center"/>
    </xf>
    <xf numFmtId="0" fontId="39"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164" fontId="41" fillId="0" borderId="1" xfId="0" applyNumberFormat="1" applyFont="1" applyFill="1" applyBorder="1" applyAlignment="1">
      <alignment horizontal="right" vertical="center"/>
    </xf>
    <xf numFmtId="0" fontId="34" fillId="0" borderId="0" xfId="0" applyFont="1" applyFill="1" applyBorder="1" applyAlignment="1">
      <alignment horizontal="left" vertical="center"/>
    </xf>
    <xf numFmtId="14" fontId="34" fillId="0" borderId="0" xfId="0" applyNumberFormat="1" applyFont="1" applyFill="1" applyBorder="1" applyAlignment="1">
      <alignment horizontal="right" vertical="center"/>
    </xf>
    <xf numFmtId="1" fontId="34" fillId="0" borderId="0" xfId="0" applyNumberFormat="1" applyFont="1" applyFill="1" applyBorder="1" applyAlignment="1">
      <alignment horizontal="right" vertical="center"/>
    </xf>
    <xf numFmtId="1" fontId="34" fillId="0" borderId="0" xfId="0" applyNumberFormat="1" applyFont="1" applyFill="1" applyBorder="1" applyAlignment="1">
      <alignment horizontal="center" vertical="center"/>
    </xf>
    <xf numFmtId="164" fontId="41" fillId="0" borderId="1" xfId="0" applyNumberFormat="1" applyFont="1" applyFill="1" applyBorder="1" applyAlignment="1">
      <alignment horizontal="right"/>
    </xf>
    <xf numFmtId="0" fontId="36" fillId="0" borderId="0" xfId="0" applyFont="1" applyFill="1" applyBorder="1" applyAlignment="1">
      <alignment horizontal="center" vertical="center"/>
    </xf>
    <xf numFmtId="0" fontId="36" fillId="0" borderId="0" xfId="0" applyFont="1" applyFill="1" applyBorder="1" applyAlignment="1">
      <alignment horizontal="left" vertical="center"/>
    </xf>
    <xf numFmtId="14" fontId="36" fillId="0" borderId="0" xfId="0" applyNumberFormat="1" applyFont="1" applyFill="1" applyBorder="1" applyAlignment="1">
      <alignment horizontal="right" vertical="center"/>
    </xf>
    <xf numFmtId="1" fontId="36" fillId="0" borderId="0" xfId="0" applyNumberFormat="1" applyFont="1" applyFill="1" applyBorder="1" applyAlignment="1">
      <alignment horizontal="right" vertical="center"/>
    </xf>
    <xf numFmtId="1" fontId="36" fillId="0" borderId="0" xfId="0" applyNumberFormat="1" applyFont="1" applyFill="1" applyBorder="1" applyAlignment="1">
      <alignment horizontal="center" vertical="center"/>
    </xf>
    <xf numFmtId="1" fontId="41" fillId="0" borderId="1" xfId="0" applyNumberFormat="1" applyFont="1" applyFill="1" applyBorder="1" applyAlignment="1">
      <alignment horizontal="center" vertical="center"/>
    </xf>
    <xf numFmtId="1" fontId="41" fillId="0" borderId="1" xfId="0" applyNumberFormat="1" applyFont="1" applyFill="1" applyBorder="1" applyAlignment="1">
      <alignment horizontal="right" vertical="center"/>
    </xf>
    <xf numFmtId="1" fontId="36" fillId="0" borderId="8" xfId="0" applyNumberFormat="1" applyFont="1" applyFill="1" applyBorder="1" applyAlignment="1">
      <alignment vertical="center" wrapText="1"/>
    </xf>
    <xf numFmtId="1" fontId="36" fillId="0" borderId="9" xfId="0" applyNumberFormat="1" applyFont="1" applyFill="1" applyBorder="1" applyAlignment="1">
      <alignment vertical="center" wrapText="1"/>
    </xf>
    <xf numFmtId="0" fontId="36" fillId="0" borderId="9" xfId="0" applyFont="1" applyFill="1" applyBorder="1" applyAlignment="1">
      <alignment horizontal="center" vertical="center" wrapText="1"/>
    </xf>
    <xf numFmtId="0" fontId="39" fillId="0" borderId="0" xfId="0" applyFont="1" applyFill="1" applyBorder="1" applyAlignment="1">
      <alignment horizontal="center" vertical="center"/>
    </xf>
    <xf numFmtId="10" fontId="41" fillId="0" borderId="0" xfId="2" applyNumberFormat="1" applyFont="1" applyFill="1" applyBorder="1" applyAlignment="1">
      <alignment horizontal="center" vertical="center"/>
    </xf>
    <xf numFmtId="0" fontId="41" fillId="0" borderId="0" xfId="0" applyFont="1" applyFill="1" applyBorder="1" applyAlignment="1">
      <alignment horizontal="center" vertical="center"/>
    </xf>
    <xf numFmtId="0" fontId="41" fillId="0" borderId="0" xfId="0" applyFont="1" applyFill="1" applyBorder="1"/>
    <xf numFmtId="1" fontId="36" fillId="0" borderId="10" xfId="0" applyNumberFormat="1" applyFont="1" applyFill="1" applyBorder="1" applyAlignment="1">
      <alignment horizontal="center" vertical="center" wrapText="1"/>
    </xf>
    <xf numFmtId="0" fontId="36" fillId="0" borderId="1" xfId="0" applyFont="1" applyFill="1" applyBorder="1" applyAlignment="1">
      <alignment horizontal="center" vertical="center" wrapText="1"/>
    </xf>
    <xf numFmtId="0" fontId="36" fillId="0" borderId="0" xfId="0" applyFont="1" applyFill="1" applyAlignment="1">
      <alignment vertical="center"/>
    </xf>
    <xf numFmtId="0" fontId="36" fillId="0" borderId="1" xfId="0" applyFont="1" applyFill="1" applyBorder="1" applyAlignment="1">
      <alignment horizontal="center" vertical="center"/>
    </xf>
    <xf numFmtId="14" fontId="36" fillId="0" borderId="1" xfId="0" applyNumberFormat="1" applyFont="1" applyFill="1" applyBorder="1" applyAlignment="1">
      <alignment horizontal="center" vertical="center" wrapText="1"/>
    </xf>
    <xf numFmtId="1" fontId="36" fillId="0" borderId="1" xfId="0" applyNumberFormat="1" applyFont="1" applyFill="1" applyBorder="1" applyAlignment="1">
      <alignment horizontal="center" vertical="center" wrapText="1"/>
    </xf>
    <xf numFmtId="0" fontId="36" fillId="0" borderId="1" xfId="0" applyFont="1" applyFill="1" applyBorder="1" applyAlignment="1">
      <alignment horizontal="left" vertical="center"/>
    </xf>
    <xf numFmtId="0" fontId="34" fillId="0" borderId="1" xfId="0" applyFont="1" applyFill="1" applyBorder="1" applyAlignment="1">
      <alignment horizontal="center" vertical="center"/>
    </xf>
    <xf numFmtId="0" fontId="34" fillId="0" borderId="1" xfId="0" applyFont="1" applyFill="1" applyBorder="1" applyAlignment="1">
      <alignment horizontal="center" vertical="center" wrapText="1"/>
    </xf>
    <xf numFmtId="1" fontId="1" fillId="0" borderId="1" xfId="0" applyNumberFormat="1" applyFont="1" applyFill="1" applyBorder="1" applyAlignment="1">
      <alignment horizontal="right" vertical="center" wrapText="1"/>
    </xf>
    <xf numFmtId="0" fontId="34" fillId="0" borderId="1" xfId="0" applyFont="1" applyFill="1" applyBorder="1" applyAlignment="1">
      <alignment horizontal="left" vertical="center" wrapText="1"/>
    </xf>
    <xf numFmtId="0" fontId="34" fillId="0" borderId="1" xfId="0" applyFont="1" applyFill="1" applyBorder="1" applyAlignment="1">
      <alignment horizontal="left" vertical="center"/>
    </xf>
    <xf numFmtId="0" fontId="34" fillId="0" borderId="1" xfId="0" applyFont="1" applyFill="1" applyBorder="1" applyAlignment="1">
      <alignment vertical="center"/>
    </xf>
    <xf numFmtId="1" fontId="34" fillId="0" borderId="1" xfId="0" quotePrefix="1" applyNumberFormat="1" applyFont="1" applyFill="1" applyBorder="1" applyAlignment="1">
      <alignment horizontal="right" vertical="center" wrapText="1"/>
    </xf>
    <xf numFmtId="0" fontId="39" fillId="0" borderId="10" xfId="0" applyFont="1" applyFill="1" applyBorder="1" applyAlignment="1">
      <alignment horizontal="center" vertical="center"/>
    </xf>
    <xf numFmtId="0" fontId="36" fillId="0" borderId="0" xfId="0" applyFont="1" applyFill="1" applyBorder="1" applyAlignment="1">
      <alignment horizontal="center" vertical="center"/>
    </xf>
    <xf numFmtId="0" fontId="36" fillId="0" borderId="1" xfId="0" applyFont="1" applyFill="1" applyBorder="1" applyAlignment="1">
      <alignment horizontal="center" vertical="center" wrapText="1"/>
    </xf>
    <xf numFmtId="0" fontId="36"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36" fillId="0" borderId="9" xfId="0" applyFont="1" applyFill="1" applyBorder="1" applyAlignment="1">
      <alignment vertical="center" wrapText="1"/>
    </xf>
    <xf numFmtId="0" fontId="36" fillId="0" borderId="8" xfId="0" applyFont="1" applyFill="1" applyBorder="1" applyAlignment="1">
      <alignment horizontal="center" vertical="center" wrapText="1"/>
    </xf>
    <xf numFmtId="0" fontId="37" fillId="0" borderId="8" xfId="0" applyFont="1" applyFill="1" applyBorder="1" applyAlignment="1">
      <alignment horizontal="center" vertical="center"/>
    </xf>
    <xf numFmtId="0" fontId="34" fillId="0" borderId="8" xfId="0" applyFont="1" applyFill="1" applyBorder="1" applyAlignment="1">
      <alignment horizontal="center" vertical="center"/>
    </xf>
    <xf numFmtId="0" fontId="36" fillId="0" borderId="8" xfId="0" applyFont="1" applyFill="1" applyBorder="1" applyAlignment="1">
      <alignment horizontal="center" vertical="center"/>
    </xf>
    <xf numFmtId="0" fontId="35" fillId="0" borderId="8" xfId="0" applyFont="1" applyFill="1" applyBorder="1" applyAlignment="1">
      <alignment horizontal="center" vertical="center"/>
    </xf>
    <xf numFmtId="0" fontId="5" fillId="0" borderId="1" xfId="0" applyFont="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1" xfId="0" applyFont="1" applyBorder="1" applyAlignment="1">
      <alignment horizontal="center" vertical="top"/>
    </xf>
    <xf numFmtId="0" fontId="7" fillId="0" borderId="0" xfId="0" applyFont="1" applyAlignment="1">
      <alignment horizontal="center"/>
    </xf>
    <xf numFmtId="0" fontId="4" fillId="0" borderId="1" xfId="0" applyFont="1" applyBorder="1" applyAlignment="1">
      <alignment horizontal="left" vertical="center" wrapText="1"/>
    </xf>
    <xf numFmtId="0" fontId="24" fillId="0" borderId="1" xfId="0" applyFont="1" applyBorder="1" applyAlignment="1">
      <alignment horizontal="left" vertical="center" wrapText="1"/>
    </xf>
    <xf numFmtId="0" fontId="25" fillId="0" borderId="19" xfId="0" applyFont="1" applyBorder="1" applyAlignment="1">
      <alignment horizontal="center" vertical="center"/>
    </xf>
    <xf numFmtId="0" fontId="5"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5" fillId="0" borderId="0" xfId="0" applyFont="1" applyBorder="1" applyAlignment="1">
      <alignment horizontal="center"/>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1" fillId="0" borderId="8" xfId="0" applyFont="1" applyBorder="1" applyAlignment="1">
      <alignment horizontal="center"/>
    </xf>
    <xf numFmtId="0" fontId="11" fillId="0" borderId="10" xfId="0" applyFont="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15"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xf>
    <xf numFmtId="0" fontId="6" fillId="0" borderId="0" xfId="0" applyFont="1" applyAlignment="1">
      <alignment horizontal="center"/>
    </xf>
    <xf numFmtId="0" fontId="12" fillId="0" borderId="0" xfId="0" applyFont="1" applyAlignment="1">
      <alignment horizontal="center" vertical="center"/>
    </xf>
    <xf numFmtId="0" fontId="16" fillId="0" borderId="8" xfId="0" applyFont="1" applyBorder="1" applyAlignment="1">
      <alignment horizontal="center" vertical="center" wrapText="1"/>
    </xf>
    <xf numFmtId="0" fontId="16"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6" fillId="0" borderId="0" xfId="0" applyFont="1" applyAlignment="1">
      <alignment horizontal="lef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38" fillId="4" borderId="19" xfId="0" applyFont="1" applyFill="1" applyBorder="1" applyAlignment="1">
      <alignment horizontal="center" vertical="center"/>
    </xf>
    <xf numFmtId="0" fontId="39" fillId="4" borderId="5" xfId="0" applyFont="1" applyFill="1" applyBorder="1" applyAlignment="1">
      <alignment horizontal="center" vertical="center"/>
    </xf>
    <xf numFmtId="0" fontId="39" fillId="4" borderId="7" xfId="0" applyFont="1" applyFill="1" applyBorder="1" applyAlignment="1">
      <alignment horizontal="center" vertical="center"/>
    </xf>
    <xf numFmtId="0" fontId="39" fillId="4" borderId="8" xfId="0" applyFont="1" applyFill="1" applyBorder="1" applyAlignment="1">
      <alignment horizontal="center" vertical="center"/>
    </xf>
    <xf numFmtId="0" fontId="39" fillId="4" borderId="10" xfId="0" applyFont="1" applyFill="1" applyBorder="1" applyAlignment="1">
      <alignment horizontal="center" vertical="center"/>
    </xf>
    <xf numFmtId="0" fontId="39" fillId="4" borderId="1" xfId="0" applyFont="1" applyFill="1" applyBorder="1" applyAlignment="1">
      <alignment horizontal="center" vertical="center"/>
    </xf>
    <xf numFmtId="0" fontId="40" fillId="4" borderId="0" xfId="0" applyFont="1" applyFill="1" applyBorder="1" applyAlignment="1">
      <alignment horizontal="center" vertical="center"/>
    </xf>
    <xf numFmtId="0" fontId="36" fillId="4" borderId="0" xfId="0" applyFont="1" applyFill="1" applyBorder="1" applyAlignment="1">
      <alignment horizontal="center" vertical="center"/>
    </xf>
    <xf numFmtId="0" fontId="36" fillId="4" borderId="1" xfId="0" applyFont="1" applyFill="1" applyBorder="1" applyAlignment="1">
      <alignment horizontal="center" vertical="center" wrapText="1"/>
    </xf>
    <xf numFmtId="0" fontId="36" fillId="4" borderId="1" xfId="0" applyFont="1" applyFill="1" applyBorder="1" applyAlignment="1">
      <alignment horizontal="center" vertical="center"/>
    </xf>
    <xf numFmtId="14" fontId="36" fillId="4" borderId="1" xfId="0" applyNumberFormat="1" applyFont="1" applyFill="1" applyBorder="1" applyAlignment="1">
      <alignment horizontal="center" vertical="center" wrapText="1"/>
    </xf>
    <xf numFmtId="1" fontId="36" fillId="4" borderId="8" xfId="0" applyNumberFormat="1" applyFont="1" applyFill="1" applyBorder="1" applyAlignment="1">
      <alignment horizontal="center" vertical="center" wrapText="1"/>
    </xf>
    <xf numFmtId="1" fontId="36" fillId="4" borderId="9" xfId="0" applyNumberFormat="1" applyFont="1" applyFill="1" applyBorder="1" applyAlignment="1">
      <alignment horizontal="center" vertical="center" wrapText="1"/>
    </xf>
    <xf numFmtId="1" fontId="36" fillId="4" borderId="10" xfId="0" applyNumberFormat="1" applyFont="1" applyFill="1" applyBorder="1" applyAlignment="1">
      <alignment horizontal="center" vertical="center" wrapText="1"/>
    </xf>
    <xf numFmtId="0" fontId="40" fillId="0" borderId="0" xfId="0" applyFont="1" applyFill="1" applyBorder="1" applyAlignment="1">
      <alignment horizontal="center" vertical="center"/>
    </xf>
    <xf numFmtId="0" fontId="36" fillId="0" borderId="0" xfId="0" applyFont="1" applyFill="1" applyBorder="1" applyAlignment="1">
      <alignment horizontal="center" vertical="center"/>
    </xf>
    <xf numFmtId="0" fontId="36" fillId="0" borderId="1" xfId="0" applyFont="1" applyFill="1" applyBorder="1" applyAlignment="1">
      <alignment horizontal="center" vertical="center" wrapText="1"/>
    </xf>
    <xf numFmtId="0" fontId="36" fillId="0" borderId="1" xfId="0" applyFont="1" applyFill="1" applyBorder="1" applyAlignment="1">
      <alignment horizontal="center" vertical="center"/>
    </xf>
    <xf numFmtId="14" fontId="36" fillId="0" borderId="1" xfId="0" applyNumberFormat="1" applyFont="1" applyFill="1" applyBorder="1" applyAlignment="1">
      <alignment horizontal="center" vertical="center" wrapText="1"/>
    </xf>
    <xf numFmtId="0" fontId="38" fillId="0" borderId="19" xfId="0" applyFont="1" applyFill="1" applyBorder="1" applyAlignment="1">
      <alignment horizontal="center" vertical="center"/>
    </xf>
    <xf numFmtId="0" fontId="39" fillId="0" borderId="21" xfId="0" applyFont="1" applyFill="1" applyBorder="1" applyAlignment="1">
      <alignment horizontal="center" vertical="center"/>
    </xf>
    <xf numFmtId="0" fontId="39" fillId="0" borderId="22" xfId="0" applyFont="1" applyFill="1" applyBorder="1" applyAlignment="1">
      <alignment horizontal="center" vertical="center"/>
    </xf>
    <xf numFmtId="0" fontId="39" fillId="0" borderId="8" xfId="0" applyFont="1" applyFill="1" applyBorder="1" applyAlignment="1">
      <alignment horizontal="center" vertical="center"/>
    </xf>
    <xf numFmtId="0" fontId="39" fillId="0" borderId="10" xfId="0" applyFont="1" applyFill="1" applyBorder="1" applyAlignment="1">
      <alignment horizontal="center" vertical="center"/>
    </xf>
    <xf numFmtId="0" fontId="39" fillId="0" borderId="1"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30" fillId="0" borderId="19" xfId="0" applyFont="1" applyBorder="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7" fillId="0" borderId="0"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 xfId="0" applyFont="1" applyBorder="1" applyAlignment="1">
      <alignment horizontal="center" vertical="center" wrapText="1"/>
    </xf>
    <xf numFmtId="0" fontId="19" fillId="0" borderId="0" xfId="0" applyFont="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3">
    <cellStyle name="Normal" xfId="0" builtinId="0"/>
    <cellStyle name="Normal_DS so sanh" xfId="1"/>
    <cellStyle name="Percent" xfId="2" builtinId="5"/>
  </cellStyles>
  <dxfs count="27">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180975</xdr:rowOff>
        </xdr:to>
        <xdr:sp macro="" textlink="">
          <xdr:nvSpPr>
            <xdr:cNvPr id="13313" name="Object 1" hidden="1">
              <a:extLst>
                <a:ext uri="{63B3BB69-23CF-44E3-9099-C40C66FF867C}">
                  <a14:compatExt spid="_x0000_s133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171450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3</xdr:row>
          <xdr:rowOff>66675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180975</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180975</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200025</xdr:rowOff>
        </xdr:to>
        <xdr:sp macro="" textlink="">
          <xdr:nvSpPr>
            <xdr:cNvPr id="11265" name="Object 1" hidden="1">
              <a:extLst>
                <a:ext uri="{63B3BB69-23CF-44E3-9099-C40C66FF867C}">
                  <a14:compatExt spid="_x0000_s112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4.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54"/>
  <sheetViews>
    <sheetView topLeftCell="A13" zoomScale="110" zoomScaleNormal="110" workbookViewId="0">
      <selection activeCell="G19" sqref="G19"/>
    </sheetView>
  </sheetViews>
  <sheetFormatPr defaultColWidth="8.7109375" defaultRowHeight="15" x14ac:dyDescent="0.25"/>
  <cols>
    <col min="1" max="1" width="4.42578125" style="49" bestFit="1" customWidth="1"/>
    <col min="2" max="2" width="50.140625" style="73" customWidth="1"/>
    <col min="3" max="12" width="4.28515625" style="73" customWidth="1"/>
    <col min="13" max="16384" width="8.7109375" style="73"/>
  </cols>
  <sheetData>
    <row r="2" spans="1:12" ht="18.75" x14ac:dyDescent="0.3">
      <c r="B2" s="362" t="s">
        <v>68</v>
      </c>
      <c r="C2" s="362"/>
      <c r="D2" s="362"/>
      <c r="E2" s="362"/>
      <c r="F2" s="362"/>
      <c r="G2" s="362"/>
      <c r="H2" s="362"/>
      <c r="I2" s="362"/>
      <c r="J2" s="362"/>
      <c r="K2" s="362"/>
      <c r="L2" s="362"/>
    </row>
    <row r="3" spans="1:12" ht="18.75" x14ac:dyDescent="0.3">
      <c r="B3" s="362" t="s">
        <v>69</v>
      </c>
      <c r="C3" s="362"/>
      <c r="D3" s="362"/>
      <c r="E3" s="362"/>
      <c r="F3" s="362"/>
      <c r="G3" s="362"/>
      <c r="H3" s="362"/>
      <c r="I3" s="362"/>
      <c r="J3" s="362"/>
      <c r="K3" s="362"/>
      <c r="L3" s="362"/>
    </row>
    <row r="5" spans="1:12" x14ac:dyDescent="0.25">
      <c r="B5" s="368" t="s">
        <v>144</v>
      </c>
      <c r="C5" s="368"/>
      <c r="D5" s="368"/>
      <c r="E5" s="368"/>
      <c r="F5" s="368"/>
      <c r="G5" s="368"/>
      <c r="H5" s="368"/>
      <c r="I5" s="368"/>
      <c r="J5" s="368"/>
      <c r="K5" s="368"/>
      <c r="L5" s="368"/>
    </row>
    <row r="6" spans="1:12" x14ac:dyDescent="0.25">
      <c r="B6" s="74"/>
      <c r="C6" s="74"/>
      <c r="D6" s="74"/>
      <c r="E6" s="74"/>
      <c r="F6" s="74"/>
      <c r="G6" s="74"/>
      <c r="H6" s="74"/>
      <c r="I6" s="74"/>
      <c r="J6" s="74"/>
      <c r="K6" s="74"/>
      <c r="L6" s="74"/>
    </row>
    <row r="7" spans="1:12" x14ac:dyDescent="0.25">
      <c r="B7" s="75" t="s">
        <v>145</v>
      </c>
      <c r="C7" s="75" t="s">
        <v>71</v>
      </c>
      <c r="D7" s="74"/>
      <c r="E7" s="74"/>
      <c r="G7" s="74"/>
      <c r="H7" s="74"/>
      <c r="I7" s="74"/>
      <c r="J7" s="74"/>
      <c r="K7" s="74"/>
      <c r="L7" s="74"/>
    </row>
    <row r="8" spans="1:12" x14ac:dyDescent="0.25">
      <c r="B8" s="75" t="s">
        <v>146</v>
      </c>
      <c r="C8" s="75" t="s">
        <v>31</v>
      </c>
      <c r="D8" s="74"/>
      <c r="E8" s="74"/>
      <c r="G8" s="74"/>
      <c r="H8" s="74"/>
      <c r="I8" s="74"/>
      <c r="J8" s="74"/>
      <c r="K8" s="74"/>
      <c r="L8" s="74"/>
    </row>
    <row r="9" spans="1:12" ht="8.4499999999999993" customHeight="1" x14ac:dyDescent="0.25">
      <c r="A9" s="76"/>
    </row>
    <row r="10" spans="1:12" x14ac:dyDescent="0.25">
      <c r="B10" s="77" t="s">
        <v>147</v>
      </c>
    </row>
    <row r="11" spans="1:12" ht="27.75" customHeight="1" x14ac:dyDescent="0.25">
      <c r="A11" s="9">
        <v>1</v>
      </c>
      <c r="B11" s="363" t="s">
        <v>148</v>
      </c>
      <c r="C11" s="363"/>
      <c r="D11" s="363"/>
      <c r="E11" s="363"/>
      <c r="F11" s="363"/>
      <c r="G11" s="363"/>
      <c r="H11" s="363"/>
      <c r="I11" s="364" t="s">
        <v>149</v>
      </c>
      <c r="J11" s="364"/>
      <c r="K11" s="364"/>
      <c r="L11" s="364"/>
    </row>
    <row r="12" spans="1:12" ht="30.95" customHeight="1" x14ac:dyDescent="0.25">
      <c r="A12" s="9">
        <v>2</v>
      </c>
      <c r="B12" s="363" t="s">
        <v>150</v>
      </c>
      <c r="C12" s="363"/>
      <c r="D12" s="363"/>
      <c r="E12" s="363"/>
      <c r="F12" s="363"/>
      <c r="G12" s="363"/>
      <c r="H12" s="363"/>
      <c r="I12" s="364" t="s">
        <v>151</v>
      </c>
      <c r="J12" s="364"/>
      <c r="K12" s="364"/>
      <c r="L12" s="364"/>
    </row>
    <row r="13" spans="1:12" ht="30.95" customHeight="1" x14ac:dyDescent="0.25">
      <c r="A13" s="9">
        <v>3</v>
      </c>
      <c r="B13" s="363" t="s">
        <v>152</v>
      </c>
      <c r="C13" s="363"/>
      <c r="D13" s="363"/>
      <c r="E13" s="363"/>
      <c r="F13" s="363"/>
      <c r="G13" s="363"/>
      <c r="H13" s="363"/>
      <c r="I13" s="364" t="s">
        <v>153</v>
      </c>
      <c r="J13" s="364"/>
      <c r="K13" s="364"/>
      <c r="L13" s="364"/>
    </row>
    <row r="14" spans="1:12" ht="28.5" customHeight="1" x14ac:dyDescent="0.25">
      <c r="A14" s="9">
        <v>4</v>
      </c>
      <c r="B14" s="363" t="s">
        <v>154</v>
      </c>
      <c r="C14" s="363"/>
      <c r="D14" s="363"/>
      <c r="E14" s="363"/>
      <c r="F14" s="363"/>
      <c r="G14" s="363"/>
      <c r="H14" s="363"/>
      <c r="I14" s="364" t="s">
        <v>155</v>
      </c>
      <c r="J14" s="364"/>
      <c r="K14" s="364"/>
      <c r="L14" s="364"/>
    </row>
    <row r="15" spans="1:12" x14ac:dyDescent="0.25">
      <c r="A15" s="9">
        <v>5</v>
      </c>
      <c r="B15" s="363" t="s">
        <v>156</v>
      </c>
      <c r="C15" s="363"/>
      <c r="D15" s="363"/>
      <c r="E15" s="363"/>
      <c r="F15" s="363"/>
      <c r="G15" s="363"/>
      <c r="H15" s="363"/>
      <c r="I15" s="364" t="s">
        <v>157</v>
      </c>
      <c r="J15" s="364"/>
      <c r="K15" s="364"/>
      <c r="L15" s="364"/>
    </row>
    <row r="16" spans="1:12" x14ac:dyDescent="0.25">
      <c r="A16" s="76"/>
    </row>
    <row r="17" spans="1:12" x14ac:dyDescent="0.25">
      <c r="B17" s="365" t="s">
        <v>158</v>
      </c>
      <c r="C17" s="365"/>
      <c r="D17" s="365"/>
      <c r="E17" s="365"/>
      <c r="F17" s="365"/>
      <c r="G17" s="365"/>
      <c r="H17" s="365"/>
      <c r="I17" s="365"/>
      <c r="J17" s="365"/>
      <c r="K17" s="365"/>
      <c r="L17" s="365"/>
    </row>
    <row r="18" spans="1:12" ht="25.15" customHeight="1" x14ac:dyDescent="0.25">
      <c r="A18" s="366" t="s">
        <v>0</v>
      </c>
      <c r="B18" s="367" t="s">
        <v>49</v>
      </c>
      <c r="C18" s="366" t="s">
        <v>159</v>
      </c>
      <c r="D18" s="366"/>
      <c r="E18" s="366"/>
      <c r="F18" s="366"/>
      <c r="G18" s="366"/>
      <c r="H18" s="366" t="s">
        <v>160</v>
      </c>
      <c r="I18" s="366"/>
      <c r="J18" s="366"/>
      <c r="K18" s="366"/>
      <c r="L18" s="366"/>
    </row>
    <row r="19" spans="1:12" x14ac:dyDescent="0.25">
      <c r="A19" s="366"/>
      <c r="B19" s="367"/>
      <c r="C19" s="9">
        <v>1</v>
      </c>
      <c r="D19" s="9">
        <v>2</v>
      </c>
      <c r="E19" s="9">
        <v>3</v>
      </c>
      <c r="F19" s="9">
        <v>4</v>
      </c>
      <c r="G19" s="9">
        <v>5</v>
      </c>
      <c r="H19" s="9">
        <v>1</v>
      </c>
      <c r="I19" s="9">
        <v>2</v>
      </c>
      <c r="J19" s="9">
        <v>3</v>
      </c>
      <c r="K19" s="9">
        <v>4</v>
      </c>
      <c r="L19" s="9">
        <v>5</v>
      </c>
    </row>
    <row r="20" spans="1:12" x14ac:dyDescent="0.25">
      <c r="A20" s="16" t="s">
        <v>55</v>
      </c>
      <c r="B20" s="78" t="s">
        <v>161</v>
      </c>
      <c r="C20" s="79"/>
      <c r="D20" s="79"/>
      <c r="E20" s="79"/>
      <c r="F20" s="79"/>
      <c r="G20" s="79"/>
      <c r="H20" s="79"/>
      <c r="I20" s="79"/>
      <c r="J20" s="79"/>
      <c r="K20" s="79"/>
      <c r="L20" s="79"/>
    </row>
    <row r="21" spans="1:12" ht="56.1" customHeight="1" x14ac:dyDescent="0.25">
      <c r="A21" s="80">
        <v>1</v>
      </c>
      <c r="B21" s="81" t="s">
        <v>162</v>
      </c>
      <c r="C21" s="82"/>
      <c r="D21" s="80"/>
      <c r="E21" s="80"/>
      <c r="F21" s="80"/>
      <c r="G21" s="80"/>
      <c r="H21" s="80"/>
      <c r="I21" s="80"/>
      <c r="J21" s="80"/>
      <c r="K21" s="80"/>
      <c r="L21" s="80"/>
    </row>
    <row r="22" spans="1:12" ht="60" x14ac:dyDescent="0.25">
      <c r="A22" s="83">
        <v>2</v>
      </c>
      <c r="B22" s="84" t="s">
        <v>163</v>
      </c>
      <c r="C22" s="85"/>
      <c r="D22" s="83"/>
      <c r="E22" s="83"/>
      <c r="F22" s="83"/>
      <c r="G22" s="83"/>
      <c r="H22" s="83"/>
      <c r="I22" s="83"/>
      <c r="J22" s="83"/>
      <c r="K22" s="83"/>
      <c r="L22" s="83"/>
    </row>
    <row r="23" spans="1:12" ht="30" x14ac:dyDescent="0.25">
      <c r="A23" s="83">
        <v>3</v>
      </c>
      <c r="B23" s="84" t="s">
        <v>164</v>
      </c>
      <c r="C23" s="85"/>
      <c r="D23" s="83"/>
      <c r="E23" s="83"/>
      <c r="F23" s="83"/>
      <c r="G23" s="83"/>
      <c r="H23" s="86"/>
      <c r="I23" s="86"/>
      <c r="J23" s="86"/>
      <c r="K23" s="86"/>
      <c r="L23" s="86"/>
    </row>
    <row r="24" spans="1:12" ht="30" x14ac:dyDescent="0.25">
      <c r="A24" s="83">
        <v>4</v>
      </c>
      <c r="B24" s="84" t="s">
        <v>165</v>
      </c>
      <c r="C24" s="85"/>
      <c r="D24" s="83"/>
      <c r="E24" s="83"/>
      <c r="F24" s="83"/>
      <c r="G24" s="83"/>
      <c r="H24" s="86"/>
      <c r="I24" s="86"/>
      <c r="J24" s="86"/>
      <c r="K24" s="86"/>
      <c r="L24" s="86"/>
    </row>
    <row r="25" spans="1:12" ht="30" x14ac:dyDescent="0.25">
      <c r="A25" s="87">
        <v>5</v>
      </c>
      <c r="B25" s="88" t="s">
        <v>166</v>
      </c>
      <c r="C25" s="89"/>
      <c r="D25" s="87"/>
      <c r="E25" s="87"/>
      <c r="F25" s="87"/>
      <c r="G25" s="87"/>
      <c r="H25" s="90"/>
      <c r="I25" s="90"/>
      <c r="J25" s="90"/>
      <c r="K25" s="90"/>
      <c r="L25" s="90"/>
    </row>
    <row r="26" spans="1:12" ht="21.2" customHeight="1" x14ac:dyDescent="0.25">
      <c r="A26" s="16" t="s">
        <v>57</v>
      </c>
      <c r="B26" s="91" t="s">
        <v>167</v>
      </c>
      <c r="C26" s="79"/>
      <c r="D26" s="79"/>
      <c r="E26" s="79"/>
      <c r="F26" s="79"/>
      <c r="G26" s="79"/>
      <c r="H26" s="79"/>
      <c r="I26" s="79"/>
      <c r="J26" s="79"/>
      <c r="K26" s="79"/>
      <c r="L26" s="79"/>
    </row>
    <row r="27" spans="1:12" ht="30" x14ac:dyDescent="0.25">
      <c r="A27" s="80">
        <v>1</v>
      </c>
      <c r="B27" s="81" t="s">
        <v>168</v>
      </c>
      <c r="C27" s="92"/>
      <c r="D27" s="80"/>
      <c r="E27" s="80"/>
      <c r="F27" s="80"/>
      <c r="G27" s="80"/>
      <c r="H27" s="93"/>
      <c r="I27" s="93"/>
      <c r="J27" s="93"/>
      <c r="K27" s="93"/>
      <c r="L27" s="93"/>
    </row>
    <row r="28" spans="1:12" ht="30" x14ac:dyDescent="0.25">
      <c r="A28" s="83">
        <v>2</v>
      </c>
      <c r="B28" s="84" t="s">
        <v>169</v>
      </c>
      <c r="C28" s="85"/>
      <c r="D28" s="83"/>
      <c r="E28" s="83"/>
      <c r="F28" s="83"/>
      <c r="G28" s="83"/>
      <c r="H28" s="85"/>
      <c r="I28" s="85"/>
      <c r="J28" s="85"/>
      <c r="K28" s="85"/>
      <c r="L28" s="85"/>
    </row>
    <row r="29" spans="1:12" ht="30" x14ac:dyDescent="0.25">
      <c r="A29" s="83">
        <v>3</v>
      </c>
      <c r="B29" s="84" t="s">
        <v>170</v>
      </c>
      <c r="C29" s="85"/>
      <c r="D29" s="83"/>
      <c r="E29" s="83"/>
      <c r="F29" s="83"/>
      <c r="G29" s="83"/>
      <c r="H29" s="85"/>
      <c r="I29" s="85"/>
      <c r="J29" s="85"/>
      <c r="K29" s="85"/>
      <c r="L29" s="85"/>
    </row>
    <row r="30" spans="1:12" ht="30" x14ac:dyDescent="0.25">
      <c r="A30" s="83">
        <v>4</v>
      </c>
      <c r="B30" s="84" t="s">
        <v>171</v>
      </c>
      <c r="C30" s="85"/>
      <c r="D30" s="83"/>
      <c r="E30" s="83"/>
      <c r="F30" s="83"/>
      <c r="G30" s="83"/>
      <c r="H30" s="86"/>
      <c r="I30" s="86"/>
      <c r="J30" s="86"/>
      <c r="K30" s="86"/>
      <c r="L30" s="86"/>
    </row>
    <row r="31" spans="1:12" ht="30" x14ac:dyDescent="0.25">
      <c r="A31" s="87">
        <v>5</v>
      </c>
      <c r="B31" s="88" t="s">
        <v>172</v>
      </c>
      <c r="C31" s="89"/>
      <c r="D31" s="87"/>
      <c r="E31" s="87"/>
      <c r="F31" s="87"/>
      <c r="G31" s="87"/>
      <c r="H31" s="90"/>
      <c r="I31" s="90"/>
      <c r="J31" s="90"/>
      <c r="K31" s="90"/>
      <c r="L31" s="90"/>
    </row>
    <row r="32" spans="1:12" ht="20.100000000000001" customHeight="1" x14ac:dyDescent="0.25">
      <c r="A32" s="16" t="s">
        <v>62</v>
      </c>
      <c r="B32" s="91" t="s">
        <v>173</v>
      </c>
      <c r="C32" s="79"/>
      <c r="D32" s="79"/>
      <c r="E32" s="79"/>
      <c r="F32" s="79"/>
      <c r="G32" s="79"/>
      <c r="H32" s="79"/>
      <c r="I32" s="79"/>
      <c r="J32" s="79"/>
      <c r="K32" s="79"/>
      <c r="L32" s="79"/>
    </row>
    <row r="33" spans="1:12" ht="30" x14ac:dyDescent="0.25">
      <c r="A33" s="80">
        <v>1</v>
      </c>
      <c r="B33" s="81" t="s">
        <v>174</v>
      </c>
      <c r="C33" s="92"/>
      <c r="D33" s="80"/>
      <c r="E33" s="80"/>
      <c r="F33" s="80"/>
      <c r="G33" s="80"/>
      <c r="H33" s="93"/>
      <c r="I33" s="93"/>
      <c r="J33" s="93"/>
      <c r="K33" s="93"/>
      <c r="L33" s="93"/>
    </row>
    <row r="34" spans="1:12" ht="45" x14ac:dyDescent="0.25">
      <c r="A34" s="83">
        <v>2</v>
      </c>
      <c r="B34" s="84" t="s">
        <v>175</v>
      </c>
      <c r="C34" s="85"/>
      <c r="D34" s="83"/>
      <c r="E34" s="83"/>
      <c r="F34" s="83"/>
      <c r="G34" s="83"/>
      <c r="H34" s="86"/>
      <c r="I34" s="86"/>
      <c r="J34" s="86"/>
      <c r="K34" s="86"/>
      <c r="L34" s="86"/>
    </row>
    <row r="35" spans="1:12" ht="45" x14ac:dyDescent="0.25">
      <c r="A35" s="83">
        <v>3</v>
      </c>
      <c r="B35" s="84" t="s">
        <v>176</v>
      </c>
      <c r="C35" s="85"/>
      <c r="D35" s="83"/>
      <c r="E35" s="83"/>
      <c r="F35" s="83"/>
      <c r="G35" s="83"/>
      <c r="H35" s="86"/>
      <c r="I35" s="86"/>
      <c r="J35" s="86"/>
      <c r="K35" s="86"/>
      <c r="L35" s="86"/>
    </row>
    <row r="36" spans="1:12" ht="45" x14ac:dyDescent="0.25">
      <c r="A36" s="83">
        <v>4</v>
      </c>
      <c r="B36" s="84" t="s">
        <v>177</v>
      </c>
      <c r="C36" s="85"/>
      <c r="D36" s="83"/>
      <c r="E36" s="83"/>
      <c r="F36" s="83"/>
      <c r="G36" s="83"/>
      <c r="H36" s="86"/>
      <c r="I36" s="86"/>
      <c r="J36" s="86"/>
      <c r="K36" s="86"/>
      <c r="L36" s="86"/>
    </row>
    <row r="37" spans="1:12" ht="45" x14ac:dyDescent="0.25">
      <c r="A37" s="87">
        <v>5</v>
      </c>
      <c r="B37" s="88" t="s">
        <v>178</v>
      </c>
      <c r="C37" s="89"/>
      <c r="D37" s="87"/>
      <c r="E37" s="87"/>
      <c r="F37" s="87"/>
      <c r="G37" s="87"/>
      <c r="H37" s="90"/>
      <c r="I37" s="90"/>
      <c r="J37" s="90"/>
      <c r="K37" s="90"/>
      <c r="L37" s="90"/>
    </row>
    <row r="38" spans="1:12" ht="19.5" customHeight="1" x14ac:dyDescent="0.25">
      <c r="A38" s="16" t="s">
        <v>63</v>
      </c>
      <c r="B38" s="91" t="s">
        <v>179</v>
      </c>
      <c r="C38" s="79"/>
      <c r="D38" s="79"/>
      <c r="E38" s="79"/>
      <c r="F38" s="79"/>
      <c r="G38" s="79"/>
      <c r="H38" s="79"/>
      <c r="I38" s="79"/>
      <c r="J38" s="79"/>
      <c r="K38" s="79"/>
      <c r="L38" s="79"/>
    </row>
    <row r="39" spans="1:12" ht="30" x14ac:dyDescent="0.25">
      <c r="A39" s="80">
        <v>1</v>
      </c>
      <c r="B39" s="81" t="s">
        <v>180</v>
      </c>
      <c r="C39" s="92"/>
      <c r="D39" s="80"/>
      <c r="E39" s="80"/>
      <c r="F39" s="80"/>
      <c r="G39" s="80"/>
      <c r="H39" s="93"/>
      <c r="I39" s="93"/>
      <c r="J39" s="93"/>
      <c r="K39" s="93"/>
      <c r="L39" s="93"/>
    </row>
    <row r="40" spans="1:12" ht="45" x14ac:dyDescent="0.25">
      <c r="A40" s="83">
        <v>2</v>
      </c>
      <c r="B40" s="84" t="s">
        <v>181</v>
      </c>
      <c r="C40" s="85"/>
      <c r="D40" s="83"/>
      <c r="E40" s="83"/>
      <c r="F40" s="83"/>
      <c r="G40" s="83"/>
      <c r="H40" s="86"/>
      <c r="I40" s="86"/>
      <c r="J40" s="86"/>
      <c r="K40" s="86"/>
      <c r="L40" s="86"/>
    </row>
    <row r="41" spans="1:12" ht="30" x14ac:dyDescent="0.25">
      <c r="A41" s="83">
        <v>3</v>
      </c>
      <c r="B41" s="84" t="s">
        <v>182</v>
      </c>
      <c r="C41" s="85"/>
      <c r="D41" s="83"/>
      <c r="E41" s="83"/>
      <c r="F41" s="83"/>
      <c r="G41" s="83"/>
      <c r="H41" s="86"/>
      <c r="I41" s="86"/>
      <c r="J41" s="86"/>
      <c r="K41" s="86"/>
      <c r="L41" s="86"/>
    </row>
    <row r="42" spans="1:12" x14ac:dyDescent="0.25">
      <c r="A42" s="83">
        <v>4</v>
      </c>
      <c r="B42" s="84" t="s">
        <v>183</v>
      </c>
      <c r="C42" s="85"/>
      <c r="D42" s="83"/>
      <c r="E42" s="83"/>
      <c r="F42" s="83"/>
      <c r="G42" s="83"/>
      <c r="H42" s="86"/>
      <c r="I42" s="86"/>
      <c r="J42" s="86"/>
      <c r="K42" s="86"/>
      <c r="L42" s="86"/>
    </row>
    <row r="43" spans="1:12" ht="45" x14ac:dyDescent="0.25">
      <c r="A43" s="87">
        <v>5</v>
      </c>
      <c r="B43" s="88" t="s">
        <v>184</v>
      </c>
      <c r="C43" s="89"/>
      <c r="D43" s="87"/>
      <c r="E43" s="87"/>
      <c r="F43" s="87"/>
      <c r="G43" s="87"/>
      <c r="H43" s="90"/>
      <c r="I43" s="90"/>
      <c r="J43" s="90"/>
      <c r="K43" s="90"/>
      <c r="L43" s="90"/>
    </row>
    <row r="44" spans="1:12" ht="21.6" customHeight="1" x14ac:dyDescent="0.25">
      <c r="A44" s="16" t="s">
        <v>59</v>
      </c>
      <c r="B44" s="91" t="s">
        <v>185</v>
      </c>
      <c r="C44" s="79"/>
      <c r="D44" s="79"/>
      <c r="E44" s="79"/>
      <c r="F44" s="79"/>
      <c r="G44" s="79"/>
      <c r="H44" s="79"/>
      <c r="I44" s="79"/>
      <c r="J44" s="79"/>
      <c r="K44" s="79"/>
      <c r="L44" s="79"/>
    </row>
    <row r="45" spans="1:12" ht="45" x14ac:dyDescent="0.25">
      <c r="A45" s="80">
        <v>1</v>
      </c>
      <c r="B45" s="81" t="s">
        <v>186</v>
      </c>
      <c r="C45" s="92"/>
      <c r="D45" s="80"/>
      <c r="E45" s="80"/>
      <c r="F45" s="80"/>
      <c r="G45" s="80"/>
      <c r="H45" s="93"/>
      <c r="I45" s="93"/>
      <c r="J45" s="93"/>
      <c r="K45" s="93"/>
      <c r="L45" s="93"/>
    </row>
    <row r="46" spans="1:12" ht="45" x14ac:dyDescent="0.25">
      <c r="A46" s="83">
        <v>2</v>
      </c>
      <c r="B46" s="84" t="s">
        <v>187</v>
      </c>
      <c r="C46" s="85"/>
      <c r="D46" s="83"/>
      <c r="E46" s="83"/>
      <c r="F46" s="83"/>
      <c r="G46" s="83"/>
      <c r="H46" s="86"/>
      <c r="I46" s="86"/>
      <c r="J46" s="86"/>
      <c r="K46" s="86"/>
      <c r="L46" s="86"/>
    </row>
    <row r="47" spans="1:12" ht="30" x14ac:dyDescent="0.25">
      <c r="A47" s="83">
        <v>3</v>
      </c>
      <c r="B47" s="84" t="s">
        <v>188</v>
      </c>
      <c r="C47" s="85"/>
      <c r="D47" s="83"/>
      <c r="E47" s="83"/>
      <c r="F47" s="83"/>
      <c r="G47" s="83"/>
      <c r="H47" s="86"/>
      <c r="I47" s="86"/>
      <c r="J47" s="86"/>
      <c r="K47" s="86"/>
      <c r="L47" s="86"/>
    </row>
    <row r="48" spans="1:12" ht="30" x14ac:dyDescent="0.25">
      <c r="A48" s="83">
        <v>4</v>
      </c>
      <c r="B48" s="84" t="s">
        <v>189</v>
      </c>
      <c r="C48" s="85"/>
      <c r="D48" s="83"/>
      <c r="E48" s="83"/>
      <c r="F48" s="83"/>
      <c r="G48" s="83"/>
      <c r="H48" s="86"/>
      <c r="I48" s="86"/>
      <c r="J48" s="86"/>
      <c r="K48" s="86"/>
      <c r="L48" s="86"/>
    </row>
    <row r="49" spans="1:12" ht="30" x14ac:dyDescent="0.25">
      <c r="A49" s="94">
        <v>5</v>
      </c>
      <c r="B49" s="95" t="s">
        <v>190</v>
      </c>
      <c r="C49" s="96"/>
      <c r="D49" s="94"/>
      <c r="E49" s="94"/>
      <c r="F49" s="94"/>
      <c r="G49" s="94"/>
      <c r="H49" s="97"/>
      <c r="I49" s="97"/>
      <c r="J49" s="97"/>
      <c r="K49" s="97"/>
      <c r="L49" s="97"/>
    </row>
    <row r="50" spans="1:12" x14ac:dyDescent="0.25">
      <c r="B50" s="98" t="s">
        <v>7</v>
      </c>
      <c r="C50" s="358"/>
      <c r="D50" s="358"/>
      <c r="E50" s="358"/>
      <c r="F50" s="358"/>
      <c r="G50" s="358"/>
      <c r="H50" s="358"/>
      <c r="I50" s="358"/>
      <c r="J50" s="358"/>
      <c r="K50" s="358"/>
      <c r="L50" s="358"/>
    </row>
    <row r="51" spans="1:12" x14ac:dyDescent="0.25">
      <c r="B51" s="73" t="s">
        <v>191</v>
      </c>
    </row>
    <row r="52" spans="1:12" ht="73.5" customHeight="1" x14ac:dyDescent="0.25">
      <c r="B52" s="99" t="s">
        <v>192</v>
      </c>
      <c r="C52" s="359" t="s">
        <v>193</v>
      </c>
      <c r="D52" s="360"/>
      <c r="E52" s="360"/>
      <c r="F52" s="360"/>
      <c r="G52" s="360"/>
      <c r="H52" s="360"/>
      <c r="I52" s="360"/>
      <c r="J52" s="360"/>
      <c r="K52" s="360"/>
      <c r="L52" s="360"/>
    </row>
    <row r="53" spans="1:12" ht="71.099999999999994" customHeight="1" x14ac:dyDescent="0.25">
      <c r="B53" s="100" t="s">
        <v>194</v>
      </c>
      <c r="C53" s="361" t="s">
        <v>195</v>
      </c>
      <c r="D53" s="361"/>
      <c r="E53" s="361"/>
      <c r="F53" s="361"/>
      <c r="G53" s="361"/>
      <c r="H53" s="361"/>
      <c r="I53" s="361"/>
      <c r="J53" s="361"/>
      <c r="K53" s="361"/>
      <c r="L53" s="361"/>
    </row>
    <row r="54" spans="1:12" ht="17.45" customHeight="1" x14ac:dyDescent="0.25"/>
  </sheetData>
  <mergeCells count="22">
    <mergeCell ref="A18:A19"/>
    <mergeCell ref="B18:B19"/>
    <mergeCell ref="C18:G18"/>
    <mergeCell ref="H18:L18"/>
    <mergeCell ref="B5:L5"/>
    <mergeCell ref="B11:H11"/>
    <mergeCell ref="I11:L11"/>
    <mergeCell ref="B12:H12"/>
    <mergeCell ref="I12:L12"/>
    <mergeCell ref="B13:H13"/>
    <mergeCell ref="I13:L13"/>
    <mergeCell ref="C50:G50"/>
    <mergeCell ref="H50:L50"/>
    <mergeCell ref="C52:L52"/>
    <mergeCell ref="C53:L53"/>
    <mergeCell ref="B2:L2"/>
    <mergeCell ref="B3:L3"/>
    <mergeCell ref="B14:H14"/>
    <mergeCell ref="I14:L14"/>
    <mergeCell ref="B15:H15"/>
    <mergeCell ref="I15:L15"/>
    <mergeCell ref="B17:L17"/>
  </mergeCells>
  <pageMargins left="0.31" right="0.19" top="0.46" bottom="0.39" header="0.3" footer="0.2"/>
  <pageSetup paperSize="9" orientation="portrait" horizontalDpi="4294967295" verticalDpi="4294967295" r:id="rId1"/>
  <headerFooter>
    <oddHeader>&amp;RBiểu mẫu 01</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0</xdr:colOff>
                <xdr:row>0</xdr:row>
                <xdr:rowOff>9525</xdr:rowOff>
              </from>
              <to>
                <xdr:col>1</xdr:col>
                <xdr:colOff>142875</xdr:colOff>
                <xdr:row>2</xdr:row>
                <xdr:rowOff>180975</xdr:rowOff>
              </to>
            </anchor>
          </objectPr>
        </oleObject>
      </mc:Choice>
      <mc:Fallback>
        <oleObject progId="MSPhotoEd.3" shapeId="13313" r:id="rId4"/>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8"/>
  <sheetViews>
    <sheetView workbookViewId="0">
      <selection activeCell="G19" sqref="G19"/>
    </sheetView>
  </sheetViews>
  <sheetFormatPr defaultRowHeight="15" x14ac:dyDescent="0.25"/>
  <cols>
    <col min="1" max="1" width="4.7109375" style="25" customWidth="1"/>
    <col min="2" max="2" width="12.7109375" style="27" customWidth="1"/>
    <col min="3" max="3" width="63.42578125" customWidth="1"/>
    <col min="4" max="4" width="8.85546875" customWidth="1"/>
    <col min="5" max="5" width="8.42578125" customWidth="1"/>
  </cols>
  <sheetData>
    <row r="2" spans="1:5" ht="20.25" x14ac:dyDescent="0.3">
      <c r="B2" s="382" t="s">
        <v>68</v>
      </c>
      <c r="C2" s="382"/>
      <c r="D2" s="382"/>
      <c r="E2" s="382"/>
    </row>
    <row r="3" spans="1:5" ht="16.5" x14ac:dyDescent="0.25">
      <c r="B3" s="383" t="s">
        <v>69</v>
      </c>
      <c r="C3" s="383"/>
      <c r="D3" s="383"/>
      <c r="E3" s="383"/>
    </row>
    <row r="5" spans="1:5" ht="18.75" x14ac:dyDescent="0.25">
      <c r="A5" s="440" t="s">
        <v>94</v>
      </c>
      <c r="B5" s="440"/>
      <c r="C5" s="440"/>
      <c r="D5" s="440"/>
      <c r="E5" s="440"/>
    </row>
    <row r="6" spans="1:5" ht="18.75" x14ac:dyDescent="0.25">
      <c r="A6" s="440" t="s">
        <v>95</v>
      </c>
      <c r="B6" s="440"/>
      <c r="C6" s="440"/>
      <c r="D6" s="440"/>
      <c r="E6" s="440"/>
    </row>
    <row r="7" spans="1:5" ht="18.75" x14ac:dyDescent="0.25">
      <c r="A7" s="440" t="s">
        <v>96</v>
      </c>
      <c r="B7" s="440"/>
      <c r="C7" s="440"/>
      <c r="D7" s="440"/>
      <c r="E7" s="440"/>
    </row>
    <row r="9" spans="1:5" ht="15.75" x14ac:dyDescent="0.25">
      <c r="A9" s="50"/>
      <c r="B9" s="26" t="s">
        <v>97</v>
      </c>
      <c r="C9" s="26" t="s">
        <v>49</v>
      </c>
      <c r="D9" s="26" t="s">
        <v>98</v>
      </c>
      <c r="E9" s="26" t="s">
        <v>1</v>
      </c>
    </row>
    <row r="10" spans="1:5" ht="15.75" x14ac:dyDescent="0.25">
      <c r="A10" s="50"/>
      <c r="B10" s="439" t="s">
        <v>51</v>
      </c>
      <c r="C10" s="51" t="s">
        <v>99</v>
      </c>
      <c r="D10" s="390">
        <v>70</v>
      </c>
      <c r="E10" s="390"/>
    </row>
    <row r="11" spans="1:5" ht="15.75" x14ac:dyDescent="0.25">
      <c r="A11" s="50"/>
      <c r="B11" s="439"/>
      <c r="C11" s="52" t="s">
        <v>100</v>
      </c>
      <c r="D11" s="390"/>
      <c r="E11" s="390"/>
    </row>
    <row r="12" spans="1:5" ht="47.25" x14ac:dyDescent="0.25">
      <c r="A12" s="50"/>
      <c r="B12" s="439"/>
      <c r="C12" s="52" t="s">
        <v>101</v>
      </c>
      <c r="D12" s="390"/>
      <c r="E12" s="390"/>
    </row>
    <row r="13" spans="1:5" ht="47.25" x14ac:dyDescent="0.25">
      <c r="A13" s="50"/>
      <c r="B13" s="439"/>
      <c r="C13" s="53" t="s">
        <v>102</v>
      </c>
      <c r="D13" s="390"/>
      <c r="E13" s="390"/>
    </row>
    <row r="14" spans="1:5" ht="15.75" x14ac:dyDescent="0.25">
      <c r="A14" s="50"/>
      <c r="B14" s="436" t="s">
        <v>52</v>
      </c>
      <c r="C14" s="51" t="s">
        <v>103</v>
      </c>
      <c r="D14" s="436">
        <v>60</v>
      </c>
      <c r="E14" s="390"/>
    </row>
    <row r="15" spans="1:5" ht="31.5" x14ac:dyDescent="0.25">
      <c r="A15" s="50"/>
      <c r="B15" s="437"/>
      <c r="C15" s="52" t="s">
        <v>104</v>
      </c>
      <c r="D15" s="437"/>
      <c r="E15" s="390"/>
    </row>
    <row r="16" spans="1:5" ht="15.75" x14ac:dyDescent="0.25">
      <c r="A16" s="50"/>
      <c r="B16" s="437"/>
      <c r="C16" s="52" t="s">
        <v>105</v>
      </c>
      <c r="D16" s="437"/>
      <c r="E16" s="390"/>
    </row>
    <row r="17" spans="1:5" ht="15.75" x14ac:dyDescent="0.25">
      <c r="A17" s="50"/>
      <c r="B17" s="437"/>
      <c r="C17" s="52" t="s">
        <v>106</v>
      </c>
      <c r="D17" s="437"/>
      <c r="E17" s="390"/>
    </row>
    <row r="18" spans="1:5" ht="15.75" x14ac:dyDescent="0.25">
      <c r="A18" s="50"/>
      <c r="B18" s="437"/>
      <c r="C18" s="52" t="s">
        <v>107</v>
      </c>
      <c r="D18" s="437"/>
      <c r="E18" s="390"/>
    </row>
    <row r="19" spans="1:5" ht="31.5" x14ac:dyDescent="0.25">
      <c r="A19" s="50"/>
      <c r="B19" s="438"/>
      <c r="C19" s="53" t="s">
        <v>108</v>
      </c>
      <c r="D19" s="438"/>
      <c r="E19" s="390"/>
    </row>
    <row r="20" spans="1:5" ht="31.5" x14ac:dyDescent="0.25">
      <c r="A20" s="50"/>
      <c r="B20" s="436" t="s">
        <v>53</v>
      </c>
      <c r="C20" s="51" t="s">
        <v>109</v>
      </c>
      <c r="D20" s="436">
        <v>50</v>
      </c>
      <c r="E20" s="390"/>
    </row>
    <row r="21" spans="1:5" ht="15.75" x14ac:dyDescent="0.25">
      <c r="A21" s="50"/>
      <c r="B21" s="437"/>
      <c r="C21" s="52" t="s">
        <v>110</v>
      </c>
      <c r="D21" s="437"/>
      <c r="E21" s="390"/>
    </row>
    <row r="22" spans="1:5" ht="15.75" x14ac:dyDescent="0.25">
      <c r="A22" s="50"/>
      <c r="B22" s="437"/>
      <c r="C22" s="52" t="s">
        <v>111</v>
      </c>
      <c r="D22" s="437"/>
      <c r="E22" s="390"/>
    </row>
    <row r="23" spans="1:5" ht="15.75" x14ac:dyDescent="0.25">
      <c r="A23" s="50"/>
      <c r="B23" s="437"/>
      <c r="C23" s="52" t="s">
        <v>112</v>
      </c>
      <c r="D23" s="437"/>
      <c r="E23" s="390"/>
    </row>
    <row r="24" spans="1:5" ht="15.75" x14ac:dyDescent="0.25">
      <c r="A24" s="50"/>
      <c r="B24" s="437"/>
      <c r="C24" s="52" t="s">
        <v>113</v>
      </c>
      <c r="D24" s="437"/>
      <c r="E24" s="390"/>
    </row>
    <row r="25" spans="1:5" ht="15.75" x14ac:dyDescent="0.25">
      <c r="A25" s="50"/>
      <c r="B25" s="437"/>
      <c r="C25" s="52" t="s">
        <v>114</v>
      </c>
      <c r="D25" s="437"/>
      <c r="E25" s="390"/>
    </row>
    <row r="26" spans="1:5" ht="15.75" x14ac:dyDescent="0.25">
      <c r="A26" s="50"/>
      <c r="B26" s="437"/>
      <c r="C26" s="52" t="s">
        <v>115</v>
      </c>
      <c r="D26" s="437"/>
      <c r="E26" s="390"/>
    </row>
    <row r="27" spans="1:5" ht="15.75" x14ac:dyDescent="0.25">
      <c r="A27" s="50"/>
      <c r="B27" s="438"/>
      <c r="C27" s="53" t="s">
        <v>116</v>
      </c>
      <c r="D27" s="438"/>
      <c r="E27" s="390"/>
    </row>
    <row r="28" spans="1:5" ht="47.25" x14ac:dyDescent="0.25">
      <c r="A28" s="50"/>
      <c r="B28" s="20" t="s">
        <v>54</v>
      </c>
      <c r="C28" s="21" t="s">
        <v>117</v>
      </c>
      <c r="D28" s="20">
        <v>0</v>
      </c>
      <c r="E28" s="21"/>
    </row>
  </sheetData>
  <mergeCells count="14">
    <mergeCell ref="B2:E2"/>
    <mergeCell ref="B3:E3"/>
    <mergeCell ref="A5:E5"/>
    <mergeCell ref="A6:E6"/>
    <mergeCell ref="A7:E7"/>
    <mergeCell ref="E10:E13"/>
    <mergeCell ref="E14:E19"/>
    <mergeCell ref="E20:E27"/>
    <mergeCell ref="B20:B27"/>
    <mergeCell ref="B14:B19"/>
    <mergeCell ref="D14:D19"/>
    <mergeCell ref="D20:D27"/>
    <mergeCell ref="D10:D13"/>
    <mergeCell ref="B10:B13"/>
  </mergeCells>
  <pageMargins left="0.44" right="0.24" top="0.5" bottom="0.52" header="0.3" footer="0.26"/>
  <pageSetup orientation="portrait" horizontalDpi="4294967295" verticalDpi="4294967295" r:id="rId1"/>
  <headerFooter>
    <oddHeader>&amp;RPhụ lục 01</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9217" r:id="rId4">
          <objectPr defaultSize="0" autoPict="0" r:id="rId5">
            <anchor moveWithCells="1" sizeWithCells="1">
              <from>
                <xdr:col>0</xdr:col>
                <xdr:colOff>0</xdr:colOff>
                <xdr:row>0</xdr:row>
                <xdr:rowOff>9525</xdr:rowOff>
              </from>
              <to>
                <xdr:col>1</xdr:col>
                <xdr:colOff>142875</xdr:colOff>
                <xdr:row>2</xdr:row>
                <xdr:rowOff>180975</xdr:rowOff>
              </to>
            </anchor>
          </objectPr>
        </oleObject>
      </mc:Choice>
      <mc:Fallback>
        <oleObject progId="MSPhotoEd.3" shapeId="9217"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3"/>
  <sheetViews>
    <sheetView workbookViewId="0">
      <selection activeCell="G19" sqref="G19"/>
    </sheetView>
  </sheetViews>
  <sheetFormatPr defaultRowHeight="15" x14ac:dyDescent="0.25"/>
  <cols>
    <col min="1" max="1" width="4.7109375" style="25" customWidth="1"/>
    <col min="2" max="2" width="12.7109375" style="25" customWidth="1"/>
    <col min="3" max="3" width="63.42578125" customWidth="1"/>
    <col min="4" max="4" width="8.85546875" customWidth="1"/>
    <col min="5" max="5" width="8.42578125" customWidth="1"/>
  </cols>
  <sheetData>
    <row r="2" spans="1:5" ht="20.25" x14ac:dyDescent="0.3">
      <c r="B2" s="382" t="s">
        <v>68</v>
      </c>
      <c r="C2" s="382"/>
      <c r="D2" s="382"/>
      <c r="E2" s="382"/>
    </row>
    <row r="3" spans="1:5" ht="16.5" x14ac:dyDescent="0.25">
      <c r="B3" s="383" t="s">
        <v>69</v>
      </c>
      <c r="C3" s="383"/>
      <c r="D3" s="383"/>
      <c r="E3" s="383"/>
    </row>
    <row r="5" spans="1:5" ht="18.75" x14ac:dyDescent="0.25">
      <c r="A5" s="440" t="s">
        <v>118</v>
      </c>
      <c r="B5" s="440"/>
      <c r="C5" s="440"/>
      <c r="D5" s="440"/>
      <c r="E5" s="440"/>
    </row>
    <row r="6" spans="1:5" ht="18.75" x14ac:dyDescent="0.25">
      <c r="A6" s="440" t="s">
        <v>95</v>
      </c>
      <c r="B6" s="440"/>
      <c r="C6" s="440"/>
      <c r="D6" s="440"/>
      <c r="E6" s="440"/>
    </row>
    <row r="7" spans="1:5" ht="18.75" x14ac:dyDescent="0.25">
      <c r="A7" s="440" t="s">
        <v>119</v>
      </c>
      <c r="B7" s="440"/>
      <c r="C7" s="440"/>
      <c r="D7" s="440"/>
      <c r="E7" s="440"/>
    </row>
    <row r="9" spans="1:5" ht="15.75" x14ac:dyDescent="0.25">
      <c r="A9" s="50"/>
      <c r="B9" s="54" t="s">
        <v>97</v>
      </c>
      <c r="C9" s="54" t="s">
        <v>49</v>
      </c>
      <c r="D9" s="54" t="s">
        <v>98</v>
      </c>
      <c r="E9" s="54" t="s">
        <v>1</v>
      </c>
    </row>
    <row r="10" spans="1:5" ht="33" x14ac:dyDescent="0.25">
      <c r="A10" s="50"/>
      <c r="B10" s="55" t="s">
        <v>51</v>
      </c>
      <c r="C10" s="56" t="s">
        <v>120</v>
      </c>
      <c r="D10" s="55">
        <v>70</v>
      </c>
      <c r="E10" s="57"/>
    </row>
    <row r="11" spans="1:5" ht="33" x14ac:dyDescent="0.25">
      <c r="A11" s="50"/>
      <c r="B11" s="58" t="s">
        <v>52</v>
      </c>
      <c r="C11" s="59" t="s">
        <v>121</v>
      </c>
      <c r="D11" s="58">
        <v>60</v>
      </c>
      <c r="E11" s="60"/>
    </row>
    <row r="12" spans="1:5" ht="33" x14ac:dyDescent="0.25">
      <c r="A12" s="50"/>
      <c r="B12" s="58" t="s">
        <v>53</v>
      </c>
      <c r="C12" s="59" t="s">
        <v>122</v>
      </c>
      <c r="D12" s="58">
        <v>50</v>
      </c>
      <c r="E12" s="60"/>
    </row>
    <row r="13" spans="1:5" ht="33" x14ac:dyDescent="0.25">
      <c r="A13" s="50"/>
      <c r="B13" s="61" t="s">
        <v>54</v>
      </c>
      <c r="C13" s="62" t="s">
        <v>123</v>
      </c>
      <c r="D13" s="61">
        <v>0</v>
      </c>
      <c r="E13" s="63"/>
    </row>
  </sheetData>
  <mergeCells count="5">
    <mergeCell ref="B2:E2"/>
    <mergeCell ref="B3:E3"/>
    <mergeCell ref="A5:E5"/>
    <mergeCell ref="A6:E6"/>
    <mergeCell ref="A7:E7"/>
  </mergeCells>
  <pageMargins left="0.44" right="0.24" top="0.5" bottom="0.52" header="0.3" footer="0.26"/>
  <pageSetup orientation="portrait" horizontalDpi="4294967295" verticalDpi="4294967295" r:id="rId1"/>
  <headerFooter>
    <oddHeader>&amp;RPhụ lục 02</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10241" r:id="rId4">
          <objectPr defaultSize="0" autoPict="0" r:id="rId5">
            <anchor moveWithCells="1" sizeWithCells="1">
              <from>
                <xdr:col>0</xdr:col>
                <xdr:colOff>0</xdr:colOff>
                <xdr:row>0</xdr:row>
                <xdr:rowOff>9525</xdr:rowOff>
              </from>
              <to>
                <xdr:col>1</xdr:col>
                <xdr:colOff>142875</xdr:colOff>
                <xdr:row>2</xdr:row>
                <xdr:rowOff>180975</xdr:rowOff>
              </to>
            </anchor>
          </objectPr>
        </oleObject>
      </mc:Choice>
      <mc:Fallback>
        <oleObject progId="MSPhotoEd.3" shapeId="10241"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G24"/>
  <sheetViews>
    <sheetView topLeftCell="A4" workbookViewId="0">
      <selection activeCell="G19" sqref="G19"/>
    </sheetView>
  </sheetViews>
  <sheetFormatPr defaultRowHeight="15" x14ac:dyDescent="0.25"/>
  <cols>
    <col min="1" max="1" width="4.7109375" style="25" customWidth="1"/>
    <col min="2" max="2" width="12.7109375" style="18" customWidth="1"/>
    <col min="3" max="3" width="9.7109375" customWidth="1"/>
    <col min="4" max="4" width="52.140625" customWidth="1"/>
    <col min="5" max="5" width="16.42578125" style="64" customWidth="1"/>
  </cols>
  <sheetData>
    <row r="2" spans="1:7" ht="20.25" x14ac:dyDescent="0.3">
      <c r="B2" s="382" t="s">
        <v>68</v>
      </c>
      <c r="C2" s="382"/>
      <c r="D2" s="382"/>
      <c r="E2" s="382"/>
      <c r="F2" s="382"/>
      <c r="G2" s="382"/>
    </row>
    <row r="3" spans="1:7" ht="16.5" x14ac:dyDescent="0.25">
      <c r="B3" s="383" t="s">
        <v>69</v>
      </c>
      <c r="C3" s="383"/>
      <c r="D3" s="383"/>
      <c r="E3" s="383"/>
      <c r="F3" s="383"/>
      <c r="G3" s="383"/>
    </row>
    <row r="5" spans="1:7" ht="18.75" x14ac:dyDescent="0.25">
      <c r="A5" s="440" t="s">
        <v>125</v>
      </c>
      <c r="B5" s="440"/>
      <c r="C5" s="440"/>
      <c r="D5" s="440"/>
      <c r="E5" s="440"/>
      <c r="F5" s="440"/>
      <c r="G5" s="440"/>
    </row>
    <row r="6" spans="1:7" ht="18.75" x14ac:dyDescent="0.25">
      <c r="A6" s="440" t="s">
        <v>124</v>
      </c>
      <c r="B6" s="440"/>
      <c r="C6" s="440"/>
      <c r="D6" s="440"/>
      <c r="E6" s="440"/>
      <c r="F6" s="440"/>
      <c r="G6" s="440"/>
    </row>
    <row r="8" spans="1:7" ht="33" x14ac:dyDescent="0.25">
      <c r="A8" s="50"/>
      <c r="B8" s="65" t="s">
        <v>97</v>
      </c>
      <c r="C8" s="65" t="s">
        <v>126</v>
      </c>
      <c r="D8" s="66" t="s">
        <v>127</v>
      </c>
      <c r="E8" s="65" t="s">
        <v>1</v>
      </c>
      <c r="F8" s="65" t="s">
        <v>441</v>
      </c>
      <c r="G8" s="65" t="s">
        <v>442</v>
      </c>
    </row>
    <row r="9" spans="1:7" ht="79.5" customHeight="1" x14ac:dyDescent="0.25">
      <c r="A9" s="50"/>
      <c r="B9" s="444" t="s">
        <v>128</v>
      </c>
      <c r="C9" s="445">
        <v>30</v>
      </c>
      <c r="D9" s="67" t="s">
        <v>129</v>
      </c>
      <c r="E9" s="444" t="s">
        <v>132</v>
      </c>
      <c r="F9" s="441">
        <v>30</v>
      </c>
      <c r="G9" s="46"/>
    </row>
    <row r="10" spans="1:7" ht="33" x14ac:dyDescent="0.25">
      <c r="A10" s="50"/>
      <c r="B10" s="444"/>
      <c r="C10" s="445"/>
      <c r="D10" s="68" t="s">
        <v>130</v>
      </c>
      <c r="E10" s="444"/>
      <c r="F10" s="442"/>
      <c r="G10" s="46"/>
    </row>
    <row r="11" spans="1:7" ht="33" x14ac:dyDescent="0.25">
      <c r="A11" s="50"/>
      <c r="B11" s="444"/>
      <c r="C11" s="445"/>
      <c r="D11" s="69" t="s">
        <v>131</v>
      </c>
      <c r="E11" s="444"/>
      <c r="F11" s="443"/>
      <c r="G11" s="46"/>
    </row>
    <row r="12" spans="1:7" ht="49.5" x14ac:dyDescent="0.25">
      <c r="A12" s="50"/>
      <c r="B12" s="444" t="s">
        <v>133</v>
      </c>
      <c r="C12" s="445">
        <v>25</v>
      </c>
      <c r="D12" s="67" t="s">
        <v>134</v>
      </c>
      <c r="E12" s="444" t="s">
        <v>132</v>
      </c>
      <c r="F12" s="441"/>
      <c r="G12" s="46"/>
    </row>
    <row r="13" spans="1:7" ht="33" x14ac:dyDescent="0.25">
      <c r="A13" s="50"/>
      <c r="B13" s="444"/>
      <c r="C13" s="445"/>
      <c r="D13" s="68" t="s">
        <v>130</v>
      </c>
      <c r="E13" s="444"/>
      <c r="F13" s="442"/>
      <c r="G13" s="46"/>
    </row>
    <row r="14" spans="1:7" ht="33" x14ac:dyDescent="0.25">
      <c r="A14" s="50"/>
      <c r="B14" s="444"/>
      <c r="C14" s="445"/>
      <c r="D14" s="69" t="s">
        <v>135</v>
      </c>
      <c r="E14" s="444"/>
      <c r="F14" s="443"/>
      <c r="G14" s="46"/>
    </row>
    <row r="15" spans="1:7" ht="33" x14ac:dyDescent="0.25">
      <c r="A15" s="50"/>
      <c r="B15" s="444" t="s">
        <v>136</v>
      </c>
      <c r="C15" s="445">
        <v>20</v>
      </c>
      <c r="D15" s="67" t="s">
        <v>137</v>
      </c>
      <c r="E15" s="444" t="s">
        <v>132</v>
      </c>
      <c r="F15" s="446"/>
      <c r="G15" s="46"/>
    </row>
    <row r="16" spans="1:7" ht="33" x14ac:dyDescent="0.25">
      <c r="A16" s="50"/>
      <c r="B16" s="444"/>
      <c r="C16" s="445"/>
      <c r="D16" s="68" t="s">
        <v>130</v>
      </c>
      <c r="E16" s="444"/>
      <c r="F16" s="447"/>
      <c r="G16" s="46"/>
    </row>
    <row r="17" spans="1:7" ht="16.5" x14ac:dyDescent="0.25">
      <c r="A17" s="50"/>
      <c r="B17" s="444"/>
      <c r="C17" s="445"/>
      <c r="D17" s="69" t="s">
        <v>138</v>
      </c>
      <c r="E17" s="444"/>
      <c r="F17" s="448"/>
      <c r="G17" s="46"/>
    </row>
    <row r="18" spans="1:7" ht="16.5" x14ac:dyDescent="0.25">
      <c r="A18" s="50"/>
      <c r="B18" s="449" t="s">
        <v>139</v>
      </c>
      <c r="C18" s="445">
        <v>0</v>
      </c>
      <c r="D18" s="70" t="s">
        <v>140</v>
      </c>
      <c r="E18" s="444" t="s">
        <v>143</v>
      </c>
      <c r="F18" s="446"/>
      <c r="G18" s="46"/>
    </row>
    <row r="19" spans="1:7" ht="33" x14ac:dyDescent="0.25">
      <c r="A19" s="50"/>
      <c r="B19" s="450"/>
      <c r="C19" s="445"/>
      <c r="D19" s="71" t="s">
        <v>141</v>
      </c>
      <c r="E19" s="444"/>
      <c r="F19" s="447"/>
      <c r="G19" s="46"/>
    </row>
    <row r="20" spans="1:7" ht="33.75" thickBot="1" x14ac:dyDescent="0.3">
      <c r="A20" s="50"/>
      <c r="B20" s="451"/>
      <c r="C20" s="445"/>
      <c r="D20" s="72" t="s">
        <v>142</v>
      </c>
      <c r="E20" s="444"/>
      <c r="F20" s="447"/>
      <c r="G20" s="46"/>
    </row>
    <row r="21" spans="1:7" ht="15.75" thickBot="1" x14ac:dyDescent="0.3">
      <c r="F21" s="101">
        <f>F9</f>
        <v>30</v>
      </c>
    </row>
    <row r="24" spans="1:7" ht="16.5" x14ac:dyDescent="0.25">
      <c r="A24" s="380" t="s">
        <v>93</v>
      </c>
      <c r="B24" s="380"/>
      <c r="C24" s="380"/>
      <c r="D24" s="380"/>
      <c r="E24" s="380"/>
      <c r="F24" s="380"/>
      <c r="G24" s="380"/>
    </row>
  </sheetData>
  <mergeCells count="21">
    <mergeCell ref="F12:F14"/>
    <mergeCell ref="F15:F17"/>
    <mergeCell ref="F18:F20"/>
    <mergeCell ref="A24:G24"/>
    <mergeCell ref="C18:C20"/>
    <mergeCell ref="E18:E20"/>
    <mergeCell ref="B18:B20"/>
    <mergeCell ref="B12:B14"/>
    <mergeCell ref="C12:C14"/>
    <mergeCell ref="E12:E14"/>
    <mergeCell ref="B15:B17"/>
    <mergeCell ref="C15:C17"/>
    <mergeCell ref="E15:E17"/>
    <mergeCell ref="A6:G6"/>
    <mergeCell ref="A5:G5"/>
    <mergeCell ref="B3:G3"/>
    <mergeCell ref="B2:G2"/>
    <mergeCell ref="F9:F11"/>
    <mergeCell ref="B9:B11"/>
    <mergeCell ref="C9:C11"/>
    <mergeCell ref="E9:E11"/>
  </mergeCells>
  <pageMargins left="0.25" right="0.25" top="0.75" bottom="0.75" header="0.3" footer="0.3"/>
  <pageSetup scale="91" orientation="portrait" horizontalDpi="4294967295" verticalDpi="4294967295" r:id="rId1"/>
  <headerFooter>
    <oddHeader>&amp;RPhụ lục 03</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11265" r:id="rId4">
          <objectPr defaultSize="0" autoPict="0" r:id="rId5">
            <anchor moveWithCells="1" sizeWithCells="1">
              <from>
                <xdr:col>0</xdr:col>
                <xdr:colOff>0</xdr:colOff>
                <xdr:row>0</xdr:row>
                <xdr:rowOff>9525</xdr:rowOff>
              </from>
              <to>
                <xdr:col>1</xdr:col>
                <xdr:colOff>142875</xdr:colOff>
                <xdr:row>2</xdr:row>
                <xdr:rowOff>200025</xdr:rowOff>
              </to>
            </anchor>
          </objectPr>
        </oleObject>
      </mc:Choice>
      <mc:Fallback>
        <oleObject progId="MSPhotoEd.3" shapeId="1126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33"/>
  <sheetViews>
    <sheetView topLeftCell="A4" workbookViewId="0">
      <selection activeCell="G19" sqref="G19"/>
    </sheetView>
  </sheetViews>
  <sheetFormatPr defaultRowHeight="15" x14ac:dyDescent="0.25"/>
  <cols>
    <col min="1" max="1" width="4.7109375" style="25" customWidth="1"/>
    <col min="2" max="2" width="25.85546875" customWidth="1"/>
    <col min="3" max="3" width="12.42578125" customWidth="1"/>
    <col min="4" max="4" width="11.42578125" customWidth="1"/>
    <col min="5" max="5" width="10.140625" customWidth="1"/>
    <col min="6" max="6" width="10.42578125" customWidth="1"/>
    <col min="7" max="7" width="9.85546875" customWidth="1"/>
    <col min="8" max="8" width="14.140625" customWidth="1"/>
  </cols>
  <sheetData>
    <row r="2" spans="1:8" ht="20.25" x14ac:dyDescent="0.3">
      <c r="B2" s="382" t="s">
        <v>68</v>
      </c>
      <c r="C2" s="382"/>
      <c r="D2" s="382"/>
      <c r="E2" s="382"/>
      <c r="F2" s="382"/>
      <c r="G2" s="382"/>
      <c r="H2" s="382"/>
    </row>
    <row r="3" spans="1:8" ht="16.5" x14ac:dyDescent="0.25">
      <c r="B3" s="383" t="s">
        <v>69</v>
      </c>
      <c r="C3" s="383"/>
      <c r="D3" s="383"/>
      <c r="E3" s="383"/>
      <c r="F3" s="383"/>
      <c r="G3" s="383"/>
      <c r="H3" s="383"/>
    </row>
    <row r="5" spans="1:8" ht="15.75" x14ac:dyDescent="0.25">
      <c r="A5" s="384" t="s">
        <v>77</v>
      </c>
      <c r="B5" s="384"/>
      <c r="C5" s="384"/>
      <c r="D5" s="384"/>
      <c r="E5" s="384"/>
      <c r="F5" s="384"/>
      <c r="G5" s="384"/>
      <c r="H5" s="384"/>
    </row>
    <row r="6" spans="1:8" ht="15.75" x14ac:dyDescent="0.25">
      <c r="A6" s="381" t="s">
        <v>78</v>
      </c>
      <c r="B6" s="381"/>
      <c r="C6" s="381"/>
      <c r="D6" s="381"/>
      <c r="E6" s="381"/>
      <c r="F6" s="381"/>
      <c r="G6" s="381"/>
      <c r="H6" s="381"/>
    </row>
    <row r="7" spans="1:8" ht="15.75" x14ac:dyDescent="0.25">
      <c r="A7" s="381" t="s">
        <v>79</v>
      </c>
      <c r="B7" s="381"/>
      <c r="C7" s="381"/>
      <c r="D7" s="381"/>
      <c r="E7" s="381"/>
      <c r="F7" s="381"/>
      <c r="G7" s="381"/>
      <c r="H7" s="381"/>
    </row>
    <row r="8" spans="1:8" ht="15.75" x14ac:dyDescent="0.25">
      <c r="A8" s="28"/>
      <c r="B8" s="28"/>
      <c r="C8" s="28"/>
      <c r="D8" s="28"/>
      <c r="E8" s="28"/>
      <c r="F8" s="28"/>
      <c r="G8" s="28"/>
      <c r="H8" s="28"/>
    </row>
    <row r="9" spans="1:8" s="48" customFormat="1" ht="15.75" x14ac:dyDescent="0.25">
      <c r="A9" s="28"/>
      <c r="B9" s="47" t="s">
        <v>3</v>
      </c>
      <c r="C9" s="47" t="s">
        <v>2</v>
      </c>
      <c r="D9" s="376" t="s">
        <v>90</v>
      </c>
      <c r="E9" s="377"/>
      <c r="F9" s="376" t="s">
        <v>91</v>
      </c>
      <c r="G9" s="377"/>
      <c r="H9" s="47" t="s">
        <v>92</v>
      </c>
    </row>
    <row r="10" spans="1:8" ht="15.75" x14ac:dyDescent="0.25">
      <c r="A10" s="29"/>
      <c r="B10" s="46"/>
      <c r="C10" s="46"/>
      <c r="D10" s="378"/>
      <c r="E10" s="379"/>
      <c r="F10" s="378"/>
      <c r="G10" s="379"/>
      <c r="H10" s="46"/>
    </row>
    <row r="11" spans="1:8" ht="15.75" x14ac:dyDescent="0.25">
      <c r="A11" s="30"/>
    </row>
    <row r="12" spans="1:8" ht="16.5" x14ac:dyDescent="0.25">
      <c r="A12" s="42" t="s">
        <v>48</v>
      </c>
      <c r="B12" s="375" t="s">
        <v>87</v>
      </c>
      <c r="C12" s="375"/>
      <c r="D12" s="375"/>
      <c r="E12" s="375"/>
      <c r="F12" s="375"/>
      <c r="G12" s="375"/>
      <c r="H12" s="42" t="s">
        <v>88</v>
      </c>
    </row>
    <row r="13" spans="1:8" ht="16.5" x14ac:dyDescent="0.25">
      <c r="A13" s="40">
        <v>1</v>
      </c>
      <c r="B13" s="387"/>
      <c r="C13" s="387"/>
      <c r="D13" s="387"/>
      <c r="E13" s="387"/>
      <c r="F13" s="387"/>
      <c r="G13" s="387"/>
      <c r="H13" s="41"/>
    </row>
    <row r="14" spans="1:8" ht="16.5" x14ac:dyDescent="0.25">
      <c r="A14" s="38">
        <v>2</v>
      </c>
      <c r="B14" s="388"/>
      <c r="C14" s="388"/>
      <c r="D14" s="388"/>
      <c r="E14" s="388"/>
      <c r="F14" s="388"/>
      <c r="G14" s="388"/>
      <c r="H14" s="39"/>
    </row>
    <row r="15" spans="1:8" ht="16.5" x14ac:dyDescent="0.25">
      <c r="A15" s="38">
        <v>3</v>
      </c>
      <c r="B15" s="388"/>
      <c r="C15" s="388"/>
      <c r="D15" s="388"/>
      <c r="E15" s="388"/>
      <c r="F15" s="388"/>
      <c r="G15" s="388"/>
      <c r="H15" s="39"/>
    </row>
    <row r="16" spans="1:8" ht="16.5" x14ac:dyDescent="0.25">
      <c r="A16" s="38">
        <v>4</v>
      </c>
      <c r="B16" s="388"/>
      <c r="C16" s="388"/>
      <c r="D16" s="388"/>
      <c r="E16" s="388"/>
      <c r="F16" s="388"/>
      <c r="G16" s="388"/>
      <c r="H16" s="39"/>
    </row>
    <row r="17" spans="1:8" ht="16.5" x14ac:dyDescent="0.25">
      <c r="A17" s="38">
        <v>5</v>
      </c>
      <c r="B17" s="388"/>
      <c r="C17" s="388"/>
      <c r="D17" s="388"/>
      <c r="E17" s="388"/>
      <c r="F17" s="388"/>
      <c r="G17" s="388"/>
      <c r="H17" s="39"/>
    </row>
    <row r="18" spans="1:8" ht="16.5" x14ac:dyDescent="0.25">
      <c r="A18" s="38">
        <v>6</v>
      </c>
      <c r="B18" s="388"/>
      <c r="C18" s="388"/>
      <c r="D18" s="388"/>
      <c r="E18" s="388"/>
      <c r="F18" s="388"/>
      <c r="G18" s="388"/>
      <c r="H18" s="39"/>
    </row>
    <row r="19" spans="1:8" ht="16.5" x14ac:dyDescent="0.25">
      <c r="A19" s="43" t="s">
        <v>85</v>
      </c>
      <c r="B19" s="389"/>
      <c r="C19" s="389"/>
      <c r="D19" s="389"/>
      <c r="E19" s="389"/>
      <c r="F19" s="389"/>
      <c r="G19" s="389"/>
      <c r="H19" s="44"/>
    </row>
    <row r="20" spans="1:8" ht="17.100000000000001" customHeight="1" x14ac:dyDescent="0.25">
      <c r="A20" s="23"/>
      <c r="B20" s="375" t="s">
        <v>89</v>
      </c>
      <c r="C20" s="375"/>
      <c r="D20" s="375"/>
      <c r="E20" s="375"/>
      <c r="F20" s="375"/>
      <c r="G20" s="375"/>
      <c r="H20" s="45">
        <v>1</v>
      </c>
    </row>
    <row r="21" spans="1:8" ht="16.5" customHeight="1" x14ac:dyDescent="0.25"/>
    <row r="22" spans="1:8" ht="16.5" x14ac:dyDescent="0.25">
      <c r="A22" s="375" t="s">
        <v>80</v>
      </c>
      <c r="B22" s="375"/>
      <c r="C22" s="375"/>
      <c r="D22" s="375"/>
      <c r="E22" s="375"/>
      <c r="F22" s="375"/>
      <c r="G22" s="375"/>
      <c r="H22" s="375"/>
    </row>
    <row r="23" spans="1:8" ht="28.5" x14ac:dyDescent="0.25">
      <c r="A23" s="37" t="s">
        <v>48</v>
      </c>
      <c r="B23" s="385" t="s">
        <v>81</v>
      </c>
      <c r="C23" s="386"/>
      <c r="D23" s="37" t="s">
        <v>82</v>
      </c>
      <c r="E23" s="37" t="s">
        <v>83</v>
      </c>
      <c r="F23" s="37" t="s">
        <v>86</v>
      </c>
      <c r="G23" s="37" t="s">
        <v>84</v>
      </c>
      <c r="H23" s="37" t="s">
        <v>1</v>
      </c>
    </row>
    <row r="24" spans="1:8" x14ac:dyDescent="0.25">
      <c r="A24" s="35">
        <v>1</v>
      </c>
      <c r="B24" s="373"/>
      <c r="C24" s="374"/>
      <c r="D24" s="36"/>
      <c r="E24" s="36"/>
      <c r="F24" s="36"/>
      <c r="G24" s="36"/>
      <c r="H24" s="36"/>
    </row>
    <row r="25" spans="1:8" x14ac:dyDescent="0.25">
      <c r="A25" s="31">
        <v>2</v>
      </c>
      <c r="B25" s="369"/>
      <c r="C25" s="370"/>
      <c r="D25" s="32"/>
      <c r="E25" s="32"/>
      <c r="F25" s="32"/>
      <c r="G25" s="32"/>
      <c r="H25" s="32"/>
    </row>
    <row r="26" spans="1:8" x14ac:dyDescent="0.25">
      <c r="A26" s="31">
        <v>3</v>
      </c>
      <c r="B26" s="369"/>
      <c r="C26" s="370"/>
      <c r="D26" s="32"/>
      <c r="E26" s="32"/>
      <c r="F26" s="32"/>
      <c r="G26" s="32"/>
      <c r="H26" s="32"/>
    </row>
    <row r="27" spans="1:8" x14ac:dyDescent="0.25">
      <c r="A27" s="31">
        <v>4</v>
      </c>
      <c r="B27" s="369"/>
      <c r="C27" s="370"/>
      <c r="D27" s="32"/>
      <c r="E27" s="32"/>
      <c r="F27" s="32"/>
      <c r="G27" s="32"/>
      <c r="H27" s="32"/>
    </row>
    <row r="28" spans="1:8" x14ac:dyDescent="0.25">
      <c r="A28" s="31">
        <v>5</v>
      </c>
      <c r="B28" s="369"/>
      <c r="C28" s="370"/>
      <c r="D28" s="32"/>
      <c r="E28" s="32"/>
      <c r="F28" s="32"/>
      <c r="G28" s="32"/>
      <c r="H28" s="32"/>
    </row>
    <row r="29" spans="1:8" x14ac:dyDescent="0.25">
      <c r="A29" s="31">
        <v>6</v>
      </c>
      <c r="B29" s="369"/>
      <c r="C29" s="370"/>
      <c r="D29" s="32"/>
      <c r="E29" s="32"/>
      <c r="F29" s="32"/>
      <c r="G29" s="32"/>
      <c r="H29" s="32"/>
    </row>
    <row r="30" spans="1:8" x14ac:dyDescent="0.25">
      <c r="A30" s="31">
        <v>7</v>
      </c>
      <c r="B30" s="369"/>
      <c r="C30" s="370"/>
      <c r="D30" s="32"/>
      <c r="E30" s="32"/>
      <c r="F30" s="32"/>
      <c r="G30" s="32"/>
      <c r="H30" s="32"/>
    </row>
    <row r="31" spans="1:8" x14ac:dyDescent="0.25">
      <c r="A31" s="33" t="s">
        <v>85</v>
      </c>
      <c r="B31" s="371"/>
      <c r="C31" s="372"/>
      <c r="D31" s="34"/>
      <c r="E31" s="34"/>
      <c r="F31" s="34"/>
      <c r="G31" s="34"/>
      <c r="H31" s="34"/>
    </row>
    <row r="33" spans="2:8" ht="16.5" x14ac:dyDescent="0.25">
      <c r="B33" s="380" t="s">
        <v>93</v>
      </c>
      <c r="C33" s="380"/>
      <c r="D33" s="380"/>
      <c r="E33" s="380"/>
      <c r="F33" s="380"/>
      <c r="G33" s="380"/>
      <c r="H33" s="380"/>
    </row>
  </sheetData>
  <mergeCells count="29">
    <mergeCell ref="B33:H33"/>
    <mergeCell ref="A7:H7"/>
    <mergeCell ref="A22:H22"/>
    <mergeCell ref="B2:H2"/>
    <mergeCell ref="B3:H3"/>
    <mergeCell ref="A5:H5"/>
    <mergeCell ref="A6:H6"/>
    <mergeCell ref="B23:C23"/>
    <mergeCell ref="B12:G12"/>
    <mergeCell ref="B13:G13"/>
    <mergeCell ref="B14:G14"/>
    <mergeCell ref="B15:G15"/>
    <mergeCell ref="B16:G16"/>
    <mergeCell ref="B17:G17"/>
    <mergeCell ref="B18:G18"/>
    <mergeCell ref="B19:G19"/>
    <mergeCell ref="B20:G20"/>
    <mergeCell ref="D9:E9"/>
    <mergeCell ref="F9:G9"/>
    <mergeCell ref="D10:E10"/>
    <mergeCell ref="F10:G10"/>
    <mergeCell ref="B30:C30"/>
    <mergeCell ref="B31:C31"/>
    <mergeCell ref="B24:C24"/>
    <mergeCell ref="B25:C25"/>
    <mergeCell ref="B26:C26"/>
    <mergeCell ref="B27:C27"/>
    <mergeCell ref="B28:C28"/>
    <mergeCell ref="B29:C29"/>
  </mergeCells>
  <pageMargins left="0.44" right="0.24" top="0.5" bottom="0.52" header="0.3" footer="0.26"/>
  <pageSetup orientation="portrait" horizontalDpi="4294967295" verticalDpi="4294967295" r:id="rId1"/>
  <headerFooter>
    <oddHeader>&amp;RBiểu mẫu 02</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4097" r:id="rId4">
          <objectPr defaultSize="0" autoPict="0" r:id="rId5">
            <anchor moveWithCells="1" sizeWithCells="1">
              <from>
                <xdr:col>0</xdr:col>
                <xdr:colOff>0</xdr:colOff>
                <xdr:row>0</xdr:row>
                <xdr:rowOff>9525</xdr:rowOff>
              </from>
              <to>
                <xdr:col>1</xdr:col>
                <xdr:colOff>142875</xdr:colOff>
                <xdr:row>2</xdr:row>
                <xdr:rowOff>171450</xdr:rowOff>
              </to>
            </anchor>
          </objectPr>
        </oleObject>
      </mc:Choice>
      <mc:Fallback>
        <oleObject progId="MSPhotoEd.3" shapeId="409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22"/>
  <sheetViews>
    <sheetView workbookViewId="0">
      <selection activeCell="G19" sqref="G19"/>
    </sheetView>
  </sheetViews>
  <sheetFormatPr defaultRowHeight="15" x14ac:dyDescent="0.25"/>
  <cols>
    <col min="1" max="1" width="4.7109375" style="25" customWidth="1"/>
    <col min="2" max="2" width="46.42578125" customWidth="1"/>
    <col min="7" max="7" width="12.42578125" customWidth="1"/>
  </cols>
  <sheetData>
    <row r="2" spans="1:7" ht="20.25" x14ac:dyDescent="0.3">
      <c r="B2" s="382" t="s">
        <v>68</v>
      </c>
      <c r="C2" s="382"/>
      <c r="D2" s="382"/>
      <c r="E2" s="382"/>
      <c r="F2" s="382"/>
      <c r="G2" s="382"/>
    </row>
    <row r="3" spans="1:7" ht="16.5" x14ac:dyDescent="0.25">
      <c r="B3" s="383" t="s">
        <v>69</v>
      </c>
      <c r="C3" s="383"/>
      <c r="D3" s="383"/>
      <c r="E3" s="383"/>
      <c r="F3" s="383"/>
      <c r="G3" s="383"/>
    </row>
    <row r="5" spans="1:7" ht="15.75" x14ac:dyDescent="0.25">
      <c r="A5" s="384" t="s">
        <v>66</v>
      </c>
      <c r="B5" s="384"/>
      <c r="C5" s="384"/>
      <c r="D5" s="384"/>
      <c r="E5" s="384"/>
      <c r="F5" s="384"/>
      <c r="G5" s="384"/>
    </row>
    <row r="6" spans="1:7" ht="15.75" x14ac:dyDescent="0.25">
      <c r="A6" s="384" t="s">
        <v>67</v>
      </c>
      <c r="B6" s="384"/>
      <c r="C6" s="384"/>
      <c r="D6" s="384"/>
      <c r="E6" s="384"/>
      <c r="F6" s="384"/>
      <c r="G6" s="384"/>
    </row>
    <row r="7" spans="1:7" ht="15.75" x14ac:dyDescent="0.25">
      <c r="A7" s="28"/>
      <c r="B7" s="28"/>
      <c r="C7" s="28"/>
      <c r="D7" s="28"/>
      <c r="E7" s="28"/>
      <c r="F7" s="28"/>
      <c r="G7" s="28"/>
    </row>
    <row r="8" spans="1:7" ht="15.75" x14ac:dyDescent="0.25">
      <c r="A8" s="29" t="s">
        <v>70</v>
      </c>
      <c r="D8" s="29" t="s">
        <v>72</v>
      </c>
    </row>
    <row r="9" spans="1:7" ht="15.75" x14ac:dyDescent="0.25">
      <c r="A9" s="29" t="s">
        <v>71</v>
      </c>
    </row>
    <row r="10" spans="1:7" ht="15.75" x14ac:dyDescent="0.25">
      <c r="A10" s="29" t="s">
        <v>73</v>
      </c>
      <c r="D10" t="s">
        <v>74</v>
      </c>
    </row>
    <row r="11" spans="1:7" ht="15.75" x14ac:dyDescent="0.25">
      <c r="A11" s="30" t="s">
        <v>76</v>
      </c>
      <c r="D11" t="s">
        <v>75</v>
      </c>
    </row>
    <row r="12" spans="1:7" ht="15.75" x14ac:dyDescent="0.25">
      <c r="A12" s="30"/>
    </row>
    <row r="13" spans="1:7" s="25" customFormat="1" ht="31.5" x14ac:dyDescent="0.25">
      <c r="A13" s="26" t="s">
        <v>48</v>
      </c>
      <c r="B13" s="26" t="s">
        <v>49</v>
      </c>
      <c r="C13" s="26" t="s">
        <v>50</v>
      </c>
      <c r="D13" s="26" t="s">
        <v>51</v>
      </c>
      <c r="E13" s="26" t="s">
        <v>52</v>
      </c>
      <c r="F13" s="26" t="s">
        <v>53</v>
      </c>
      <c r="G13" s="26" t="s">
        <v>54</v>
      </c>
    </row>
    <row r="14" spans="1:7" ht="33" x14ac:dyDescent="0.25">
      <c r="A14" s="26" t="s">
        <v>55</v>
      </c>
      <c r="B14" s="19" t="s">
        <v>56</v>
      </c>
      <c r="C14" s="20">
        <v>70</v>
      </c>
      <c r="D14" s="21"/>
      <c r="E14" s="21"/>
      <c r="F14" s="21"/>
      <c r="G14" s="22"/>
    </row>
    <row r="15" spans="1:7" ht="49.5" x14ac:dyDescent="0.25">
      <c r="A15" s="26" t="s">
        <v>57</v>
      </c>
      <c r="B15" s="23" t="s">
        <v>58</v>
      </c>
      <c r="C15" s="20">
        <v>30</v>
      </c>
      <c r="D15" s="21"/>
      <c r="E15" s="21"/>
      <c r="F15" s="21"/>
      <c r="G15" s="22"/>
    </row>
    <row r="16" spans="1:7" ht="16.5" customHeight="1" x14ac:dyDescent="0.25">
      <c r="B16" s="24" t="s">
        <v>7</v>
      </c>
      <c r="C16" s="390"/>
      <c r="D16" s="390"/>
      <c r="E16" s="390"/>
      <c r="F16" s="390"/>
      <c r="G16" s="390"/>
    </row>
    <row r="17" spans="1:7" ht="33" x14ac:dyDescent="0.25">
      <c r="A17" s="26" t="s">
        <v>62</v>
      </c>
      <c r="B17" s="19" t="s">
        <v>60</v>
      </c>
      <c r="C17" s="391"/>
      <c r="D17" s="392"/>
      <c r="E17" s="392"/>
      <c r="F17" s="392"/>
      <c r="G17" s="393"/>
    </row>
    <row r="18" spans="1:7" ht="66" x14ac:dyDescent="0.25">
      <c r="A18" s="26" t="s">
        <v>63</v>
      </c>
      <c r="B18" s="19" t="s">
        <v>61</v>
      </c>
      <c r="C18" s="391"/>
      <c r="D18" s="392"/>
      <c r="E18" s="392"/>
      <c r="F18" s="392"/>
      <c r="G18" s="393"/>
    </row>
    <row r="20" spans="1:7" ht="35.450000000000003" customHeight="1" x14ac:dyDescent="0.25">
      <c r="B20" s="394" t="s">
        <v>64</v>
      </c>
      <c r="C20" s="394"/>
      <c r="D20" s="394"/>
      <c r="E20" s="394"/>
      <c r="F20" s="394"/>
      <c r="G20" s="394"/>
    </row>
    <row r="22" spans="1:7" ht="16.5" x14ac:dyDescent="0.25">
      <c r="B22" s="380" t="s">
        <v>65</v>
      </c>
      <c r="C22" s="380"/>
      <c r="D22" s="380"/>
      <c r="E22" s="380"/>
      <c r="F22" s="380"/>
      <c r="G22" s="380"/>
    </row>
  </sheetData>
  <mergeCells count="9">
    <mergeCell ref="B22:G22"/>
    <mergeCell ref="C16:G16"/>
    <mergeCell ref="A5:G5"/>
    <mergeCell ref="A6:G6"/>
    <mergeCell ref="B2:G2"/>
    <mergeCell ref="B3:G3"/>
    <mergeCell ref="C17:G17"/>
    <mergeCell ref="C18:G18"/>
    <mergeCell ref="B20:G20"/>
  </mergeCells>
  <pageMargins left="0.44" right="0.24" top="0.5" bottom="0.52" header="0.3" footer="0.26"/>
  <pageSetup orientation="portrait" horizontalDpi="4294967295" verticalDpi="4294967295" r:id="rId1"/>
  <headerFooter>
    <oddHeader>&amp;RBiểu mẫu 03</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0</xdr:colOff>
                <xdr:row>0</xdr:row>
                <xdr:rowOff>9525</xdr:rowOff>
              </from>
              <to>
                <xdr:col>1</xdr:col>
                <xdr:colOff>142875</xdr:colOff>
                <xdr:row>3</xdr:row>
                <xdr:rowOff>66675</xdr:rowOff>
              </to>
            </anchor>
          </objectPr>
        </oleObject>
      </mc:Choice>
      <mc:Fallback>
        <oleObject progId="MSPhotoEd.3" shapeId="204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G19" sqref="G19"/>
    </sheetView>
  </sheetViews>
  <sheetFormatPr defaultColWidth="8.7109375" defaultRowHeight="15.75" x14ac:dyDescent="0.25"/>
  <cols>
    <col min="1" max="1" width="3.85546875" style="1" customWidth="1"/>
    <col min="2" max="2" width="11.85546875" style="1" customWidth="1"/>
    <col min="3" max="3" width="21.7109375" style="1" customWidth="1"/>
    <col min="4" max="4" width="14.42578125" style="1" customWidth="1"/>
    <col min="5" max="5" width="7.28515625" style="1" customWidth="1"/>
    <col min="6" max="7" width="7.140625" style="1" customWidth="1"/>
    <col min="8" max="8" width="9.85546875" style="1" customWidth="1"/>
    <col min="9" max="9" width="9.7109375" style="1" bestFit="1" customWidth="1"/>
    <col min="10" max="10" width="7.42578125" style="1" bestFit="1" customWidth="1"/>
    <col min="11" max="11" width="6.42578125" style="1" customWidth="1"/>
    <col min="12" max="12" width="9.7109375" style="1" bestFit="1" customWidth="1"/>
    <col min="13" max="13" width="8.7109375" style="2"/>
    <col min="14" max="14" width="13.42578125" style="1" customWidth="1"/>
    <col min="15" max="16384" width="8.7109375" style="1"/>
  </cols>
  <sheetData>
    <row r="1" spans="1:14" ht="16.5" x14ac:dyDescent="0.25">
      <c r="B1" s="7" t="s">
        <v>11</v>
      </c>
    </row>
    <row r="2" spans="1:14" ht="16.5" x14ac:dyDescent="0.25">
      <c r="B2" s="7" t="s">
        <v>12</v>
      </c>
    </row>
    <row r="3" spans="1:14" x14ac:dyDescent="0.25">
      <c r="A3" s="398" t="s">
        <v>13</v>
      </c>
      <c r="B3" s="398"/>
      <c r="C3" s="398"/>
      <c r="D3" s="398"/>
      <c r="E3" s="398"/>
      <c r="F3" s="398"/>
      <c r="G3" s="398"/>
      <c r="H3" s="398"/>
      <c r="I3" s="398"/>
      <c r="J3" s="398"/>
      <c r="K3" s="398"/>
      <c r="L3" s="398"/>
      <c r="M3" s="398"/>
      <c r="N3" s="398"/>
    </row>
    <row r="4" spans="1:14" x14ac:dyDescent="0.25">
      <c r="A4" s="398" t="s">
        <v>14</v>
      </c>
      <c r="B4" s="398"/>
      <c r="C4" s="398"/>
      <c r="D4" s="398"/>
      <c r="E4" s="398"/>
      <c r="F4" s="398"/>
      <c r="G4" s="398"/>
      <c r="H4" s="398"/>
      <c r="I4" s="398"/>
      <c r="J4" s="398"/>
      <c r="K4" s="398"/>
      <c r="L4" s="398"/>
      <c r="M4" s="398"/>
      <c r="N4" s="398"/>
    </row>
    <row r="5" spans="1:14" ht="18.75" x14ac:dyDescent="0.25">
      <c r="B5" s="8" t="s">
        <v>15</v>
      </c>
    </row>
    <row r="6" spans="1:14" x14ac:dyDescent="0.25">
      <c r="A6" s="399" t="s">
        <v>0</v>
      </c>
      <c r="B6" s="399" t="s">
        <v>2</v>
      </c>
      <c r="C6" s="399" t="s">
        <v>3</v>
      </c>
      <c r="D6" s="399" t="s">
        <v>4</v>
      </c>
      <c r="E6" s="366" t="s">
        <v>5</v>
      </c>
      <c r="F6" s="366"/>
      <c r="G6" s="366"/>
      <c r="H6" s="366"/>
      <c r="I6" s="366"/>
      <c r="J6" s="366"/>
      <c r="K6" s="366"/>
      <c r="L6" s="366"/>
      <c r="M6" s="395" t="s">
        <v>7</v>
      </c>
      <c r="N6" s="395" t="s">
        <v>1</v>
      </c>
    </row>
    <row r="7" spans="1:14" x14ac:dyDescent="0.25">
      <c r="A7" s="399"/>
      <c r="B7" s="399"/>
      <c r="C7" s="399"/>
      <c r="D7" s="399"/>
      <c r="E7" s="366" t="s">
        <v>28</v>
      </c>
      <c r="F7" s="366"/>
      <c r="G7" s="366"/>
      <c r="H7" s="366"/>
      <c r="I7" s="366" t="s">
        <v>6</v>
      </c>
      <c r="J7" s="366"/>
      <c r="K7" s="366"/>
      <c r="L7" s="366"/>
      <c r="M7" s="396"/>
      <c r="N7" s="396"/>
    </row>
    <row r="8" spans="1:14" s="2" customFormat="1" ht="53.45" customHeight="1" x14ac:dyDescent="0.25">
      <c r="A8" s="399"/>
      <c r="B8" s="399"/>
      <c r="C8" s="399"/>
      <c r="D8" s="399"/>
      <c r="E8" s="9" t="s">
        <v>20</v>
      </c>
      <c r="F8" s="9" t="s">
        <v>21</v>
      </c>
      <c r="G8" s="9" t="s">
        <v>22</v>
      </c>
      <c r="H8" s="9" t="s">
        <v>23</v>
      </c>
      <c r="I8" s="9" t="s">
        <v>24</v>
      </c>
      <c r="J8" s="9" t="s">
        <v>25</v>
      </c>
      <c r="K8" s="9" t="s">
        <v>26</v>
      </c>
      <c r="L8" s="9" t="s">
        <v>27</v>
      </c>
      <c r="M8" s="397"/>
      <c r="N8" s="397"/>
    </row>
    <row r="9" spans="1:14" ht="23.45" customHeight="1" x14ac:dyDescent="0.25">
      <c r="A9" s="3">
        <v>1</v>
      </c>
      <c r="B9" s="3" t="s">
        <v>16</v>
      </c>
      <c r="C9" s="3" t="s">
        <v>17</v>
      </c>
      <c r="D9" s="3" t="s">
        <v>18</v>
      </c>
      <c r="E9" s="10"/>
      <c r="F9" s="10" t="s">
        <v>19</v>
      </c>
      <c r="G9" s="10"/>
      <c r="H9" s="10"/>
      <c r="I9" s="10"/>
      <c r="J9" s="10" t="s">
        <v>19</v>
      </c>
      <c r="K9" s="10"/>
      <c r="L9" s="10"/>
      <c r="M9" s="10">
        <v>85</v>
      </c>
      <c r="N9" s="3"/>
    </row>
    <row r="10" spans="1:14" ht="23.45" customHeight="1" x14ac:dyDescent="0.25">
      <c r="A10" s="4">
        <v>2</v>
      </c>
      <c r="B10" s="4"/>
      <c r="C10" s="4"/>
      <c r="D10" s="4"/>
      <c r="E10" s="4"/>
      <c r="F10" s="4"/>
      <c r="G10" s="4"/>
      <c r="H10" s="4"/>
      <c r="I10" s="4"/>
      <c r="J10" s="4"/>
      <c r="K10" s="4"/>
      <c r="L10" s="4"/>
      <c r="M10" s="11"/>
      <c r="N10" s="4"/>
    </row>
    <row r="11" spans="1:14" ht="23.45" customHeight="1" x14ac:dyDescent="0.25">
      <c r="A11" s="4">
        <v>3</v>
      </c>
      <c r="B11" s="4"/>
      <c r="C11" s="4"/>
      <c r="D11" s="4"/>
      <c r="E11" s="4"/>
      <c r="F11" s="4"/>
      <c r="G11" s="4"/>
      <c r="H11" s="4"/>
      <c r="I11" s="4"/>
      <c r="J11" s="4"/>
      <c r="K11" s="4"/>
      <c r="L11" s="4"/>
      <c r="M11" s="11"/>
      <c r="N11" s="4"/>
    </row>
    <row r="12" spans="1:14" ht="23.45" customHeight="1" x14ac:dyDescent="0.25">
      <c r="A12" s="4">
        <v>4</v>
      </c>
      <c r="B12" s="4"/>
      <c r="C12" s="4"/>
      <c r="D12" s="4"/>
      <c r="E12" s="4"/>
      <c r="F12" s="4"/>
      <c r="G12" s="4"/>
      <c r="H12" s="4"/>
      <c r="I12" s="4"/>
      <c r="J12" s="4"/>
      <c r="K12" s="4"/>
      <c r="L12" s="4"/>
      <c r="M12" s="11"/>
      <c r="N12" s="4"/>
    </row>
    <row r="13" spans="1:14" ht="23.45" customHeight="1" x14ac:dyDescent="0.2">
      <c r="A13" s="4">
        <v>5</v>
      </c>
      <c r="B13" s="4"/>
      <c r="C13" s="17"/>
      <c r="D13" s="4"/>
      <c r="E13" s="4"/>
      <c r="F13" s="4"/>
      <c r="G13" s="4"/>
      <c r="H13" s="4"/>
      <c r="I13" s="4"/>
      <c r="J13" s="4"/>
      <c r="K13" s="4"/>
      <c r="L13" s="4"/>
      <c r="M13" s="11"/>
      <c r="N13" s="4"/>
    </row>
    <row r="14" spans="1:14" ht="23.45" customHeight="1" x14ac:dyDescent="0.25">
      <c r="A14" s="4">
        <v>6</v>
      </c>
      <c r="B14" s="4"/>
      <c r="C14" s="4"/>
      <c r="D14" s="4"/>
      <c r="E14" s="4"/>
      <c r="F14" s="4"/>
      <c r="G14" s="4"/>
      <c r="H14" s="4"/>
      <c r="I14" s="4"/>
      <c r="J14" s="4"/>
      <c r="K14" s="4"/>
      <c r="L14" s="4"/>
      <c r="M14" s="11"/>
      <c r="N14" s="4"/>
    </row>
    <row r="15" spans="1:14" ht="23.45" customHeight="1" x14ac:dyDescent="0.25">
      <c r="A15" s="4">
        <v>7</v>
      </c>
      <c r="B15" s="4"/>
      <c r="C15" s="4"/>
      <c r="D15" s="4"/>
      <c r="E15" s="4"/>
      <c r="F15" s="4"/>
      <c r="G15" s="4"/>
      <c r="H15" s="4"/>
      <c r="I15" s="4"/>
      <c r="J15" s="4"/>
      <c r="K15" s="4"/>
      <c r="L15" s="4"/>
      <c r="M15" s="11"/>
      <c r="N15" s="4"/>
    </row>
    <row r="16" spans="1:14" ht="23.45" customHeight="1" x14ac:dyDescent="0.25">
      <c r="A16" s="4">
        <v>8</v>
      </c>
      <c r="B16" s="4"/>
      <c r="C16" s="4"/>
      <c r="D16" s="4"/>
      <c r="E16" s="4"/>
      <c r="F16" s="4"/>
      <c r="G16" s="4"/>
      <c r="H16" s="4"/>
      <c r="I16" s="4"/>
      <c r="J16" s="4"/>
      <c r="K16" s="4"/>
      <c r="L16" s="4"/>
      <c r="M16" s="11"/>
      <c r="N16" s="4"/>
    </row>
    <row r="17" spans="1:14" ht="23.45" customHeight="1" x14ac:dyDescent="0.25">
      <c r="A17" s="4">
        <v>9</v>
      </c>
      <c r="B17" s="4"/>
      <c r="C17" s="4"/>
      <c r="D17" s="4"/>
      <c r="E17" s="4"/>
      <c r="F17" s="4"/>
      <c r="G17" s="4"/>
      <c r="H17" s="4"/>
      <c r="I17" s="4"/>
      <c r="J17" s="4"/>
      <c r="K17" s="4"/>
      <c r="L17" s="4"/>
      <c r="M17" s="11"/>
      <c r="N17" s="4"/>
    </row>
    <row r="18" spans="1:14" ht="23.45" customHeight="1" x14ac:dyDescent="0.25">
      <c r="A18" s="4">
        <v>10</v>
      </c>
      <c r="B18" s="4"/>
      <c r="C18" s="4"/>
      <c r="D18" s="4"/>
      <c r="E18" s="4"/>
      <c r="F18" s="4"/>
      <c r="G18" s="4"/>
      <c r="H18" s="4"/>
      <c r="I18" s="4"/>
      <c r="J18" s="4"/>
      <c r="K18" s="4"/>
      <c r="L18" s="4"/>
      <c r="M18" s="11"/>
      <c r="N18" s="4"/>
    </row>
    <row r="19" spans="1:14" ht="23.45" customHeight="1" x14ac:dyDescent="0.25">
      <c r="A19" s="5">
        <v>11</v>
      </c>
      <c r="B19" s="5"/>
      <c r="C19" s="5"/>
      <c r="D19" s="5"/>
      <c r="E19" s="5"/>
      <c r="F19" s="5"/>
      <c r="G19" s="5"/>
      <c r="H19" s="5"/>
      <c r="I19" s="5"/>
      <c r="J19" s="5"/>
      <c r="K19" s="5"/>
      <c r="L19" s="5"/>
      <c r="M19" s="12"/>
      <c r="N19" s="5"/>
    </row>
    <row r="21" spans="1:14" s="6" customFormat="1" x14ac:dyDescent="0.25">
      <c r="C21" s="6" t="s">
        <v>8</v>
      </c>
      <c r="F21" s="6" t="s">
        <v>9</v>
      </c>
      <c r="K21" s="6" t="s">
        <v>10</v>
      </c>
    </row>
    <row r="22" spans="1:14" s="13" customFormat="1" x14ac:dyDescent="0.25">
      <c r="C22" s="14" t="s">
        <v>29</v>
      </c>
      <c r="F22" s="14" t="s">
        <v>29</v>
      </c>
      <c r="K22" s="14" t="s">
        <v>29</v>
      </c>
      <c r="M22" s="14"/>
    </row>
  </sheetData>
  <mergeCells count="11">
    <mergeCell ref="M6:M8"/>
    <mergeCell ref="N6:N8"/>
    <mergeCell ref="A3:N3"/>
    <mergeCell ref="A4:N4"/>
    <mergeCell ref="E7:H7"/>
    <mergeCell ref="I7:L7"/>
    <mergeCell ref="E6:L6"/>
    <mergeCell ref="A6:A8"/>
    <mergeCell ref="B6:B8"/>
    <mergeCell ref="C6:C8"/>
    <mergeCell ref="D6:D8"/>
  </mergeCells>
  <pageMargins left="0.43" right="0.2" top="0.33" bottom="0.32" header="0.23" footer="0.17"/>
  <pageSetup paperSize="9" orientation="landscape" horizontalDpi="4294967295" verticalDpi="4294967295" r:id="rId1"/>
  <headerFooter>
    <oddHeader>&amp;RBiểu mẫu 04</oddHeader>
    <oddFooter>&amp;LQuy định đánh giá kết quả công việc CBCNV&amp;RTrang &amp;P/&amp;N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S103"/>
  <sheetViews>
    <sheetView zoomScale="75" zoomScaleNormal="75" workbookViewId="0">
      <selection activeCell="C24" sqref="C24"/>
    </sheetView>
  </sheetViews>
  <sheetFormatPr defaultColWidth="8.7109375" defaultRowHeight="15.75" x14ac:dyDescent="0.25"/>
  <cols>
    <col min="1" max="1" width="8.140625" style="161" customWidth="1"/>
    <col min="2" max="2" width="15.140625" style="161" customWidth="1"/>
    <col min="3" max="3" width="28.28515625" style="162" customWidth="1"/>
    <col min="4" max="4" width="40.28515625" style="162" bestFit="1" customWidth="1"/>
    <col min="5" max="5" width="18.7109375" style="166" bestFit="1" customWidth="1"/>
    <col min="6" max="6" width="16.42578125" style="179" customWidth="1"/>
    <col min="7" max="7" width="13.5703125" style="179" bestFit="1" customWidth="1"/>
    <col min="8" max="8" width="15.85546875" style="163" customWidth="1"/>
    <col min="9" max="9" width="12.140625" style="161" bestFit="1" customWidth="1"/>
    <col min="10" max="10" width="20.5703125" style="140" customWidth="1"/>
    <col min="11" max="11" width="12.28515625" style="1" customWidth="1"/>
    <col min="12" max="12" width="11.85546875" style="1" customWidth="1"/>
    <col min="13" max="13" width="7.140625" style="1" customWidth="1"/>
    <col min="14" max="14" width="12.140625" style="1" customWidth="1"/>
    <col min="15" max="15" width="10.7109375" style="15" customWidth="1"/>
    <col min="16" max="16" width="11" style="1" customWidth="1"/>
    <col min="17" max="17" width="8.7109375" style="1"/>
    <col min="18" max="18" width="10.7109375" style="1" customWidth="1"/>
    <col min="19" max="16384" width="8.7109375" style="1"/>
  </cols>
  <sheetData>
    <row r="1" spans="1:19" s="104" customFormat="1" ht="28.5" x14ac:dyDescent="0.25">
      <c r="A1" s="233"/>
      <c r="B1" s="233"/>
      <c r="C1" s="234"/>
      <c r="D1" s="234"/>
      <c r="E1" s="235"/>
      <c r="F1" s="236"/>
      <c r="G1" s="236"/>
      <c r="H1" s="237"/>
      <c r="I1" s="233"/>
      <c r="J1" s="238"/>
      <c r="K1" s="400" t="s">
        <v>449</v>
      </c>
      <c r="L1" s="400"/>
      <c r="M1" s="400"/>
      <c r="N1" s="400"/>
      <c r="O1" s="400"/>
      <c r="P1" s="400"/>
      <c r="Q1" s="400"/>
      <c r="R1" s="400"/>
      <c r="S1" s="400"/>
    </row>
    <row r="2" spans="1:19" s="104" customFormat="1" x14ac:dyDescent="0.25">
      <c r="A2" s="233"/>
      <c r="B2" s="233"/>
      <c r="C2" s="234"/>
      <c r="D2" s="234"/>
      <c r="E2" s="235"/>
      <c r="F2" s="236"/>
      <c r="G2" s="236"/>
      <c r="H2" s="237"/>
      <c r="I2" s="233"/>
      <c r="J2" s="238"/>
      <c r="K2" s="401"/>
      <c r="L2" s="403" t="s">
        <v>457</v>
      </c>
      <c r="M2" s="404"/>
      <c r="N2" s="403" t="s">
        <v>458</v>
      </c>
      <c r="O2" s="404"/>
      <c r="P2" s="405" t="s">
        <v>459</v>
      </c>
      <c r="Q2" s="405"/>
      <c r="R2" s="403" t="s">
        <v>460</v>
      </c>
      <c r="S2" s="404"/>
    </row>
    <row r="3" spans="1:19" s="104" customFormat="1" ht="30" x14ac:dyDescent="0.25">
      <c r="A3" s="233"/>
      <c r="B3" s="233"/>
      <c r="C3" s="234"/>
      <c r="D3" s="234"/>
      <c r="E3" s="235"/>
      <c r="F3" s="236"/>
      <c r="G3" s="236"/>
      <c r="H3" s="237"/>
      <c r="I3" s="233"/>
      <c r="J3" s="238"/>
      <c r="K3" s="402"/>
      <c r="L3" s="239" t="s">
        <v>461</v>
      </c>
      <c r="M3" s="239" t="s">
        <v>462</v>
      </c>
      <c r="N3" s="239" t="s">
        <v>461</v>
      </c>
      <c r="O3" s="239" t="s">
        <v>462</v>
      </c>
      <c r="P3" s="239" t="s">
        <v>461</v>
      </c>
      <c r="Q3" s="239" t="s">
        <v>462</v>
      </c>
      <c r="R3" s="239" t="s">
        <v>461</v>
      </c>
      <c r="S3" s="239" t="s">
        <v>462</v>
      </c>
    </row>
    <row r="4" spans="1:19" s="104" customFormat="1" ht="20.25" x14ac:dyDescent="0.25">
      <c r="A4" s="406" t="s">
        <v>11</v>
      </c>
      <c r="B4" s="406"/>
      <c r="C4" s="406"/>
      <c r="D4" s="406"/>
      <c r="E4" s="406"/>
      <c r="F4" s="406"/>
      <c r="G4" s="406"/>
      <c r="H4" s="406"/>
      <c r="I4" s="406"/>
      <c r="J4" s="406"/>
      <c r="K4" s="240" t="s">
        <v>452</v>
      </c>
      <c r="L4" s="241" t="str">
        <f>COUNTIFS('Bang ket qua theo cong thuc'!$G$14:$G$98,"xuất sắc",'Bang ket qua theo cong thuc'!$M$14:$M$98,"DMSX")&amp;"/"&amp;COUNTIF('Bang ket qua theo cong thuc'!$M$20:$M$98,"DMSX")</f>
        <v>0/7</v>
      </c>
      <c r="M4" s="242">
        <f>COUNTIF('Bang ket qua theo cong thuc'!$G$20:$G$26,"Xuất sắc")/ (85-COUNTIF('Bang ket qua theo cong thuc'!$G$14:$G$98,""))*100</f>
        <v>0</v>
      </c>
      <c r="N4" s="241" t="str">
        <f>COUNTIFS('Bang ket qua theo cong thuc'!$G$14:$G$98,"Tốt",'Bang ket qua theo cong thuc'!$M$14:$M$98,"DMSX")&amp;"/"&amp;COUNTIF('Bang ket qua theo cong thuc'!$M$20:$M$98,"DMSX")</f>
        <v>0/7</v>
      </c>
      <c r="O4" s="242">
        <f>COUNTIF('Bang ket qua theo cong thuc'!$G$20:$G$26,"tốt")/(85-COUNTIF('Bang ket qua theo cong thuc'!$G$14:$G$98,""))*100</f>
        <v>0</v>
      </c>
      <c r="P4" s="241" t="str">
        <f>COUNTIFS('Bang ket qua theo cong thuc'!$G$14:$G$98,"Hoàn thành",'Bang ket qua theo cong thuc'!$M$14:$M$98,"DMSX")&amp;"/"&amp;COUNTIF('Bang ket qua theo cong thuc'!$M$20:$M$98,"DMSX")</f>
        <v>0/7</v>
      </c>
      <c r="Q4" s="242">
        <f>COUNTIF('Bang ket qua theo cong thuc'!$G$20:$G$26,"hoàn thành")/ (85-COUNTIF('Bang ket qua theo cong thuc'!$G$14:$G$98,""))*100</f>
        <v>0</v>
      </c>
      <c r="R4" s="241" t="str">
        <f>COUNTIFS('Bang ket qua theo cong thuc'!$G$14:$G$98,"Không hoàn thành",'Bang ket qua theo cong thuc'!$M$14:$M$98,"DMSX")&amp;"/"&amp;COUNTIF('Bang ket qua theo cong thuc'!$M$20:$M$98,"DMSX")</f>
        <v>0/7</v>
      </c>
      <c r="S4" s="242">
        <f>COUNTIF('Bang ket qua theo cong thuc'!$G$20:$G$26,"không hoàn thành")/ (85-COUNTIF('Bang ket qua theo cong thuc'!$G$14:$G$98,""))*100</f>
        <v>0</v>
      </c>
    </row>
    <row r="5" spans="1:19" s="104" customFormat="1" x14ac:dyDescent="0.25">
      <c r="A5" s="238"/>
      <c r="B5" s="238"/>
      <c r="C5" s="243"/>
      <c r="D5" s="243"/>
      <c r="E5" s="244"/>
      <c r="F5" s="245"/>
      <c r="G5" s="245"/>
      <c r="H5" s="246"/>
      <c r="I5" s="238"/>
      <c r="J5" s="238"/>
      <c r="K5" s="240" t="s">
        <v>451</v>
      </c>
      <c r="L5" s="241" t="str">
        <f>COUNTIFS('Bang ket qua theo cong thuc'!$G$14:$G$98,"xuất sắc",'Bang ket qua theo cong thuc'!$M$14:$M$98,"VCLD")&amp;"/"&amp;COUNTIF('Bang ket qua theo cong thuc'!$M$20:$M$98,"VCLD")</f>
        <v>0/12</v>
      </c>
      <c r="M5" s="242">
        <f>COUNTIF('Bang ket qua theo cong thuc'!$G$27:$G$38,"Xuất sắc")/ (85-COUNTIF('Bang ket qua theo cong thuc'!$G$14:$G$98,""))*100</f>
        <v>0</v>
      </c>
      <c r="N5" s="241" t="str">
        <f>COUNTIFS('Bang ket qua theo cong thuc'!$G$14:$G$98,"Tốt",'Bang ket qua theo cong thuc'!$M$14:$M$98,"VCLD")&amp;"/"&amp;COUNTIF('Bang ket qua theo cong thuc'!$M$20:$M$98,"VCLD")</f>
        <v>0/12</v>
      </c>
      <c r="O5" s="242">
        <f>COUNTIF('Bang ket qua theo cong thuc'!$G$27:$G$38,"tốt")/(85-COUNTIF('Bang ket qua theo cong thuc'!$G$14:$G$98,""))*100</f>
        <v>0</v>
      </c>
      <c r="P5" s="241" t="str">
        <f>COUNTIFS('Bang ket qua theo cong thuc'!$G$14:$G$98,"Hoàn thành",'Bang ket qua theo cong thuc'!$M$14:$M$98,"VCLD")&amp;"/"&amp;COUNTIF('Bang ket qua theo cong thuc'!$M$20:$M$98,"VCLD")</f>
        <v>0/12</v>
      </c>
      <c r="Q5" s="247">
        <f>COUNTIF('Bang ket qua theo cong thuc'!$G$27:$G$38,"hoàn thành")/(85-COUNTIF('Bang ket qua theo cong thuc'!$G$14:$G$98,""))*100</f>
        <v>0</v>
      </c>
      <c r="R5" s="241" t="str">
        <f>COUNTIFS('Bang ket qua theo cong thuc'!$G$14:$G$98,"Không hoàn thành",'Bang ket qua theo cong thuc'!$M$14:$M$98,"VCLD")&amp;"/"&amp;COUNTIF('Bang ket qua theo cong thuc'!$M$20:$M$98,"VCLD")</f>
        <v>0/12</v>
      </c>
      <c r="S5" s="247">
        <f>COUNTIF('Bang ket qua theo cong thuc'!$G$27:O40,"không hoàn thành")/(85-COUNTIF('Bang ket qua theo cong thuc'!$G$14:$G$98,""))*100</f>
        <v>0</v>
      </c>
    </row>
    <row r="6" spans="1:19" s="104" customFormat="1" x14ac:dyDescent="0.25">
      <c r="A6" s="407" t="s">
        <v>30</v>
      </c>
      <c r="B6" s="407"/>
      <c r="C6" s="407"/>
      <c r="D6" s="407"/>
      <c r="E6" s="407"/>
      <c r="F6" s="407"/>
      <c r="G6" s="407"/>
      <c r="H6" s="407"/>
      <c r="I6" s="407"/>
      <c r="J6" s="407"/>
      <c r="K6" s="240" t="s">
        <v>450</v>
      </c>
      <c r="L6" s="241" t="str">
        <f>COUNTIFS('Bang ket qua theo cong thuc'!$G$14:$G$98,"xuất sắc",'Bang ket qua theo cong thuc'!$M$14:$M$98,"HTCT")&amp;"/"&amp;COUNTIF('Bang ket qua theo cong thuc'!$M$20:$M$98,"HTCT")</f>
        <v>0/16</v>
      </c>
      <c r="M6" s="242">
        <f>COUNTIF('Bang ket qua theo cong thuc'!$G$39:$G$54,"Xuất sắc")/ (85-COUNTIF('Bang ket qua theo cong thuc'!$G$14:$G$98,""))*100</f>
        <v>0</v>
      </c>
      <c r="N6" s="241" t="str">
        <f>COUNTIFS('Bang ket qua theo cong thuc'!$G$14:$G$98,"Tốt",'Bang ket qua theo cong thuc'!$M$14:$M$98,"HTCT")&amp;"/"&amp;COUNTIF('Bang ket qua theo cong thuc'!$M$20:$M$98,"HTCT")</f>
        <v>0/16</v>
      </c>
      <c r="O6" s="242">
        <f>COUNTIF('Bang ket qua theo cong thuc'!$G$39:$G$54,"tốt")/ (85-COUNTIF('Bang ket qua theo cong thuc'!$G$14:$G$98,""))*100</f>
        <v>0</v>
      </c>
      <c r="P6" s="241" t="str">
        <f>COUNTIFS('Bang ket qua theo cong thuc'!$G$14:$G$98,"Hoàn thành",'Bang ket qua theo cong thuc'!$M$14:$M$98,"HTCT")&amp;"/"&amp;COUNTIF('Bang ket qua theo cong thuc'!$M$20:$M$98,"HTCT")</f>
        <v>0/16</v>
      </c>
      <c r="Q6" s="242">
        <f>COUNTIF('Bang ket qua theo cong thuc'!$G$39:$G$54,"hoàn thành")/ (85-COUNTIF('Bang ket qua theo cong thuc'!$G$14:$G$98,""))*100</f>
        <v>0</v>
      </c>
      <c r="R6" s="241" t="str">
        <f>COUNTIFS('Bang ket qua theo cong thuc'!$G$14:$G$98,"Không hoàn thành",'Bang ket qua theo cong thuc'!$M$14:$M$98,"HTCT")&amp;"/"&amp;COUNTIF('Bang ket qua theo cong thuc'!$M$20:$M$98,"HTCT")</f>
        <v>0/16</v>
      </c>
      <c r="S6" s="247">
        <f>COUNTIF('Bang ket qua theo cong thuc'!$G$39:$G$54,"không hoàn thành")/ (85-COUNTIF('Bang ket qua theo cong thuc'!$G$14:$G$98,""))*100</f>
        <v>0</v>
      </c>
    </row>
    <row r="7" spans="1:19" s="104" customFormat="1" x14ac:dyDescent="0.25">
      <c r="A7" s="407" t="s">
        <v>474</v>
      </c>
      <c r="B7" s="407"/>
      <c r="C7" s="407"/>
      <c r="D7" s="407"/>
      <c r="E7" s="407"/>
      <c r="F7" s="407"/>
      <c r="G7" s="407"/>
      <c r="H7" s="407"/>
      <c r="I7" s="407"/>
      <c r="J7" s="407"/>
      <c r="K7" s="240" t="s">
        <v>453</v>
      </c>
      <c r="L7" s="241" t="str">
        <f>COUNTIFS('Bang ket qua theo cong thuc'!$G$14:$G$98,"xuất sắc",'Bang ket qua theo cong thuc'!$M$14:$M$98,"TKT")&amp;"/"&amp;COUNTIF('Bang ket qua theo cong thuc'!$M$20:$M$98,"TKT")</f>
        <v>0/15</v>
      </c>
      <c r="M7" s="242">
        <f>COUNTIF('Bang ket qua theo cong thuc'!$G$55:$G$69,"Xuất sắc")/ (85-COUNTIF('Bang ket qua theo cong thuc'!$G$14:$G$98,""))*100</f>
        <v>0</v>
      </c>
      <c r="N7" s="241" t="str">
        <f>COUNTIFS('Bang ket qua theo cong thuc'!$G$14:$G$98,"Tốt",'Bang ket qua theo cong thuc'!$M$14:$M$98,"TKT")&amp;"/"&amp;COUNTIF('Bang ket qua theo cong thuc'!$M$20:$M$98,"TKT")</f>
        <v>0/15</v>
      </c>
      <c r="O7" s="242">
        <f>COUNTIF('Bang ket qua theo cong thuc'!$G$55:$G$69,"tốt")/ (85-COUNTIF('Bang ket qua theo cong thuc'!$G$14:$G$98,""))*100</f>
        <v>0</v>
      </c>
      <c r="P7" s="241" t="str">
        <f>COUNTIFS('Bang ket qua theo cong thuc'!$G$14:$G$98,"Hoàn thành",'Bang ket qua theo cong thuc'!$M$14:$M$98,"TKT")&amp;"/"&amp;COUNTIF('Bang ket qua theo cong thuc'!$M$20:$M$98,"TKT")</f>
        <v>0/15</v>
      </c>
      <c r="Q7" s="247">
        <f>COUNTIF('Bang ket qua theo cong thuc'!$G$55:$G$69,"hoàn thành")/ (85-COUNTIF('Bang ket qua theo cong thuc'!$G$14:$G$98,""))*100</f>
        <v>0</v>
      </c>
      <c r="R7" s="241" t="str">
        <f>COUNTIFS('Bang ket qua theo cong thuc'!$G$14:$G$98,"Không hoàn thành",'Bang ket qua theo cong thuc'!$M$14:$M$98,"TKT")&amp;"/"&amp;COUNTIF('Bang ket qua theo cong thuc'!$M$20:$M$98,"TKT")</f>
        <v>0/15</v>
      </c>
      <c r="S7" s="247">
        <f>COUNTIF('Bang ket qua theo cong thuc'!$G$55:$G$69,"không hoàn thành")/ (85-COUNTIF('Bang ket qua theo cong thuc'!$G$14:$G$98,""))*100</f>
        <v>0</v>
      </c>
    </row>
    <row r="8" spans="1:19" s="104" customFormat="1" x14ac:dyDescent="0.25">
      <c r="A8" s="248"/>
      <c r="B8" s="248" t="s">
        <v>31</v>
      </c>
      <c r="C8" s="249" t="s">
        <v>446</v>
      </c>
      <c r="D8" s="249"/>
      <c r="E8" s="250"/>
      <c r="F8" s="251"/>
      <c r="G8" s="251"/>
      <c r="H8" s="252"/>
      <c r="I8" s="238"/>
      <c r="J8" s="248"/>
      <c r="K8" s="240" t="s">
        <v>454</v>
      </c>
      <c r="L8" s="241" t="str">
        <f>COUNTIFS('Bang ket qua theo cong thuc'!$G$14:$G$98,"xuất sắc",'Bang ket qua theo cong thuc'!$M$14:$M$98,"TKBV")&amp;"/"&amp;COUNTIF('Bang ket qua theo cong thuc'!$M$20:$M$98,"TKBV")</f>
        <v>0/23</v>
      </c>
      <c r="M8" s="242">
        <f>COUNTIF('Bang ket qua theo cong thuc'!$G$70:$G$92,"Xuất sắc")/ (85-COUNTIF('Bang ket qua theo cong thuc'!$G$14:$G$98,""))*100</f>
        <v>0</v>
      </c>
      <c r="N8" s="241" t="str">
        <f>COUNTIFS('Bang ket qua theo cong thuc'!$G$14:$G$98,"Tốt",'Bang ket qua theo cong thuc'!$M$14:$M$98,"TKBV")&amp;"/"&amp;COUNTIF('Bang ket qua theo cong thuc'!$M$20:$M$98,"TKBV")</f>
        <v>0/23</v>
      </c>
      <c r="O8" s="242">
        <f>COUNTIF('Bang ket qua theo cong thuc'!$G$70:$G$92,"tốt")/ (85-COUNTIF('Bang ket qua theo cong thuc'!$G$14:$G$98,""))*100</f>
        <v>0</v>
      </c>
      <c r="P8" s="241" t="str">
        <f>COUNTIFS('Bang ket qua theo cong thuc'!$G$14:$G$98,"Hoàn thành",'Bang ket qua theo cong thuc'!$M$14:$M$98,"TKBV")&amp;"/"&amp;COUNTIF('Bang ket qua theo cong thuc'!$M$20:$M$98,"TKBV")</f>
        <v>0/23</v>
      </c>
      <c r="Q8" s="247">
        <f>COUNTIF('Bang ket qua theo cong thuc'!$G$70:$G$92,"hoàn thành")/ (85-COUNTIF('Bang ket qua theo cong thuc'!$G$14:$G$98,""))*100</f>
        <v>0</v>
      </c>
      <c r="R8" s="241" t="str">
        <f>COUNTIFS('Bang ket qua theo cong thuc'!$G$14:$G$98,"Không hoàn thành",'Bang ket qua theo cong thuc'!$M$14:$M$98,"TKBV")&amp;"/"&amp;COUNTIF('Bang ket qua theo cong thuc'!$M$20:$M$98,"TKBV")</f>
        <v>0/23</v>
      </c>
      <c r="S8" s="247">
        <f>COUNTIF('Bang ket qua theo cong thuc'!$G$70:$G$92,"không hoàn thành")/ (85-COUNTIF('Bang ket qua theo cong thuc'!$G$14:$G$98,""))*100</f>
        <v>0</v>
      </c>
    </row>
    <row r="9" spans="1:19" s="104" customFormat="1" x14ac:dyDescent="0.25">
      <c r="A9" s="248"/>
      <c r="B9" s="248" t="s">
        <v>32</v>
      </c>
      <c r="C9" s="249"/>
      <c r="D9" s="249"/>
      <c r="E9" s="250"/>
      <c r="F9" s="251"/>
      <c r="G9" s="251"/>
      <c r="H9" s="252"/>
      <c r="I9" s="238"/>
      <c r="J9" s="248"/>
      <c r="K9" s="240" t="s">
        <v>455</v>
      </c>
      <c r="L9" s="241" t="str">
        <f>COUNTIFS('Bang ket qua theo cong thuc'!$G$14:$G$98,"xuất sắc",'Bang ket qua theo cong thuc'!$M$14:$M$98,"XDCB")&amp;"/"&amp;COUNTIF('Bang ket qua theo cong thuc'!$M$20:$M$98,"XDCB")</f>
        <v>0/6</v>
      </c>
      <c r="M9" s="242">
        <f>COUNTIF('Bang ket qua theo cong thuc'!$G$93:$G$98,"Xuất sắc")/ (85-COUNTIF('Bang ket qua theo cong thuc'!$G$14:$G$98,""))*100</f>
        <v>0</v>
      </c>
      <c r="N9" s="241" t="str">
        <f>COUNTIFS('Bang ket qua theo cong thuc'!$G$14:$G$98,"Tốt",'Bang ket qua theo cong thuc'!$M$14:$M$98,"XDCB")&amp;"/"&amp;COUNTIF('Bang ket qua theo cong thuc'!$M$20:$M$98,"XDCB")</f>
        <v>0/6</v>
      </c>
      <c r="O9" s="242">
        <f>COUNTIF('Bang ket qua theo cong thuc'!$G$93:$G$98,"tốt")/ (85-COUNTIF('Bang ket qua theo cong thuc'!$G$14:$G$98,""))*100</f>
        <v>0</v>
      </c>
      <c r="P9" s="241" t="str">
        <f>COUNTIFS('Bang ket qua theo cong thuc'!$G$14:$G$98,"Hoàn thành",'Bang ket qua theo cong thuc'!$M$14:$M$98,"XDCB")&amp;"/"&amp;COUNTIF('Bang ket qua theo cong thuc'!$M$20:$M$98,"XDCB")</f>
        <v>0/6</v>
      </c>
      <c r="Q9" s="247">
        <f>COUNTIF('Bang ket qua theo cong thuc'!$G$93:$G$98,"hoàn thành")/ (85-COUNTIF('Bang ket qua theo cong thuc'!$G$14:$G$98,""))*100</f>
        <v>0</v>
      </c>
      <c r="R9" s="241" t="str">
        <f>COUNTIFS('Bang ket qua theo cong thuc'!$G$14:$G$98,"Không hoàn thành",'Bang ket qua theo cong thuc'!$M$14:$M$98,"XDCB")&amp;"/"&amp;COUNTIF('Bang ket qua theo cong thuc'!$M$20:$M$98,"XDCB")</f>
        <v>0/6</v>
      </c>
      <c r="S9" s="247">
        <f>COUNTIF('Bang ket qua theo cong thuc'!$G$93:$G$98,"không hoàn thành")/ (85-COUNTIF('Bang ket qua theo cong thuc'!$G$14:$G$98,""))*100</f>
        <v>0</v>
      </c>
    </row>
    <row r="10" spans="1:19" s="104" customFormat="1" x14ac:dyDescent="0.25">
      <c r="A10" s="248"/>
      <c r="B10" s="248" t="s">
        <v>33</v>
      </c>
      <c r="C10" s="249"/>
      <c r="D10" s="249"/>
      <c r="E10" s="250"/>
      <c r="F10" s="251"/>
      <c r="G10" s="251"/>
      <c r="H10" s="252"/>
      <c r="I10" s="238"/>
      <c r="J10" s="248"/>
      <c r="K10" s="240" t="s">
        <v>463</v>
      </c>
      <c r="L10" s="253">
        <f>COUNTIFS('Bang ket qua theo cong thuc'!$G$14:$G$98,"xuất sắc")</f>
        <v>0</v>
      </c>
      <c r="M10" s="254">
        <f>SUM(M4:M9)</f>
        <v>0</v>
      </c>
      <c r="N10" s="253">
        <f>COUNTIFS('Bang ket qua theo cong thuc'!$G$14:$G$98,"Tốt")</f>
        <v>6</v>
      </c>
      <c r="O10" s="254"/>
      <c r="P10" s="253">
        <f>COUNTIFS('Bang ket qua theo cong thuc'!$G$14:$G$98,"Hoàn thành")</f>
        <v>0</v>
      </c>
      <c r="Q10" s="242"/>
      <c r="R10" s="241">
        <f>COUNTIFS('Bang ket qua theo cong thuc'!$G$14:$G$98,"Không hoàn thành")</f>
        <v>0</v>
      </c>
      <c r="S10" s="242">
        <f>SUM(S4:S9)</f>
        <v>0</v>
      </c>
    </row>
    <row r="11" spans="1:19" s="104" customFormat="1" ht="15.6" customHeight="1" x14ac:dyDescent="0.25">
      <c r="A11" s="408" t="s">
        <v>0</v>
      </c>
      <c r="B11" s="408" t="s">
        <v>2</v>
      </c>
      <c r="C11" s="408" t="s">
        <v>3</v>
      </c>
      <c r="D11" s="409" t="s">
        <v>35</v>
      </c>
      <c r="E11" s="410" t="s">
        <v>34</v>
      </c>
      <c r="F11" s="255" t="s">
        <v>37</v>
      </c>
      <c r="G11" s="256"/>
      <c r="H11" s="257"/>
      <c r="I11" s="258"/>
      <c r="J11" s="408" t="s">
        <v>1</v>
      </c>
      <c r="K11" s="259" t="s">
        <v>469</v>
      </c>
      <c r="L11" s="260">
        <f>L10/SUM(L10:R10)</f>
        <v>0</v>
      </c>
      <c r="M11" s="261"/>
      <c r="N11" s="260">
        <f>N10/SUM(L10:R10)</f>
        <v>1</v>
      </c>
      <c r="O11" s="261"/>
      <c r="P11" s="261"/>
      <c r="Q11" s="262"/>
      <c r="R11" s="262"/>
      <c r="S11" s="262"/>
    </row>
    <row r="12" spans="1:19" s="104" customFormat="1" x14ac:dyDescent="0.25">
      <c r="A12" s="408"/>
      <c r="B12" s="408"/>
      <c r="C12" s="408"/>
      <c r="D12" s="409"/>
      <c r="E12" s="410"/>
      <c r="F12" s="255" t="s">
        <v>36</v>
      </c>
      <c r="G12" s="256"/>
      <c r="H12" s="263"/>
      <c r="I12" s="264" t="s">
        <v>38</v>
      </c>
      <c r="J12" s="408"/>
      <c r="K12" s="265"/>
      <c r="L12" s="265"/>
      <c r="M12" s="265"/>
      <c r="N12" s="265"/>
      <c r="O12" s="266"/>
      <c r="P12" s="265"/>
      <c r="Q12" s="265"/>
      <c r="R12" s="265"/>
      <c r="S12" s="265"/>
    </row>
    <row r="13" spans="1:19" s="104" customFormat="1" x14ac:dyDescent="0.25">
      <c r="A13" s="264"/>
      <c r="B13" s="264"/>
      <c r="C13" s="264"/>
      <c r="D13" s="267"/>
      <c r="E13" s="268"/>
      <c r="F13" s="269" t="s">
        <v>472</v>
      </c>
      <c r="G13" s="269" t="s">
        <v>471</v>
      </c>
      <c r="H13" s="269" t="s">
        <v>470</v>
      </c>
      <c r="I13" s="264"/>
      <c r="J13" s="264"/>
      <c r="K13" s="265"/>
      <c r="L13" s="265"/>
      <c r="M13" s="265"/>
      <c r="N13" s="265"/>
      <c r="O13" s="266"/>
      <c r="P13" s="265"/>
      <c r="Q13" s="265"/>
      <c r="R13" s="265"/>
      <c r="S13" s="265"/>
    </row>
    <row r="14" spans="1:19" s="104" customFormat="1" hidden="1" x14ac:dyDescent="0.25">
      <c r="A14" s="135">
        <v>1</v>
      </c>
      <c r="B14" s="150" t="s">
        <v>205</v>
      </c>
      <c r="C14" s="151" t="s">
        <v>206</v>
      </c>
      <c r="D14" s="144" t="s">
        <v>198</v>
      </c>
      <c r="E14" s="139" t="s">
        <v>387</v>
      </c>
      <c r="F14" s="180"/>
      <c r="G14" s="180"/>
      <c r="H14" s="148"/>
      <c r="I14" s="152" t="str">
        <f t="shared" ref="I14:I21" si="0">IF(AND(H14&gt;95,H14&lt;101),"Xuất sắc",IF(AND(H14&lt;96,H14&gt;80),"Tốt",IF(AND(H14&gt;69,H14&lt;81),"Hoàn thành",IF(AND(H14&lt;70,H14&gt;0),"không hoàn thành",""))))</f>
        <v/>
      </c>
      <c r="J14" s="140"/>
      <c r="O14" s="102" t="s">
        <v>468</v>
      </c>
      <c r="P14" s="102"/>
      <c r="Q14" s="102"/>
      <c r="R14" s="102"/>
      <c r="S14" s="102"/>
    </row>
    <row r="15" spans="1:19" s="104" customFormat="1" hidden="1" x14ac:dyDescent="0.25">
      <c r="A15" s="135">
        <v>2</v>
      </c>
      <c r="B15" s="150" t="s">
        <v>196</v>
      </c>
      <c r="C15" s="151" t="s">
        <v>197</v>
      </c>
      <c r="D15" s="144" t="s">
        <v>198</v>
      </c>
      <c r="E15" s="139">
        <v>38955</v>
      </c>
      <c r="F15" s="180"/>
      <c r="G15" s="180"/>
      <c r="H15" s="148"/>
      <c r="I15" s="152" t="str">
        <f t="shared" si="0"/>
        <v/>
      </c>
      <c r="J15" s="140"/>
      <c r="O15" s="102" t="s">
        <v>468</v>
      </c>
    </row>
    <row r="16" spans="1:19" s="104" customFormat="1" hidden="1" x14ac:dyDescent="0.25">
      <c r="A16" s="135">
        <v>3</v>
      </c>
      <c r="B16" s="150" t="s">
        <v>199</v>
      </c>
      <c r="C16" s="151" t="s">
        <v>200</v>
      </c>
      <c r="D16" s="144" t="s">
        <v>198</v>
      </c>
      <c r="E16" s="139" t="s">
        <v>388</v>
      </c>
      <c r="F16" s="180"/>
      <c r="G16" s="180"/>
      <c r="H16" s="148"/>
      <c r="I16" s="152" t="str">
        <f t="shared" si="0"/>
        <v/>
      </c>
      <c r="J16" s="140"/>
      <c r="O16" s="102" t="s">
        <v>468</v>
      </c>
      <c r="P16" s="102"/>
      <c r="Q16" s="102"/>
      <c r="R16" s="102"/>
      <c r="S16" s="102"/>
    </row>
    <row r="17" spans="1:19" s="104" customFormat="1" hidden="1" x14ac:dyDescent="0.25">
      <c r="A17" s="135">
        <v>4</v>
      </c>
      <c r="B17" s="150" t="s">
        <v>201</v>
      </c>
      <c r="C17" s="151" t="s">
        <v>202</v>
      </c>
      <c r="D17" s="144" t="s">
        <v>198</v>
      </c>
      <c r="E17" s="139" t="s">
        <v>389</v>
      </c>
      <c r="F17" s="180"/>
      <c r="G17" s="180"/>
      <c r="H17" s="148"/>
      <c r="I17" s="152" t="str">
        <f t="shared" si="0"/>
        <v/>
      </c>
      <c r="J17" s="140"/>
      <c r="O17" s="102" t="s">
        <v>468</v>
      </c>
    </row>
    <row r="18" spans="1:19" s="104" customFormat="1" hidden="1" x14ac:dyDescent="0.25">
      <c r="A18" s="135">
        <v>5</v>
      </c>
      <c r="B18" s="150" t="s">
        <v>203</v>
      </c>
      <c r="C18" s="151" t="s">
        <v>204</v>
      </c>
      <c r="D18" s="144" t="s">
        <v>198</v>
      </c>
      <c r="E18" s="149" t="s">
        <v>390</v>
      </c>
      <c r="F18" s="181"/>
      <c r="G18" s="181"/>
      <c r="H18" s="148"/>
      <c r="I18" s="152" t="str">
        <f t="shared" si="0"/>
        <v/>
      </c>
      <c r="J18" s="146" t="s">
        <v>443</v>
      </c>
      <c r="O18" s="102" t="s">
        <v>468</v>
      </c>
    </row>
    <row r="19" spans="1:19" s="265" customFormat="1" x14ac:dyDescent="0.25">
      <c r="A19" s="298">
        <v>1</v>
      </c>
      <c r="B19" s="299" t="s">
        <v>215</v>
      </c>
      <c r="C19" s="300" t="s">
        <v>216</v>
      </c>
      <c r="D19" s="301" t="s">
        <v>214</v>
      </c>
      <c r="E19" s="206">
        <v>39880</v>
      </c>
      <c r="F19" s="207">
        <v>66</v>
      </c>
      <c r="G19" s="207">
        <v>30</v>
      </c>
      <c r="H19" s="302">
        <f>SUM(F19+G19)</f>
        <v>96</v>
      </c>
      <c r="I19" s="299" t="str">
        <f>IF(AND(H19&gt;=96,H19&lt;130),"Xuất sắc",IF(AND(H19&lt;96,H19&gt;=81),"Tốt",IF(AND(H19&gt;=70,H19&lt;81),"Hoàn thành",IF(AND(H19&lt;70,H19&gt;0),"không hoàn thành",""))))</f>
        <v>Xuất sắc</v>
      </c>
      <c r="J19" s="299"/>
      <c r="O19" s="265" t="s">
        <v>464</v>
      </c>
    </row>
    <row r="20" spans="1:19" s="296" customFormat="1" x14ac:dyDescent="0.25">
      <c r="A20" s="298">
        <v>2</v>
      </c>
      <c r="B20" s="299" t="s">
        <v>362</v>
      </c>
      <c r="C20" s="300" t="s">
        <v>363</v>
      </c>
      <c r="D20" s="301" t="s">
        <v>337</v>
      </c>
      <c r="E20" s="303" t="s">
        <v>412</v>
      </c>
      <c r="F20" s="211">
        <v>66</v>
      </c>
      <c r="G20" s="304">
        <v>30</v>
      </c>
      <c r="H20" s="302">
        <f>SUM(F20+G20)</f>
        <v>96</v>
      </c>
      <c r="I20" s="299" t="str">
        <f>IF(AND(H20&gt;=96,H20&lt;130),"Xuất sắc",IF(AND(H20&lt;96,H20&gt;=81),"Tốt",IF(AND(H20&gt;=70,H20&lt;81),"Hoàn thành",IF(AND(H20&lt;70,H20&gt;0),"không hoàn thành",""))))</f>
        <v>Xuất sắc</v>
      </c>
      <c r="J20" s="299"/>
      <c r="K20" s="265"/>
      <c r="L20" s="265"/>
      <c r="M20" s="265"/>
      <c r="N20" s="265"/>
      <c r="O20" s="265" t="s">
        <v>454</v>
      </c>
      <c r="P20" s="265"/>
      <c r="Q20" s="265"/>
      <c r="R20" s="265"/>
      <c r="S20" s="265"/>
    </row>
    <row r="21" spans="1:19" s="296" customFormat="1" x14ac:dyDescent="0.25">
      <c r="A21" s="279">
        <v>1</v>
      </c>
      <c r="B21" s="275" t="s">
        <v>207</v>
      </c>
      <c r="C21" s="280" t="s">
        <v>208</v>
      </c>
      <c r="D21" s="281" t="s">
        <v>209</v>
      </c>
      <c r="E21" s="272" t="s">
        <v>391</v>
      </c>
      <c r="F21" s="273">
        <v>63</v>
      </c>
      <c r="G21" s="273">
        <v>25</v>
      </c>
      <c r="H21" s="274">
        <f>SUM(F21+G21)</f>
        <v>88</v>
      </c>
      <c r="I21" s="275" t="str">
        <f t="shared" si="0"/>
        <v>Tốt</v>
      </c>
      <c r="J21" s="275"/>
      <c r="K21" s="265"/>
      <c r="L21" s="265"/>
      <c r="M21" s="265"/>
      <c r="N21" s="265"/>
      <c r="O21" s="265" t="s">
        <v>468</v>
      </c>
      <c r="P21" s="265"/>
      <c r="Q21" s="265"/>
      <c r="R21" s="265"/>
      <c r="S21" s="265"/>
    </row>
    <row r="22" spans="1:19" s="202" customFormat="1" hidden="1" x14ac:dyDescent="0.25">
      <c r="A22" s="193">
        <v>10</v>
      </c>
      <c r="B22" s="203" t="s">
        <v>217</v>
      </c>
      <c r="C22" s="204" t="s">
        <v>218</v>
      </c>
      <c r="D22" s="205" t="s">
        <v>219</v>
      </c>
      <c r="E22" s="206" t="s">
        <v>417</v>
      </c>
      <c r="F22" s="207">
        <v>53</v>
      </c>
      <c r="G22" s="207">
        <v>27</v>
      </c>
      <c r="H22" s="198">
        <f t="shared" ref="H22:H72" si="1">SUM(F22+G22)</f>
        <v>80</v>
      </c>
      <c r="I22" s="199" t="str">
        <f t="shared" ref="I22:I72" si="2">IF(AND(H22&gt;=96,H22&lt;130),"Xuất sắc",IF(AND(H22&lt;96,H22&gt;=81),"Tốt",IF(AND(H22&gt;=70,H22&lt;81),"Hoàn thành",IF(AND(H22&lt;70,H22&gt;0),"không hoàn thành",""))))</f>
        <v>Hoàn thành</v>
      </c>
      <c r="J22" s="209"/>
      <c r="O22" s="201" t="s">
        <v>464</v>
      </c>
    </row>
    <row r="23" spans="1:19" s="202" customFormat="1" hidden="1" x14ac:dyDescent="0.25">
      <c r="A23" s="193">
        <v>11</v>
      </c>
      <c r="B23" s="203" t="s">
        <v>220</v>
      </c>
      <c r="C23" s="204" t="s">
        <v>221</v>
      </c>
      <c r="D23" s="205" t="s">
        <v>219</v>
      </c>
      <c r="E23" s="206">
        <v>39943</v>
      </c>
      <c r="F23" s="207">
        <v>54</v>
      </c>
      <c r="G23" s="207">
        <v>25</v>
      </c>
      <c r="H23" s="198">
        <f t="shared" si="1"/>
        <v>79</v>
      </c>
      <c r="I23" s="199" t="str">
        <f t="shared" si="2"/>
        <v>Hoàn thành</v>
      </c>
      <c r="J23" s="209"/>
      <c r="O23" s="201" t="s">
        <v>464</v>
      </c>
    </row>
    <row r="24" spans="1:19" s="289" customFormat="1" x14ac:dyDescent="0.25">
      <c r="A24" s="279">
        <v>2</v>
      </c>
      <c r="B24" s="275" t="s">
        <v>222</v>
      </c>
      <c r="C24" s="280" t="s">
        <v>223</v>
      </c>
      <c r="D24" s="281" t="s">
        <v>219</v>
      </c>
      <c r="E24" s="272" t="s">
        <v>418</v>
      </c>
      <c r="F24" s="273">
        <v>61</v>
      </c>
      <c r="G24" s="273">
        <v>25</v>
      </c>
      <c r="H24" s="274">
        <f t="shared" si="1"/>
        <v>86</v>
      </c>
      <c r="I24" s="275" t="str">
        <f t="shared" si="2"/>
        <v>Tốt</v>
      </c>
      <c r="J24" s="275"/>
      <c r="K24" s="265"/>
      <c r="L24" s="265"/>
      <c r="M24" s="265"/>
      <c r="N24" s="265"/>
      <c r="O24" s="265" t="s">
        <v>464</v>
      </c>
      <c r="P24" s="265"/>
      <c r="Q24" s="265"/>
      <c r="R24" s="265"/>
      <c r="S24" s="265"/>
    </row>
    <row r="25" spans="1:19" s="202" customFormat="1" hidden="1" x14ac:dyDescent="0.25">
      <c r="A25" s="193">
        <v>13</v>
      </c>
      <c r="B25" s="203" t="s">
        <v>224</v>
      </c>
      <c r="C25" s="204" t="s">
        <v>225</v>
      </c>
      <c r="D25" s="205" t="s">
        <v>226</v>
      </c>
      <c r="E25" s="206">
        <v>40621</v>
      </c>
      <c r="F25" s="207">
        <v>52</v>
      </c>
      <c r="G25" s="207">
        <v>28</v>
      </c>
      <c r="H25" s="198">
        <f t="shared" si="1"/>
        <v>80</v>
      </c>
      <c r="I25" s="199" t="str">
        <f t="shared" si="2"/>
        <v>Hoàn thành</v>
      </c>
      <c r="J25" s="209"/>
      <c r="O25" s="201" t="s">
        <v>464</v>
      </c>
    </row>
    <row r="26" spans="1:19" s="102" customFormat="1" ht="18" hidden="1" customHeight="1" x14ac:dyDescent="0.25">
      <c r="A26" s="135">
        <v>14</v>
      </c>
      <c r="B26" s="150" t="s">
        <v>227</v>
      </c>
      <c r="C26" s="151" t="s">
        <v>228</v>
      </c>
      <c r="D26" s="144" t="s">
        <v>229</v>
      </c>
      <c r="E26" s="145" t="s">
        <v>427</v>
      </c>
      <c r="F26" s="192">
        <v>55</v>
      </c>
      <c r="G26" s="192">
        <v>25</v>
      </c>
      <c r="H26" s="148">
        <f t="shared" si="1"/>
        <v>80</v>
      </c>
      <c r="I26" s="141" t="str">
        <f t="shared" si="2"/>
        <v>Hoàn thành</v>
      </c>
      <c r="J26" s="232"/>
      <c r="O26" s="102" t="s">
        <v>467</v>
      </c>
      <c r="P26" s="104"/>
      <c r="Q26" s="104"/>
      <c r="R26" s="104"/>
      <c r="S26" s="104"/>
    </row>
    <row r="27" spans="1:19" s="104" customFormat="1" hidden="1" x14ac:dyDescent="0.25">
      <c r="A27" s="135">
        <v>15</v>
      </c>
      <c r="B27" s="136" t="s">
        <v>230</v>
      </c>
      <c r="C27" s="137" t="s">
        <v>231</v>
      </c>
      <c r="D27" s="138" t="s">
        <v>232</v>
      </c>
      <c r="E27" s="139" t="s">
        <v>428</v>
      </c>
      <c r="F27" s="180">
        <v>55</v>
      </c>
      <c r="G27" s="180">
        <v>25</v>
      </c>
      <c r="H27" s="148">
        <f t="shared" si="1"/>
        <v>80</v>
      </c>
      <c r="I27" s="141" t="str">
        <f t="shared" si="2"/>
        <v>Hoàn thành</v>
      </c>
      <c r="J27" s="140"/>
      <c r="O27" s="102" t="s">
        <v>467</v>
      </c>
    </row>
    <row r="28" spans="1:19" s="104" customFormat="1" hidden="1" x14ac:dyDescent="0.25">
      <c r="A28" s="135">
        <v>16</v>
      </c>
      <c r="B28" s="136" t="s">
        <v>233</v>
      </c>
      <c r="C28" s="137" t="s">
        <v>234</v>
      </c>
      <c r="D28" s="138" t="s">
        <v>232</v>
      </c>
      <c r="E28" s="139" t="s">
        <v>429</v>
      </c>
      <c r="F28" s="180">
        <v>55</v>
      </c>
      <c r="G28" s="180">
        <v>25</v>
      </c>
      <c r="H28" s="148">
        <f t="shared" si="1"/>
        <v>80</v>
      </c>
      <c r="I28" s="141" t="str">
        <f t="shared" si="2"/>
        <v>Hoàn thành</v>
      </c>
      <c r="J28" s="140"/>
      <c r="O28" s="102" t="s">
        <v>467</v>
      </c>
    </row>
    <row r="29" spans="1:19" s="296" customFormat="1" x14ac:dyDescent="0.25">
      <c r="A29" s="279">
        <v>3</v>
      </c>
      <c r="B29" s="275" t="s">
        <v>235</v>
      </c>
      <c r="C29" s="280" t="s">
        <v>236</v>
      </c>
      <c r="D29" s="281" t="s">
        <v>232</v>
      </c>
      <c r="E29" s="272" t="s">
        <v>430</v>
      </c>
      <c r="F29" s="273">
        <v>60</v>
      </c>
      <c r="G29" s="273">
        <v>25</v>
      </c>
      <c r="H29" s="274">
        <f t="shared" si="1"/>
        <v>85</v>
      </c>
      <c r="I29" s="275" t="str">
        <f t="shared" si="2"/>
        <v>Tốt</v>
      </c>
      <c r="J29" s="275"/>
      <c r="K29" s="265"/>
      <c r="L29" s="265"/>
      <c r="M29" s="265"/>
      <c r="N29" s="265"/>
      <c r="O29" s="265" t="s">
        <v>467</v>
      </c>
      <c r="P29" s="265"/>
      <c r="Q29" s="265"/>
      <c r="R29" s="265"/>
      <c r="S29" s="265"/>
    </row>
    <row r="30" spans="1:19" s="104" customFormat="1" hidden="1" x14ac:dyDescent="0.25">
      <c r="A30" s="135">
        <v>18</v>
      </c>
      <c r="B30" s="136" t="s">
        <v>237</v>
      </c>
      <c r="C30" s="137" t="s">
        <v>238</v>
      </c>
      <c r="D30" s="138" t="s">
        <v>239</v>
      </c>
      <c r="E30" s="149">
        <v>41824</v>
      </c>
      <c r="F30" s="181">
        <v>54</v>
      </c>
      <c r="G30" s="181">
        <v>25</v>
      </c>
      <c r="H30" s="148">
        <f t="shared" si="1"/>
        <v>79</v>
      </c>
      <c r="I30" s="141" t="str">
        <f t="shared" si="2"/>
        <v>Hoàn thành</v>
      </c>
      <c r="J30" s="140"/>
      <c r="O30" s="102" t="s">
        <v>467</v>
      </c>
    </row>
    <row r="31" spans="1:19" s="104" customFormat="1" hidden="1" x14ac:dyDescent="0.25">
      <c r="A31" s="135">
        <v>19</v>
      </c>
      <c r="B31" s="136" t="s">
        <v>240</v>
      </c>
      <c r="C31" s="137" t="s">
        <v>241</v>
      </c>
      <c r="D31" s="138" t="s">
        <v>239</v>
      </c>
      <c r="E31" s="149" t="s">
        <v>434</v>
      </c>
      <c r="F31" s="215">
        <v>54</v>
      </c>
      <c r="G31" s="215">
        <v>25</v>
      </c>
      <c r="H31" s="215">
        <f t="shared" si="1"/>
        <v>79</v>
      </c>
      <c r="I31" s="141" t="str">
        <f t="shared" si="2"/>
        <v>Hoàn thành</v>
      </c>
      <c r="J31" s="140" t="s">
        <v>444</v>
      </c>
      <c r="O31" s="102" t="s">
        <v>467</v>
      </c>
    </row>
    <row r="32" spans="1:19" s="296" customFormat="1" x14ac:dyDescent="0.25">
      <c r="A32" s="279">
        <v>4</v>
      </c>
      <c r="B32" s="275" t="s">
        <v>242</v>
      </c>
      <c r="C32" s="280" t="s">
        <v>243</v>
      </c>
      <c r="D32" s="281" t="s">
        <v>239</v>
      </c>
      <c r="E32" s="282">
        <v>40161</v>
      </c>
      <c r="F32" s="283">
        <v>60</v>
      </c>
      <c r="G32" s="283">
        <v>25</v>
      </c>
      <c r="H32" s="274">
        <f>SUM(F32+G32)</f>
        <v>85</v>
      </c>
      <c r="I32" s="275" t="str">
        <f t="shared" si="2"/>
        <v>Tốt</v>
      </c>
      <c r="J32" s="275"/>
      <c r="K32" s="265"/>
      <c r="L32" s="265"/>
      <c r="M32" s="265"/>
      <c r="N32" s="265"/>
      <c r="O32" s="265" t="s">
        <v>467</v>
      </c>
      <c r="P32" s="265"/>
      <c r="Q32" s="265"/>
      <c r="R32" s="265"/>
      <c r="S32" s="265"/>
    </row>
    <row r="33" spans="1:19" s="296" customFormat="1" x14ac:dyDescent="0.25">
      <c r="A33" s="279">
        <v>5</v>
      </c>
      <c r="B33" s="275" t="s">
        <v>244</v>
      </c>
      <c r="C33" s="280" t="s">
        <v>245</v>
      </c>
      <c r="D33" s="281" t="s">
        <v>239</v>
      </c>
      <c r="E33" s="282" t="s">
        <v>433</v>
      </c>
      <c r="F33" s="283">
        <v>60</v>
      </c>
      <c r="G33" s="283">
        <v>25</v>
      </c>
      <c r="H33" s="274">
        <f>SUM(F33+G33)</f>
        <v>85</v>
      </c>
      <c r="I33" s="275" t="str">
        <f t="shared" si="2"/>
        <v>Tốt</v>
      </c>
      <c r="J33" s="275"/>
      <c r="K33" s="265"/>
      <c r="L33" s="265"/>
      <c r="M33" s="265"/>
      <c r="N33" s="265"/>
      <c r="O33" s="265" t="s">
        <v>467</v>
      </c>
      <c r="P33" s="265"/>
      <c r="Q33" s="265"/>
      <c r="R33" s="265"/>
      <c r="S33" s="265"/>
    </row>
    <row r="34" spans="1:19" s="104" customFormat="1" hidden="1" x14ac:dyDescent="0.25">
      <c r="A34" s="135">
        <v>22</v>
      </c>
      <c r="B34" s="136" t="s">
        <v>246</v>
      </c>
      <c r="C34" s="137" t="s">
        <v>247</v>
      </c>
      <c r="D34" s="138" t="s">
        <v>239</v>
      </c>
      <c r="E34" s="149" t="s">
        <v>431</v>
      </c>
      <c r="F34" s="181">
        <v>55</v>
      </c>
      <c r="G34" s="181">
        <v>25</v>
      </c>
      <c r="H34" s="148">
        <f>SUM(F34+G34)</f>
        <v>80</v>
      </c>
      <c r="I34" s="141" t="str">
        <f t="shared" si="2"/>
        <v>Hoàn thành</v>
      </c>
      <c r="J34" s="140"/>
      <c r="O34" s="102" t="s">
        <v>467</v>
      </c>
    </row>
    <row r="35" spans="1:19" s="104" customFormat="1" hidden="1" x14ac:dyDescent="0.25">
      <c r="A35" s="135">
        <v>23</v>
      </c>
      <c r="B35" s="136" t="s">
        <v>248</v>
      </c>
      <c r="C35" s="137" t="s">
        <v>249</v>
      </c>
      <c r="D35" s="138" t="s">
        <v>239</v>
      </c>
      <c r="E35" s="149">
        <v>40180</v>
      </c>
      <c r="F35" s="181">
        <v>54</v>
      </c>
      <c r="G35" s="181">
        <v>25</v>
      </c>
      <c r="H35" s="148">
        <f t="shared" si="1"/>
        <v>79</v>
      </c>
      <c r="I35" s="141" t="str">
        <f t="shared" si="2"/>
        <v>Hoàn thành</v>
      </c>
      <c r="J35" s="140"/>
      <c r="O35" s="102" t="s">
        <v>467</v>
      </c>
    </row>
    <row r="36" spans="1:19" s="104" customFormat="1" hidden="1" x14ac:dyDescent="0.25">
      <c r="A36" s="135">
        <v>24</v>
      </c>
      <c r="B36" s="136" t="s">
        <v>250</v>
      </c>
      <c r="C36" s="137" t="s">
        <v>251</v>
      </c>
      <c r="D36" s="138" t="s">
        <v>239</v>
      </c>
      <c r="E36" s="149" t="s">
        <v>397</v>
      </c>
      <c r="F36" s="181">
        <v>55</v>
      </c>
      <c r="G36" s="181">
        <v>25</v>
      </c>
      <c r="H36" s="148">
        <f t="shared" si="1"/>
        <v>80</v>
      </c>
      <c r="I36" s="141" t="str">
        <f t="shared" si="2"/>
        <v>Hoàn thành</v>
      </c>
      <c r="J36" s="140"/>
      <c r="O36" s="102" t="s">
        <v>467</v>
      </c>
    </row>
    <row r="37" spans="1:19" s="104" customFormat="1" hidden="1" x14ac:dyDescent="0.25">
      <c r="A37" s="135">
        <v>25</v>
      </c>
      <c r="B37" s="136" t="s">
        <v>252</v>
      </c>
      <c r="C37" s="137" t="s">
        <v>253</v>
      </c>
      <c r="D37" s="138" t="s">
        <v>239</v>
      </c>
      <c r="E37" s="149" t="s">
        <v>432</v>
      </c>
      <c r="F37" s="181">
        <v>55</v>
      </c>
      <c r="G37" s="181">
        <v>20</v>
      </c>
      <c r="H37" s="148">
        <f t="shared" si="1"/>
        <v>75</v>
      </c>
      <c r="I37" s="141" t="str">
        <f t="shared" si="2"/>
        <v>Hoàn thành</v>
      </c>
      <c r="J37" s="140"/>
      <c r="O37" s="102" t="s">
        <v>467</v>
      </c>
    </row>
    <row r="38" spans="1:19" s="201" customFormat="1" hidden="1" x14ac:dyDescent="0.25">
      <c r="A38" s="193">
        <v>26</v>
      </c>
      <c r="B38" s="194" t="s">
        <v>254</v>
      </c>
      <c r="C38" s="178" t="s">
        <v>255</v>
      </c>
      <c r="D38" s="195" t="s">
        <v>256</v>
      </c>
      <c r="E38" s="196" t="s">
        <v>440</v>
      </c>
      <c r="F38" s="197">
        <v>52</v>
      </c>
      <c r="G38" s="197">
        <v>25</v>
      </c>
      <c r="H38" s="198">
        <f t="shared" si="1"/>
        <v>77</v>
      </c>
      <c r="I38" s="199" t="str">
        <f t="shared" si="2"/>
        <v>Hoàn thành</v>
      </c>
      <c r="J38" s="200"/>
      <c r="O38" s="201" t="s">
        <v>465</v>
      </c>
      <c r="P38" s="202"/>
      <c r="Q38" s="202"/>
      <c r="R38" s="202"/>
      <c r="S38" s="202"/>
    </row>
    <row r="39" spans="1:19" s="202" customFormat="1" hidden="1" x14ac:dyDescent="0.25">
      <c r="A39" s="193">
        <v>27</v>
      </c>
      <c r="B39" s="203" t="s">
        <v>257</v>
      </c>
      <c r="C39" s="204" t="s">
        <v>258</v>
      </c>
      <c r="D39" s="205" t="s">
        <v>259</v>
      </c>
      <c r="E39" s="206" t="s">
        <v>419</v>
      </c>
      <c r="F39" s="207">
        <v>49</v>
      </c>
      <c r="G39" s="207">
        <v>25</v>
      </c>
      <c r="H39" s="198">
        <f t="shared" si="1"/>
        <v>74</v>
      </c>
      <c r="I39" s="199" t="str">
        <f t="shared" si="2"/>
        <v>Hoàn thành</v>
      </c>
      <c r="J39" s="208" t="s">
        <v>443</v>
      </c>
      <c r="O39" s="201" t="s">
        <v>465</v>
      </c>
    </row>
    <row r="40" spans="1:19" s="289" customFormat="1" x14ac:dyDescent="0.25">
      <c r="A40" s="279">
        <v>6</v>
      </c>
      <c r="B40" s="275" t="s">
        <v>260</v>
      </c>
      <c r="C40" s="280" t="s">
        <v>261</v>
      </c>
      <c r="D40" s="281" t="s">
        <v>259</v>
      </c>
      <c r="E40" s="272" t="s">
        <v>420</v>
      </c>
      <c r="F40" s="273">
        <v>62</v>
      </c>
      <c r="G40" s="273">
        <v>28</v>
      </c>
      <c r="H40" s="274">
        <f t="shared" si="1"/>
        <v>90</v>
      </c>
      <c r="I40" s="275" t="str">
        <f t="shared" si="2"/>
        <v>Tốt</v>
      </c>
      <c r="J40" s="279" t="s">
        <v>443</v>
      </c>
      <c r="K40" s="265"/>
      <c r="L40" s="265"/>
      <c r="M40" s="265"/>
      <c r="N40" s="265"/>
      <c r="O40" s="265" t="s">
        <v>465</v>
      </c>
      <c r="P40" s="265"/>
      <c r="Q40" s="265"/>
      <c r="R40" s="265"/>
      <c r="S40" s="265"/>
    </row>
    <row r="41" spans="1:19" s="202" customFormat="1" hidden="1" x14ac:dyDescent="0.25">
      <c r="A41" s="193">
        <v>38</v>
      </c>
      <c r="B41" s="203" t="s">
        <v>281</v>
      </c>
      <c r="C41" s="204" t="s">
        <v>282</v>
      </c>
      <c r="D41" s="205" t="s">
        <v>266</v>
      </c>
      <c r="E41" s="206" t="s">
        <v>425</v>
      </c>
      <c r="F41" s="207">
        <v>48</v>
      </c>
      <c r="G41" s="212">
        <v>25</v>
      </c>
      <c r="H41" s="198">
        <f t="shared" si="1"/>
        <v>73</v>
      </c>
      <c r="I41" s="199" t="str">
        <f t="shared" si="2"/>
        <v>Hoàn thành</v>
      </c>
      <c r="J41" s="209"/>
      <c r="O41" s="201" t="s">
        <v>465</v>
      </c>
    </row>
    <row r="42" spans="1:19" s="202" customFormat="1" hidden="1" x14ac:dyDescent="0.25">
      <c r="A42" s="193">
        <v>39</v>
      </c>
      <c r="B42" s="203" t="s">
        <v>283</v>
      </c>
      <c r="C42" s="204" t="s">
        <v>284</v>
      </c>
      <c r="D42" s="205" t="s">
        <v>266</v>
      </c>
      <c r="E42" s="206" t="s">
        <v>426</v>
      </c>
      <c r="F42" s="207">
        <v>54</v>
      </c>
      <c r="G42" s="207">
        <v>22</v>
      </c>
      <c r="H42" s="198">
        <f t="shared" si="1"/>
        <v>76</v>
      </c>
      <c r="I42" s="199" t="str">
        <f t="shared" si="2"/>
        <v>Hoàn thành</v>
      </c>
      <c r="J42" s="209"/>
      <c r="O42" s="201" t="s">
        <v>465</v>
      </c>
    </row>
    <row r="43" spans="1:19" s="289" customFormat="1" x14ac:dyDescent="0.25">
      <c r="A43" s="279">
        <v>7</v>
      </c>
      <c r="B43" s="275" t="s">
        <v>285</v>
      </c>
      <c r="C43" s="280" t="s">
        <v>286</v>
      </c>
      <c r="D43" s="281" t="s">
        <v>266</v>
      </c>
      <c r="E43" s="272" t="s">
        <v>421</v>
      </c>
      <c r="F43" s="273">
        <v>59</v>
      </c>
      <c r="G43" s="273">
        <v>25</v>
      </c>
      <c r="H43" s="274">
        <f t="shared" si="1"/>
        <v>84</v>
      </c>
      <c r="I43" s="275" t="str">
        <f t="shared" si="2"/>
        <v>Tốt</v>
      </c>
      <c r="J43" s="279" t="s">
        <v>456</v>
      </c>
      <c r="K43" s="265"/>
      <c r="L43" s="265"/>
      <c r="M43" s="265"/>
      <c r="N43" s="265"/>
      <c r="O43" s="265" t="s">
        <v>465</v>
      </c>
      <c r="P43" s="265"/>
      <c r="Q43" s="265"/>
      <c r="R43" s="265"/>
      <c r="S43" s="265"/>
    </row>
    <row r="44" spans="1:19" s="289" customFormat="1" x14ac:dyDescent="0.25">
      <c r="A44" s="279">
        <v>8</v>
      </c>
      <c r="B44" s="275" t="s">
        <v>269</v>
      </c>
      <c r="C44" s="280" t="s">
        <v>270</v>
      </c>
      <c r="D44" s="281" t="s">
        <v>266</v>
      </c>
      <c r="E44" s="272">
        <v>40330</v>
      </c>
      <c r="F44" s="273">
        <v>58</v>
      </c>
      <c r="G44" s="273">
        <v>25</v>
      </c>
      <c r="H44" s="274">
        <f t="shared" si="1"/>
        <v>83</v>
      </c>
      <c r="I44" s="275" t="str">
        <f t="shared" si="2"/>
        <v>Tốt</v>
      </c>
      <c r="J44" s="275"/>
      <c r="K44" s="265"/>
      <c r="L44" s="265"/>
      <c r="M44" s="265"/>
      <c r="N44" s="265"/>
      <c r="O44" s="265" t="s">
        <v>465</v>
      </c>
      <c r="P44" s="265"/>
      <c r="Q44" s="265"/>
      <c r="R44" s="265"/>
      <c r="S44" s="265"/>
    </row>
    <row r="45" spans="1:19" s="289" customFormat="1" x14ac:dyDescent="0.25">
      <c r="A45" s="279">
        <v>9</v>
      </c>
      <c r="B45" s="275" t="s">
        <v>287</v>
      </c>
      <c r="C45" s="280" t="s">
        <v>288</v>
      </c>
      <c r="D45" s="281" t="s">
        <v>266</v>
      </c>
      <c r="E45" s="284" t="s">
        <v>423</v>
      </c>
      <c r="F45" s="285">
        <v>58</v>
      </c>
      <c r="G45" s="285">
        <v>25</v>
      </c>
      <c r="H45" s="274">
        <f t="shared" si="1"/>
        <v>83</v>
      </c>
      <c r="I45" s="275" t="str">
        <f t="shared" si="2"/>
        <v>Tốt</v>
      </c>
      <c r="J45" s="275"/>
      <c r="K45" s="265"/>
      <c r="L45" s="265"/>
      <c r="M45" s="265"/>
      <c r="N45" s="265"/>
      <c r="O45" s="265" t="s">
        <v>465</v>
      </c>
      <c r="P45" s="265"/>
      <c r="Q45" s="265"/>
      <c r="R45" s="265"/>
      <c r="S45" s="265"/>
    </row>
    <row r="46" spans="1:19" s="297" customFormat="1" x14ac:dyDescent="0.25">
      <c r="A46" s="279">
        <v>10</v>
      </c>
      <c r="B46" s="275" t="s">
        <v>289</v>
      </c>
      <c r="C46" s="280" t="s">
        <v>290</v>
      </c>
      <c r="D46" s="281" t="s">
        <v>291</v>
      </c>
      <c r="E46" s="272">
        <v>39364</v>
      </c>
      <c r="F46" s="273">
        <v>60</v>
      </c>
      <c r="G46" s="273">
        <v>25</v>
      </c>
      <c r="H46" s="274">
        <f t="shared" si="1"/>
        <v>85</v>
      </c>
      <c r="I46" s="275" t="str">
        <f t="shared" si="2"/>
        <v>Tốt</v>
      </c>
      <c r="J46" s="275"/>
      <c r="K46" s="265"/>
      <c r="L46" s="265"/>
      <c r="M46" s="265"/>
      <c r="N46" s="265"/>
      <c r="O46" s="265" t="s">
        <v>466</v>
      </c>
      <c r="P46" s="265"/>
      <c r="Q46" s="265"/>
      <c r="R46" s="265"/>
      <c r="S46" s="265"/>
    </row>
    <row r="47" spans="1:19" s="219" customFormat="1" hidden="1" x14ac:dyDescent="0.25">
      <c r="A47" s="216">
        <v>43</v>
      </c>
      <c r="B47" s="221" t="s">
        <v>292</v>
      </c>
      <c r="C47" s="222" t="s">
        <v>293</v>
      </c>
      <c r="D47" s="223" t="s">
        <v>294</v>
      </c>
      <c r="E47" s="224">
        <v>39117</v>
      </c>
      <c r="F47" s="225">
        <v>54</v>
      </c>
      <c r="G47" s="225">
        <v>25</v>
      </c>
      <c r="H47" s="217">
        <f t="shared" si="1"/>
        <v>79</v>
      </c>
      <c r="I47" s="218" t="str">
        <f t="shared" si="2"/>
        <v>Hoàn thành</v>
      </c>
      <c r="J47" s="226"/>
      <c r="O47" s="219" t="s">
        <v>466</v>
      </c>
      <c r="P47" s="220"/>
      <c r="Q47" s="220"/>
      <c r="R47" s="220"/>
      <c r="S47" s="220"/>
    </row>
    <row r="48" spans="1:19" s="220" customFormat="1" hidden="1" x14ac:dyDescent="0.25">
      <c r="A48" s="216">
        <v>44</v>
      </c>
      <c r="B48" s="221" t="s">
        <v>295</v>
      </c>
      <c r="C48" s="222" t="s">
        <v>296</v>
      </c>
      <c r="D48" s="223" t="s">
        <v>294</v>
      </c>
      <c r="E48" s="224">
        <v>40162</v>
      </c>
      <c r="F48" s="225">
        <v>51</v>
      </c>
      <c r="G48" s="225">
        <v>25</v>
      </c>
      <c r="H48" s="217">
        <f t="shared" si="1"/>
        <v>76</v>
      </c>
      <c r="I48" s="218" t="str">
        <f t="shared" si="2"/>
        <v>Hoàn thành</v>
      </c>
      <c r="J48" s="226"/>
      <c r="O48" s="219" t="s">
        <v>466</v>
      </c>
    </row>
    <row r="49" spans="1:19" s="220" customFormat="1" hidden="1" x14ac:dyDescent="0.25">
      <c r="A49" s="216">
        <v>45</v>
      </c>
      <c r="B49" s="221" t="s">
        <v>297</v>
      </c>
      <c r="C49" s="222" t="s">
        <v>298</v>
      </c>
      <c r="D49" s="223" t="s">
        <v>299</v>
      </c>
      <c r="E49" s="224" t="s">
        <v>392</v>
      </c>
      <c r="F49" s="225">
        <v>54</v>
      </c>
      <c r="G49" s="225">
        <v>20</v>
      </c>
      <c r="H49" s="217">
        <f t="shared" si="1"/>
        <v>74</v>
      </c>
      <c r="I49" s="218" t="str">
        <f t="shared" si="2"/>
        <v>Hoàn thành</v>
      </c>
      <c r="J49" s="226"/>
      <c r="O49" s="219" t="s">
        <v>466</v>
      </c>
    </row>
    <row r="50" spans="1:19" s="297" customFormat="1" x14ac:dyDescent="0.25">
      <c r="A50" s="279">
        <v>11</v>
      </c>
      <c r="B50" s="275" t="s">
        <v>302</v>
      </c>
      <c r="C50" s="280" t="s">
        <v>303</v>
      </c>
      <c r="D50" s="281" t="s">
        <v>304</v>
      </c>
      <c r="E50" s="282" t="s">
        <v>398</v>
      </c>
      <c r="F50" s="273">
        <v>60</v>
      </c>
      <c r="G50" s="283">
        <v>25</v>
      </c>
      <c r="H50" s="274">
        <f t="shared" si="1"/>
        <v>85</v>
      </c>
      <c r="I50" s="275" t="str">
        <f t="shared" si="2"/>
        <v>Tốt</v>
      </c>
      <c r="J50" s="275"/>
      <c r="K50" s="265"/>
      <c r="L50" s="265"/>
      <c r="M50" s="265"/>
      <c r="N50" s="265"/>
      <c r="O50" s="265" t="s">
        <v>466</v>
      </c>
      <c r="P50" s="265"/>
      <c r="Q50" s="265"/>
      <c r="R50" s="265"/>
      <c r="S50" s="265"/>
    </row>
    <row r="51" spans="1:19" s="220" customFormat="1" hidden="1" x14ac:dyDescent="0.25">
      <c r="A51" s="216">
        <v>48</v>
      </c>
      <c r="B51" s="221" t="s">
        <v>305</v>
      </c>
      <c r="C51" s="222" t="s">
        <v>306</v>
      </c>
      <c r="D51" s="223" t="s">
        <v>299</v>
      </c>
      <c r="E51" s="229" t="s">
        <v>396</v>
      </c>
      <c r="F51" s="230">
        <v>53</v>
      </c>
      <c r="G51" s="230">
        <v>25</v>
      </c>
      <c r="H51" s="217">
        <f t="shared" si="1"/>
        <v>78</v>
      </c>
      <c r="I51" s="218" t="str">
        <f t="shared" si="2"/>
        <v>Hoàn thành</v>
      </c>
      <c r="J51" s="226"/>
      <c r="O51" s="219" t="s">
        <v>466</v>
      </c>
    </row>
    <row r="52" spans="1:19" s="220" customFormat="1" hidden="1" x14ac:dyDescent="0.25">
      <c r="A52" s="216">
        <v>49</v>
      </c>
      <c r="B52" s="221" t="s">
        <v>307</v>
      </c>
      <c r="C52" s="222" t="s">
        <v>308</v>
      </c>
      <c r="D52" s="223" t="s">
        <v>299</v>
      </c>
      <c r="E52" s="224" t="s">
        <v>393</v>
      </c>
      <c r="F52" s="225">
        <v>53</v>
      </c>
      <c r="G52" s="225">
        <v>25</v>
      </c>
      <c r="H52" s="217">
        <f t="shared" si="1"/>
        <v>78</v>
      </c>
      <c r="I52" s="218" t="str">
        <f t="shared" si="2"/>
        <v>Hoàn thành</v>
      </c>
      <c r="J52" s="226"/>
      <c r="O52" s="219" t="s">
        <v>466</v>
      </c>
    </row>
    <row r="53" spans="1:19" s="220" customFormat="1" hidden="1" x14ac:dyDescent="0.25">
      <c r="A53" s="216">
        <v>50</v>
      </c>
      <c r="B53" s="221" t="s">
        <v>309</v>
      </c>
      <c r="C53" s="222" t="s">
        <v>310</v>
      </c>
      <c r="D53" s="223" t="s">
        <v>299</v>
      </c>
      <c r="E53" s="224" t="s">
        <v>394</v>
      </c>
      <c r="F53" s="225">
        <v>54</v>
      </c>
      <c r="G53" s="225">
        <v>25</v>
      </c>
      <c r="H53" s="217">
        <f t="shared" si="1"/>
        <v>79</v>
      </c>
      <c r="I53" s="218" t="str">
        <f t="shared" si="2"/>
        <v>Hoàn thành</v>
      </c>
      <c r="J53" s="226"/>
      <c r="O53" s="219" t="s">
        <v>466</v>
      </c>
      <c r="P53" s="219"/>
      <c r="Q53" s="219"/>
      <c r="R53" s="219"/>
      <c r="S53" s="219"/>
    </row>
    <row r="54" spans="1:19" s="297" customFormat="1" x14ac:dyDescent="0.25">
      <c r="A54" s="279">
        <v>12</v>
      </c>
      <c r="B54" s="275" t="s">
        <v>311</v>
      </c>
      <c r="C54" s="280" t="s">
        <v>312</v>
      </c>
      <c r="D54" s="281" t="s">
        <v>299</v>
      </c>
      <c r="E54" s="272" t="s">
        <v>395</v>
      </c>
      <c r="F54" s="273">
        <v>60</v>
      </c>
      <c r="G54" s="273">
        <v>25</v>
      </c>
      <c r="H54" s="274">
        <f t="shared" si="1"/>
        <v>85</v>
      </c>
      <c r="I54" s="275" t="str">
        <f t="shared" si="2"/>
        <v>Tốt</v>
      </c>
      <c r="J54" s="275"/>
      <c r="K54" s="265"/>
      <c r="L54" s="265"/>
      <c r="M54" s="265"/>
      <c r="N54" s="265"/>
      <c r="O54" s="265" t="s">
        <v>466</v>
      </c>
      <c r="P54" s="265"/>
      <c r="Q54" s="265"/>
      <c r="R54" s="265"/>
      <c r="S54" s="265"/>
    </row>
    <row r="55" spans="1:19" s="220" customFormat="1" hidden="1" x14ac:dyDescent="0.25">
      <c r="A55" s="216">
        <v>52</v>
      </c>
      <c r="B55" s="221" t="s">
        <v>313</v>
      </c>
      <c r="C55" s="222" t="s">
        <v>314</v>
      </c>
      <c r="D55" s="223" t="s">
        <v>299</v>
      </c>
      <c r="E55" s="227" t="s">
        <v>397</v>
      </c>
      <c r="F55" s="228">
        <v>54</v>
      </c>
      <c r="G55" s="228">
        <v>25</v>
      </c>
      <c r="H55" s="217">
        <f t="shared" si="1"/>
        <v>79</v>
      </c>
      <c r="I55" s="218" t="str">
        <f t="shared" si="2"/>
        <v>Hoàn thành</v>
      </c>
      <c r="J55" s="226"/>
      <c r="O55" s="219" t="s">
        <v>466</v>
      </c>
    </row>
    <row r="56" spans="1:19" s="297" customFormat="1" x14ac:dyDescent="0.25">
      <c r="A56" s="279">
        <v>13</v>
      </c>
      <c r="B56" s="275" t="s">
        <v>315</v>
      </c>
      <c r="C56" s="280" t="s">
        <v>316</v>
      </c>
      <c r="D56" s="281" t="s">
        <v>304</v>
      </c>
      <c r="E56" s="272">
        <v>41153</v>
      </c>
      <c r="F56" s="273">
        <v>61</v>
      </c>
      <c r="G56" s="273">
        <v>25</v>
      </c>
      <c r="H56" s="274">
        <f t="shared" si="1"/>
        <v>86</v>
      </c>
      <c r="I56" s="275" t="str">
        <f t="shared" si="2"/>
        <v>Tốt</v>
      </c>
      <c r="J56" s="275"/>
      <c r="K56" s="265"/>
      <c r="L56" s="265"/>
      <c r="M56" s="265"/>
      <c r="N56" s="265"/>
      <c r="O56" s="265" t="s">
        <v>466</v>
      </c>
      <c r="P56" s="265"/>
      <c r="Q56" s="265"/>
      <c r="R56" s="265"/>
      <c r="S56" s="265"/>
    </row>
    <row r="57" spans="1:19" s="220" customFormat="1" hidden="1" x14ac:dyDescent="0.25">
      <c r="A57" s="216">
        <v>55</v>
      </c>
      <c r="B57" s="221" t="s">
        <v>321</v>
      </c>
      <c r="C57" s="222" t="s">
        <v>322</v>
      </c>
      <c r="D57" s="223" t="s">
        <v>299</v>
      </c>
      <c r="E57" s="227" t="s">
        <v>401</v>
      </c>
      <c r="F57" s="228">
        <v>54</v>
      </c>
      <c r="G57" s="228">
        <v>25</v>
      </c>
      <c r="H57" s="217">
        <f t="shared" si="1"/>
        <v>79</v>
      </c>
      <c r="I57" s="218" t="str">
        <f t="shared" si="2"/>
        <v>Hoàn thành</v>
      </c>
      <c r="J57" s="226"/>
      <c r="O57" s="219" t="s">
        <v>466</v>
      </c>
    </row>
    <row r="58" spans="1:19" s="220" customFormat="1" hidden="1" x14ac:dyDescent="0.25">
      <c r="A58" s="216">
        <v>56</v>
      </c>
      <c r="B58" s="221" t="s">
        <v>323</v>
      </c>
      <c r="C58" s="222" t="s">
        <v>324</v>
      </c>
      <c r="D58" s="223" t="s">
        <v>304</v>
      </c>
      <c r="E58" s="227" t="s">
        <v>399</v>
      </c>
      <c r="F58" s="228">
        <v>54</v>
      </c>
      <c r="G58" s="228">
        <v>25</v>
      </c>
      <c r="H58" s="217">
        <f t="shared" si="1"/>
        <v>79</v>
      </c>
      <c r="I58" s="218" t="str">
        <f t="shared" si="2"/>
        <v>Hoàn thành</v>
      </c>
      <c r="J58" s="226"/>
      <c r="O58" s="219" t="s">
        <v>466</v>
      </c>
    </row>
    <row r="59" spans="1:19" s="102" customFormat="1" hidden="1" x14ac:dyDescent="0.25">
      <c r="A59" s="135">
        <v>57</v>
      </c>
      <c r="B59" s="150" t="s">
        <v>325</v>
      </c>
      <c r="C59" s="151" t="s">
        <v>326</v>
      </c>
      <c r="D59" s="144" t="s">
        <v>327</v>
      </c>
      <c r="E59" s="145" t="s">
        <v>402</v>
      </c>
      <c r="F59" s="192">
        <v>58</v>
      </c>
      <c r="G59" s="192">
        <v>10</v>
      </c>
      <c r="H59" s="148">
        <f t="shared" si="1"/>
        <v>68</v>
      </c>
      <c r="I59" s="141" t="str">
        <f t="shared" si="2"/>
        <v>không hoàn thành</v>
      </c>
      <c r="J59" s="232"/>
      <c r="O59" s="102" t="s">
        <v>454</v>
      </c>
      <c r="P59" s="104"/>
      <c r="Q59" s="104"/>
      <c r="R59" s="104"/>
      <c r="S59" s="104"/>
    </row>
    <row r="60" spans="1:19" s="104" customFormat="1" hidden="1" x14ac:dyDescent="0.25">
      <c r="A60" s="264">
        <v>27</v>
      </c>
      <c r="B60" s="275" t="s">
        <v>328</v>
      </c>
      <c r="C60" s="280" t="s">
        <v>329</v>
      </c>
      <c r="D60" s="281" t="s">
        <v>330</v>
      </c>
      <c r="E60" s="272" t="s">
        <v>404</v>
      </c>
      <c r="F60" s="273">
        <v>59</v>
      </c>
      <c r="G60" s="273">
        <v>25</v>
      </c>
      <c r="H60" s="274">
        <f t="shared" si="1"/>
        <v>84</v>
      </c>
      <c r="I60" s="267" t="str">
        <f t="shared" si="2"/>
        <v>Tốt</v>
      </c>
      <c r="J60" s="275"/>
      <c r="K60" s="265"/>
      <c r="L60" s="265"/>
      <c r="M60" s="265"/>
      <c r="N60" s="265"/>
      <c r="O60" s="266" t="s">
        <v>454</v>
      </c>
      <c r="P60" s="265"/>
      <c r="Q60" s="265"/>
      <c r="R60" s="265"/>
      <c r="S60" s="265"/>
    </row>
    <row r="61" spans="1:19" s="102" customFormat="1" hidden="1" x14ac:dyDescent="0.25">
      <c r="A61" s="264">
        <v>28</v>
      </c>
      <c r="B61" s="275" t="s">
        <v>331</v>
      </c>
      <c r="C61" s="280" t="s">
        <v>332</v>
      </c>
      <c r="D61" s="281" t="s">
        <v>330</v>
      </c>
      <c r="E61" s="272" t="s">
        <v>405</v>
      </c>
      <c r="F61" s="273">
        <v>65</v>
      </c>
      <c r="G61" s="273">
        <v>25</v>
      </c>
      <c r="H61" s="274">
        <f>SUM(F61+G61)</f>
        <v>90</v>
      </c>
      <c r="I61" s="267" t="str">
        <f>IF(AND(H61&gt;=96,H61&lt;130),"Xuất sắc",IF(AND(H61&lt;96,H61&gt;=81),"Tốt",IF(AND(H61&gt;=70,H61&lt;81),"Hoàn thành",IF(AND(H61&lt;70,H61&gt;0),"không hoàn thành",""))))</f>
        <v>Tốt</v>
      </c>
      <c r="J61" s="279" t="s">
        <v>456</v>
      </c>
      <c r="K61" s="266"/>
      <c r="L61" s="266"/>
      <c r="M61" s="266"/>
      <c r="N61" s="266"/>
      <c r="O61" s="266" t="s">
        <v>454</v>
      </c>
      <c r="P61" s="265"/>
      <c r="Q61" s="265"/>
      <c r="R61" s="265"/>
      <c r="S61" s="265"/>
    </row>
    <row r="62" spans="1:19" s="104" customFormat="1" hidden="1" x14ac:dyDescent="0.25">
      <c r="A62" s="264">
        <v>29</v>
      </c>
      <c r="B62" s="275" t="s">
        <v>333</v>
      </c>
      <c r="C62" s="280" t="s">
        <v>334</v>
      </c>
      <c r="D62" s="281" t="s">
        <v>330</v>
      </c>
      <c r="E62" s="272" t="s">
        <v>403</v>
      </c>
      <c r="F62" s="273">
        <v>56</v>
      </c>
      <c r="G62" s="273">
        <v>25</v>
      </c>
      <c r="H62" s="274">
        <f t="shared" si="1"/>
        <v>81</v>
      </c>
      <c r="I62" s="267" t="str">
        <f t="shared" si="2"/>
        <v>Tốt</v>
      </c>
      <c r="J62" s="275"/>
      <c r="K62" s="265"/>
      <c r="L62" s="265"/>
      <c r="M62" s="265"/>
      <c r="N62" s="265"/>
      <c r="O62" s="266" t="s">
        <v>454</v>
      </c>
      <c r="P62" s="265"/>
      <c r="Q62" s="265"/>
      <c r="R62" s="265"/>
      <c r="S62" s="265"/>
    </row>
    <row r="63" spans="1:19" s="104" customFormat="1" hidden="1" x14ac:dyDescent="0.25">
      <c r="A63" s="135">
        <v>61</v>
      </c>
      <c r="B63" s="136" t="s">
        <v>335</v>
      </c>
      <c r="C63" s="137" t="s">
        <v>336</v>
      </c>
      <c r="D63" s="138" t="s">
        <v>337</v>
      </c>
      <c r="E63" s="139" t="s">
        <v>407</v>
      </c>
      <c r="F63" s="180">
        <v>55</v>
      </c>
      <c r="G63" s="180">
        <v>25</v>
      </c>
      <c r="H63" s="148">
        <f t="shared" si="1"/>
        <v>80</v>
      </c>
      <c r="I63" s="141" t="str">
        <f t="shared" si="2"/>
        <v>Hoàn thành</v>
      </c>
      <c r="J63" s="140"/>
      <c r="O63" s="102" t="s">
        <v>454</v>
      </c>
    </row>
    <row r="64" spans="1:19" s="296" customFormat="1" x14ac:dyDescent="0.25">
      <c r="A64" s="279">
        <v>14</v>
      </c>
      <c r="B64" s="275" t="s">
        <v>340</v>
      </c>
      <c r="C64" s="280" t="s">
        <v>341</v>
      </c>
      <c r="D64" s="281" t="s">
        <v>337</v>
      </c>
      <c r="E64" s="272" t="s">
        <v>410</v>
      </c>
      <c r="F64" s="273">
        <v>62</v>
      </c>
      <c r="G64" s="273">
        <v>25</v>
      </c>
      <c r="H64" s="274">
        <f t="shared" si="1"/>
        <v>87</v>
      </c>
      <c r="I64" s="275" t="str">
        <f t="shared" si="2"/>
        <v>Tốt</v>
      </c>
      <c r="J64" s="275"/>
      <c r="K64" s="265"/>
      <c r="L64" s="265"/>
      <c r="M64" s="265"/>
      <c r="N64" s="265"/>
      <c r="O64" s="265" t="s">
        <v>454</v>
      </c>
      <c r="P64" s="265"/>
      <c r="Q64" s="265"/>
      <c r="R64" s="265"/>
      <c r="S64" s="265"/>
    </row>
    <row r="65" spans="1:19" s="104" customFormat="1" hidden="1" x14ac:dyDescent="0.25">
      <c r="A65" s="264">
        <v>31</v>
      </c>
      <c r="B65" s="275" t="s">
        <v>342</v>
      </c>
      <c r="C65" s="280" t="s">
        <v>343</v>
      </c>
      <c r="D65" s="281" t="s">
        <v>337</v>
      </c>
      <c r="E65" s="284">
        <v>40095</v>
      </c>
      <c r="F65" s="285">
        <v>60</v>
      </c>
      <c r="G65" s="285">
        <v>25</v>
      </c>
      <c r="H65" s="274">
        <f t="shared" si="1"/>
        <v>85</v>
      </c>
      <c r="I65" s="267" t="str">
        <f t="shared" si="2"/>
        <v>Tốt</v>
      </c>
      <c r="J65" s="275"/>
      <c r="K65" s="265"/>
      <c r="L65" s="265"/>
      <c r="M65" s="265"/>
      <c r="N65" s="265"/>
      <c r="O65" s="266" t="s">
        <v>454</v>
      </c>
      <c r="P65" s="265"/>
      <c r="Q65" s="265"/>
      <c r="R65" s="265"/>
      <c r="S65" s="265"/>
    </row>
    <row r="66" spans="1:19" s="296" customFormat="1" x14ac:dyDescent="0.25">
      <c r="A66" s="279">
        <v>15</v>
      </c>
      <c r="B66" s="275" t="s">
        <v>344</v>
      </c>
      <c r="C66" s="280" t="s">
        <v>345</v>
      </c>
      <c r="D66" s="281" t="s">
        <v>337</v>
      </c>
      <c r="E66" s="272">
        <v>40066</v>
      </c>
      <c r="F66" s="273">
        <v>60</v>
      </c>
      <c r="G66" s="273">
        <v>25</v>
      </c>
      <c r="H66" s="274">
        <f t="shared" si="1"/>
        <v>85</v>
      </c>
      <c r="I66" s="275" t="str">
        <f t="shared" si="2"/>
        <v>Tốt</v>
      </c>
      <c r="J66" s="275"/>
      <c r="K66" s="265"/>
      <c r="L66" s="265"/>
      <c r="M66" s="265"/>
      <c r="N66" s="265"/>
      <c r="O66" s="265" t="s">
        <v>454</v>
      </c>
      <c r="P66" s="265"/>
      <c r="Q66" s="265"/>
      <c r="R66" s="265"/>
      <c r="S66" s="265"/>
    </row>
    <row r="67" spans="1:19" s="104" customFormat="1" hidden="1" x14ac:dyDescent="0.25">
      <c r="A67" s="135">
        <v>65</v>
      </c>
      <c r="B67" s="136" t="s">
        <v>346</v>
      </c>
      <c r="C67" s="137" t="s">
        <v>347</v>
      </c>
      <c r="D67" s="138" t="s">
        <v>337</v>
      </c>
      <c r="E67" s="147" t="s">
        <v>409</v>
      </c>
      <c r="F67" s="182">
        <v>55</v>
      </c>
      <c r="G67" s="182">
        <v>24</v>
      </c>
      <c r="H67" s="148">
        <f t="shared" si="1"/>
        <v>79</v>
      </c>
      <c r="I67" s="141" t="str">
        <f t="shared" si="2"/>
        <v>Hoàn thành</v>
      </c>
      <c r="J67" s="140"/>
      <c r="O67" s="102" t="s">
        <v>454</v>
      </c>
    </row>
    <row r="68" spans="1:19" s="296" customFormat="1" x14ac:dyDescent="0.25">
      <c r="A68" s="279">
        <v>16</v>
      </c>
      <c r="B68" s="275" t="s">
        <v>348</v>
      </c>
      <c r="C68" s="280" t="s">
        <v>349</v>
      </c>
      <c r="D68" s="281" t="s">
        <v>337</v>
      </c>
      <c r="E68" s="272" t="s">
        <v>406</v>
      </c>
      <c r="F68" s="273">
        <v>61</v>
      </c>
      <c r="G68" s="273">
        <v>25</v>
      </c>
      <c r="H68" s="274">
        <f t="shared" si="1"/>
        <v>86</v>
      </c>
      <c r="I68" s="275" t="str">
        <f t="shared" si="2"/>
        <v>Tốt</v>
      </c>
      <c r="J68" s="279" t="s">
        <v>443</v>
      </c>
      <c r="K68" s="265"/>
      <c r="L68" s="265"/>
      <c r="M68" s="265"/>
      <c r="N68" s="265"/>
      <c r="O68" s="265" t="s">
        <v>454</v>
      </c>
      <c r="P68" s="265"/>
      <c r="Q68" s="265"/>
      <c r="R68" s="265"/>
      <c r="S68" s="265"/>
    </row>
    <row r="69" spans="1:19" s="104" customFormat="1" hidden="1" x14ac:dyDescent="0.25">
      <c r="A69" s="264">
        <v>34</v>
      </c>
      <c r="B69" s="275" t="s">
        <v>350</v>
      </c>
      <c r="C69" s="280" t="s">
        <v>351</v>
      </c>
      <c r="D69" s="281" t="s">
        <v>337</v>
      </c>
      <c r="E69" s="282" t="s">
        <v>411</v>
      </c>
      <c r="F69" s="285">
        <v>61</v>
      </c>
      <c r="G69" s="283">
        <v>25</v>
      </c>
      <c r="H69" s="274">
        <f t="shared" si="1"/>
        <v>86</v>
      </c>
      <c r="I69" s="267" t="str">
        <f t="shared" si="2"/>
        <v>Tốt</v>
      </c>
      <c r="J69" s="275"/>
      <c r="K69" s="265"/>
      <c r="L69" s="265"/>
      <c r="M69" s="265"/>
      <c r="N69" s="265"/>
      <c r="O69" s="266" t="s">
        <v>454</v>
      </c>
      <c r="P69" s="265"/>
      <c r="Q69" s="265"/>
      <c r="R69" s="265"/>
      <c r="S69" s="265"/>
    </row>
    <row r="70" spans="1:19" s="104" customFormat="1" hidden="1" x14ac:dyDescent="0.25">
      <c r="A70" s="264">
        <v>35</v>
      </c>
      <c r="B70" s="275" t="s">
        <v>352</v>
      </c>
      <c r="C70" s="280" t="s">
        <v>353</v>
      </c>
      <c r="D70" s="281" t="s">
        <v>337</v>
      </c>
      <c r="E70" s="272">
        <v>41098</v>
      </c>
      <c r="F70" s="273">
        <v>56</v>
      </c>
      <c r="G70" s="273">
        <v>25</v>
      </c>
      <c r="H70" s="274">
        <f t="shared" si="1"/>
        <v>81</v>
      </c>
      <c r="I70" s="267" t="str">
        <f t="shared" si="2"/>
        <v>Tốt</v>
      </c>
      <c r="J70" s="275"/>
      <c r="K70" s="265"/>
      <c r="L70" s="265"/>
      <c r="M70" s="265"/>
      <c r="N70" s="265"/>
      <c r="O70" s="266" t="s">
        <v>454</v>
      </c>
      <c r="P70" s="265"/>
      <c r="Q70" s="265"/>
      <c r="R70" s="265"/>
      <c r="S70" s="265"/>
    </row>
    <row r="71" spans="1:19" s="104" customFormat="1" hidden="1" x14ac:dyDescent="0.25">
      <c r="A71" s="264">
        <v>36</v>
      </c>
      <c r="B71" s="275" t="s">
        <v>354</v>
      </c>
      <c r="C71" s="280" t="s">
        <v>355</v>
      </c>
      <c r="D71" s="281" t="s">
        <v>337</v>
      </c>
      <c r="E71" s="272">
        <v>41098</v>
      </c>
      <c r="F71" s="285">
        <v>57</v>
      </c>
      <c r="G71" s="273">
        <v>27</v>
      </c>
      <c r="H71" s="274">
        <f t="shared" si="1"/>
        <v>84</v>
      </c>
      <c r="I71" s="267" t="str">
        <f t="shared" si="2"/>
        <v>Tốt</v>
      </c>
      <c r="J71" s="275"/>
      <c r="K71" s="265"/>
      <c r="L71" s="265"/>
      <c r="M71" s="265"/>
      <c r="N71" s="265"/>
      <c r="O71" s="266" t="s">
        <v>454</v>
      </c>
      <c r="P71" s="265"/>
      <c r="Q71" s="265"/>
      <c r="R71" s="265"/>
      <c r="S71" s="265"/>
    </row>
    <row r="72" spans="1:19" s="104" customFormat="1" hidden="1" x14ac:dyDescent="0.25">
      <c r="A72" s="264">
        <v>37</v>
      </c>
      <c r="B72" s="275" t="s">
        <v>356</v>
      </c>
      <c r="C72" s="280" t="s">
        <v>357</v>
      </c>
      <c r="D72" s="281" t="s">
        <v>337</v>
      </c>
      <c r="E72" s="272" t="s">
        <v>413</v>
      </c>
      <c r="F72" s="273">
        <v>59</v>
      </c>
      <c r="G72" s="273">
        <v>25</v>
      </c>
      <c r="H72" s="274">
        <f t="shared" si="1"/>
        <v>84</v>
      </c>
      <c r="I72" s="267" t="str">
        <f t="shared" si="2"/>
        <v>Tốt</v>
      </c>
      <c r="J72" s="275"/>
      <c r="K72" s="265"/>
      <c r="L72" s="265"/>
      <c r="M72" s="265"/>
      <c r="N72" s="265"/>
      <c r="O72" s="266" t="s">
        <v>454</v>
      </c>
      <c r="P72" s="265"/>
      <c r="Q72" s="265"/>
      <c r="R72" s="265"/>
      <c r="S72" s="265"/>
    </row>
    <row r="73" spans="1:19" s="296" customFormat="1" x14ac:dyDescent="0.25">
      <c r="A73" s="279">
        <v>17</v>
      </c>
      <c r="B73" s="275" t="s">
        <v>358</v>
      </c>
      <c r="C73" s="280" t="s">
        <v>359</v>
      </c>
      <c r="D73" s="281" t="s">
        <v>337</v>
      </c>
      <c r="E73" s="272" t="s">
        <v>408</v>
      </c>
      <c r="F73" s="285">
        <v>60</v>
      </c>
      <c r="G73" s="273">
        <v>25</v>
      </c>
      <c r="H73" s="274">
        <f t="shared" ref="H73:H83" si="3">SUM(F73+G73)</f>
        <v>85</v>
      </c>
      <c r="I73" s="275" t="str">
        <f t="shared" ref="I73:I83" si="4">IF(AND(H73&gt;=96,H73&lt;130),"Xuất sắc",IF(AND(H73&lt;96,H73&gt;=81),"Tốt",IF(AND(H73&gt;=70,H73&lt;81),"Hoàn thành",IF(AND(H73&lt;70,H73&gt;0),"không hoàn thành",""))))</f>
        <v>Tốt</v>
      </c>
      <c r="J73" s="279" t="s">
        <v>456</v>
      </c>
      <c r="K73" s="265"/>
      <c r="L73" s="265"/>
      <c r="M73" s="265"/>
      <c r="N73" s="265"/>
      <c r="O73" s="265" t="s">
        <v>454</v>
      </c>
      <c r="P73" s="265"/>
      <c r="Q73" s="265"/>
      <c r="R73" s="265"/>
      <c r="S73" s="265"/>
    </row>
    <row r="74" spans="1:19" s="104" customFormat="1" hidden="1" x14ac:dyDescent="0.25">
      <c r="A74" s="264">
        <v>39</v>
      </c>
      <c r="B74" s="275" t="s">
        <v>360</v>
      </c>
      <c r="C74" s="280" t="s">
        <v>361</v>
      </c>
      <c r="D74" s="281" t="s">
        <v>337</v>
      </c>
      <c r="E74" s="272" t="s">
        <v>408</v>
      </c>
      <c r="F74" s="273">
        <v>64</v>
      </c>
      <c r="G74" s="273">
        <v>20</v>
      </c>
      <c r="H74" s="274">
        <f t="shared" si="3"/>
        <v>84</v>
      </c>
      <c r="I74" s="267" t="str">
        <f t="shared" si="4"/>
        <v>Tốt</v>
      </c>
      <c r="J74" s="275"/>
      <c r="K74" s="265"/>
      <c r="L74" s="265"/>
      <c r="M74" s="265"/>
      <c r="N74" s="265"/>
      <c r="O74" s="266" t="s">
        <v>454</v>
      </c>
      <c r="P74" s="265"/>
      <c r="Q74" s="265"/>
      <c r="R74" s="265"/>
      <c r="S74" s="265"/>
    </row>
    <row r="75" spans="1:19" s="296" customFormat="1" x14ac:dyDescent="0.25">
      <c r="A75" s="279">
        <v>18</v>
      </c>
      <c r="B75" s="275" t="s">
        <v>364</v>
      </c>
      <c r="C75" s="280" t="s">
        <v>365</v>
      </c>
      <c r="D75" s="281" t="s">
        <v>337</v>
      </c>
      <c r="E75" s="272">
        <v>40553</v>
      </c>
      <c r="F75" s="273">
        <v>59</v>
      </c>
      <c r="G75" s="273">
        <v>25</v>
      </c>
      <c r="H75" s="274">
        <f t="shared" si="3"/>
        <v>84</v>
      </c>
      <c r="I75" s="275" t="str">
        <f t="shared" si="4"/>
        <v>Tốt</v>
      </c>
      <c r="J75" s="275"/>
      <c r="K75" s="265"/>
      <c r="L75" s="265"/>
      <c r="M75" s="265"/>
      <c r="N75" s="265"/>
      <c r="O75" s="265" t="s">
        <v>454</v>
      </c>
      <c r="P75" s="265"/>
      <c r="Q75" s="265"/>
      <c r="R75" s="265"/>
      <c r="S75" s="265"/>
    </row>
    <row r="76" spans="1:19" s="104" customFormat="1" hidden="1" x14ac:dyDescent="0.25">
      <c r="A76" s="264">
        <v>42</v>
      </c>
      <c r="B76" s="275" t="s">
        <v>366</v>
      </c>
      <c r="C76" s="280" t="s">
        <v>367</v>
      </c>
      <c r="D76" s="281" t="s">
        <v>337</v>
      </c>
      <c r="E76" s="272">
        <v>40826</v>
      </c>
      <c r="F76" s="285">
        <v>58</v>
      </c>
      <c r="G76" s="273">
        <v>25</v>
      </c>
      <c r="H76" s="274">
        <f>SUM(F76+G76)</f>
        <v>83</v>
      </c>
      <c r="I76" s="267" t="str">
        <f>IF(AND(H76&gt;=96,H76&lt;130),"Xuất sắc",IF(AND(H76&lt;96,H76&gt;=81),"Tốt",IF(AND(H76&gt;=70,H76&lt;81),"Hoàn thành",IF(AND(H76&lt;70,H76&gt;0),"không hoàn thành",""))))</f>
        <v>Tốt</v>
      </c>
      <c r="J76" s="275"/>
      <c r="K76" s="265"/>
      <c r="L76" s="265"/>
      <c r="M76" s="265"/>
      <c r="N76" s="265"/>
      <c r="O76" s="266" t="s">
        <v>454</v>
      </c>
      <c r="P76" s="265"/>
      <c r="Q76" s="265"/>
      <c r="R76" s="265"/>
      <c r="S76" s="265"/>
    </row>
    <row r="77" spans="1:19" s="104" customFormat="1" hidden="1" x14ac:dyDescent="0.25">
      <c r="A77" s="135">
        <v>76</v>
      </c>
      <c r="B77" s="136" t="s">
        <v>368</v>
      </c>
      <c r="C77" s="137" t="s">
        <v>369</v>
      </c>
      <c r="D77" s="138" t="s">
        <v>337</v>
      </c>
      <c r="E77" s="139">
        <v>40651</v>
      </c>
      <c r="F77" s="180">
        <v>52</v>
      </c>
      <c r="G77" s="180">
        <v>25</v>
      </c>
      <c r="H77" s="148">
        <f t="shared" si="3"/>
        <v>77</v>
      </c>
      <c r="I77" s="141" t="str">
        <f t="shared" si="4"/>
        <v>Hoàn thành</v>
      </c>
      <c r="J77" s="140"/>
      <c r="O77" s="102" t="s">
        <v>454</v>
      </c>
    </row>
    <row r="78" spans="1:19" s="104" customFormat="1" hidden="1" x14ac:dyDescent="0.25">
      <c r="A78" s="135">
        <v>77</v>
      </c>
      <c r="B78" s="136" t="s">
        <v>370</v>
      </c>
      <c r="C78" s="137" t="s">
        <v>371</v>
      </c>
      <c r="D78" s="138" t="s">
        <v>337</v>
      </c>
      <c r="E78" s="139" t="s">
        <v>414</v>
      </c>
      <c r="F78" s="182">
        <v>46</v>
      </c>
      <c r="G78" s="180">
        <v>25</v>
      </c>
      <c r="H78" s="148">
        <f t="shared" si="3"/>
        <v>71</v>
      </c>
      <c r="I78" s="141" t="str">
        <f t="shared" si="4"/>
        <v>Hoàn thành</v>
      </c>
      <c r="J78" s="140"/>
      <c r="O78" s="102" t="s">
        <v>454</v>
      </c>
    </row>
    <row r="79" spans="1:19" s="104" customFormat="1" hidden="1" x14ac:dyDescent="0.25">
      <c r="A79" s="135">
        <v>78</v>
      </c>
      <c r="B79" s="136" t="s">
        <v>319</v>
      </c>
      <c r="C79" s="137" t="s">
        <v>320</v>
      </c>
      <c r="D79" s="138" t="s">
        <v>299</v>
      </c>
      <c r="E79" s="139">
        <v>42870</v>
      </c>
      <c r="F79" s="180">
        <v>50</v>
      </c>
      <c r="G79" s="180">
        <v>20</v>
      </c>
      <c r="H79" s="148">
        <f t="shared" si="3"/>
        <v>70</v>
      </c>
      <c r="I79" s="141" t="str">
        <f t="shared" si="4"/>
        <v>Hoàn thành</v>
      </c>
      <c r="J79" s="140"/>
      <c r="O79" s="102" t="s">
        <v>454</v>
      </c>
    </row>
    <row r="80" spans="1:19" s="104" customFormat="1" hidden="1" x14ac:dyDescent="0.25">
      <c r="A80" s="264">
        <v>43</v>
      </c>
      <c r="B80" s="275" t="s">
        <v>372</v>
      </c>
      <c r="C80" s="280" t="s">
        <v>373</v>
      </c>
      <c r="D80" s="281" t="s">
        <v>337</v>
      </c>
      <c r="E80" s="284" t="s">
        <v>415</v>
      </c>
      <c r="F80" s="285">
        <v>58</v>
      </c>
      <c r="G80" s="285">
        <v>25</v>
      </c>
      <c r="H80" s="274">
        <f t="shared" si="3"/>
        <v>83</v>
      </c>
      <c r="I80" s="267" t="str">
        <f t="shared" si="4"/>
        <v>Tốt</v>
      </c>
      <c r="J80" s="275"/>
      <c r="K80" s="265"/>
      <c r="L80" s="265"/>
      <c r="M80" s="265"/>
      <c r="N80" s="265"/>
      <c r="O80" s="266" t="s">
        <v>454</v>
      </c>
      <c r="P80" s="265"/>
      <c r="Q80" s="265"/>
      <c r="R80" s="265"/>
      <c r="S80" s="265"/>
    </row>
    <row r="81" spans="1:19" s="201" customFormat="1" hidden="1" x14ac:dyDescent="0.25">
      <c r="A81" s="193">
        <v>80</v>
      </c>
      <c r="B81" s="194" t="s">
        <v>374</v>
      </c>
      <c r="C81" s="178" t="s">
        <v>375</v>
      </c>
      <c r="D81" s="195" t="s">
        <v>376</v>
      </c>
      <c r="E81" s="196" t="s">
        <v>425</v>
      </c>
      <c r="F81" s="197">
        <v>55</v>
      </c>
      <c r="G81" s="197">
        <v>25</v>
      </c>
      <c r="H81" s="198">
        <f t="shared" si="3"/>
        <v>80</v>
      </c>
      <c r="I81" s="199" t="str">
        <f t="shared" si="4"/>
        <v>Hoàn thành</v>
      </c>
      <c r="J81" s="200"/>
      <c r="O81" s="201" t="s">
        <v>455</v>
      </c>
      <c r="P81" s="202"/>
      <c r="Q81" s="202"/>
      <c r="R81" s="202"/>
      <c r="S81" s="202"/>
    </row>
    <row r="82" spans="1:19" s="202" customFormat="1" hidden="1" x14ac:dyDescent="0.25">
      <c r="A82" s="193">
        <v>83</v>
      </c>
      <c r="B82" s="203" t="s">
        <v>383</v>
      </c>
      <c r="C82" s="204" t="s">
        <v>384</v>
      </c>
      <c r="D82" s="205" t="s">
        <v>382</v>
      </c>
      <c r="E82" s="210">
        <v>39724</v>
      </c>
      <c r="F82" s="211">
        <v>55</v>
      </c>
      <c r="G82" s="211">
        <v>25</v>
      </c>
      <c r="H82" s="198">
        <f t="shared" si="3"/>
        <v>80</v>
      </c>
      <c r="I82" s="199" t="str">
        <f t="shared" si="4"/>
        <v>Hoàn thành</v>
      </c>
      <c r="J82" s="208" t="s">
        <v>443</v>
      </c>
      <c r="O82" s="201" t="s">
        <v>455</v>
      </c>
      <c r="P82" s="201"/>
      <c r="Q82" s="201"/>
      <c r="R82" s="201"/>
      <c r="S82" s="201"/>
    </row>
    <row r="83" spans="1:19" s="289" customFormat="1" x14ac:dyDescent="0.25">
      <c r="A83" s="279">
        <v>19</v>
      </c>
      <c r="B83" s="275" t="s">
        <v>385</v>
      </c>
      <c r="C83" s="280" t="s">
        <v>386</v>
      </c>
      <c r="D83" s="281" t="s">
        <v>382</v>
      </c>
      <c r="E83" s="284" t="s">
        <v>436</v>
      </c>
      <c r="F83" s="285">
        <v>57</v>
      </c>
      <c r="G83" s="285">
        <v>25</v>
      </c>
      <c r="H83" s="274">
        <f t="shared" si="3"/>
        <v>82</v>
      </c>
      <c r="I83" s="275" t="str">
        <f t="shared" si="4"/>
        <v>Tốt</v>
      </c>
      <c r="J83" s="275"/>
      <c r="K83" s="265"/>
      <c r="L83" s="265"/>
      <c r="M83" s="265"/>
      <c r="N83" s="265"/>
      <c r="O83" s="265" t="s">
        <v>455</v>
      </c>
      <c r="P83" s="265"/>
      <c r="Q83" s="265"/>
      <c r="R83" s="265"/>
      <c r="S83" s="265"/>
    </row>
    <row r="84" spans="1:19" s="289" customFormat="1" x14ac:dyDescent="0.25">
      <c r="A84" s="279">
        <v>20</v>
      </c>
      <c r="B84" s="275" t="s">
        <v>212</v>
      </c>
      <c r="C84" s="280" t="s">
        <v>213</v>
      </c>
      <c r="D84" s="281" t="s">
        <v>214</v>
      </c>
      <c r="E84" s="272" t="s">
        <v>416</v>
      </c>
      <c r="F84" s="273">
        <v>54</v>
      </c>
      <c r="G84" s="273">
        <v>27</v>
      </c>
      <c r="H84" s="274">
        <f>SUM(F84+G84)</f>
        <v>81</v>
      </c>
      <c r="I84" s="275" t="str">
        <f>IF(AND(H84&gt;=96,H84&lt;130),"Xuất sắc",IF(AND(H84&lt;96,H84&gt;=81),"Tốt",IF(AND(H84&gt;=70,H84&lt;81),"Hoàn thành",IF(AND(H84&lt;70,H84&gt;0),"không hoàn thành",""))))</f>
        <v>Tốt</v>
      </c>
      <c r="J84" s="275"/>
      <c r="K84" s="265"/>
      <c r="L84" s="265"/>
      <c r="M84" s="265"/>
      <c r="N84" s="265"/>
      <c r="O84" s="265" t="s">
        <v>464</v>
      </c>
      <c r="P84" s="265"/>
      <c r="Q84" s="265"/>
      <c r="R84" s="265"/>
      <c r="S84" s="265"/>
    </row>
    <row r="85" spans="1:19" x14ac:dyDescent="0.25">
      <c r="A85" s="155"/>
      <c r="B85" s="156"/>
      <c r="C85" s="157"/>
      <c r="D85" s="158"/>
      <c r="E85" s="159"/>
      <c r="F85" s="183"/>
      <c r="G85" s="183"/>
      <c r="H85" s="127"/>
      <c r="I85" s="160"/>
      <c r="J85" s="124"/>
    </row>
    <row r="86" spans="1:19" x14ac:dyDescent="0.25">
      <c r="B86" s="161" t="s">
        <v>43</v>
      </c>
      <c r="E86" s="163"/>
      <c r="F86" s="163"/>
      <c r="G86" s="163"/>
      <c r="H86" s="161"/>
      <c r="I86" s="124"/>
      <c r="J86" s="164"/>
    </row>
    <row r="87" spans="1:19" x14ac:dyDescent="0.25">
      <c r="B87" s="162" t="s">
        <v>479</v>
      </c>
      <c r="C87" s="165"/>
      <c r="D87" s="165"/>
      <c r="J87" s="124"/>
    </row>
    <row r="88" spans="1:19" x14ac:dyDescent="0.25">
      <c r="A88" s="124"/>
      <c r="B88" s="167" t="s">
        <v>39</v>
      </c>
      <c r="C88" s="167"/>
      <c r="D88" s="125" t="s">
        <v>476</v>
      </c>
      <c r="E88" s="168" t="s">
        <v>481</v>
      </c>
      <c r="F88" s="169"/>
      <c r="G88" s="169"/>
      <c r="H88" s="127" t="s">
        <v>447</v>
      </c>
      <c r="I88" s="124"/>
      <c r="J88" s="124"/>
    </row>
    <row r="89" spans="1:19" x14ac:dyDescent="0.25">
      <c r="A89" s="124"/>
      <c r="B89" s="167" t="s">
        <v>40</v>
      </c>
      <c r="C89" s="167"/>
      <c r="D89" s="125" t="s">
        <v>477</v>
      </c>
      <c r="E89" s="168" t="s">
        <v>480</v>
      </c>
      <c r="F89" s="169"/>
      <c r="G89" s="169"/>
      <c r="H89" s="127" t="s">
        <v>448</v>
      </c>
      <c r="I89" s="124"/>
      <c r="J89" s="124"/>
    </row>
    <row r="90" spans="1:19" x14ac:dyDescent="0.25">
      <c r="B90" s="165" t="s">
        <v>41</v>
      </c>
      <c r="C90" s="165"/>
      <c r="D90" s="162" t="s">
        <v>478</v>
      </c>
      <c r="E90" s="168" t="s">
        <v>483</v>
      </c>
      <c r="F90" s="184"/>
      <c r="G90" s="184"/>
      <c r="J90" s="124"/>
    </row>
    <row r="91" spans="1:19" x14ac:dyDescent="0.25">
      <c r="B91" s="165" t="s">
        <v>42</v>
      </c>
      <c r="C91" s="165"/>
      <c r="D91" s="162" t="str">
        <f>COUNTIF($I$14:$I$76,"Không hoàn thành")&amp;" người"</f>
        <v>1 người</v>
      </c>
      <c r="E91" s="168" t="s">
        <v>482</v>
      </c>
      <c r="F91" s="184"/>
      <c r="G91" s="184"/>
      <c r="J91" s="124"/>
    </row>
    <row r="92" spans="1:19" x14ac:dyDescent="0.25">
      <c r="B92" s="165" t="s">
        <v>44</v>
      </c>
      <c r="C92" s="165"/>
      <c r="D92" s="165"/>
      <c r="J92" s="124"/>
    </row>
    <row r="93" spans="1:19" x14ac:dyDescent="0.25">
      <c r="A93" s="171"/>
      <c r="J93" s="124"/>
    </row>
    <row r="94" spans="1:19" x14ac:dyDescent="0.25">
      <c r="H94" s="172" t="s">
        <v>47</v>
      </c>
      <c r="J94" s="124"/>
    </row>
    <row r="95" spans="1:19" x14ac:dyDescent="0.25">
      <c r="A95" s="173"/>
      <c r="B95" s="173"/>
      <c r="C95" s="174" t="s">
        <v>45</v>
      </c>
      <c r="D95" s="174"/>
      <c r="E95" s="175"/>
      <c r="F95" s="185"/>
      <c r="G95" s="185"/>
      <c r="H95" s="176" t="s">
        <v>46</v>
      </c>
      <c r="J95" s="231"/>
    </row>
    <row r="96" spans="1:19" s="15" customFormat="1" x14ac:dyDescent="0.25">
      <c r="A96" s="161"/>
      <c r="B96" s="161"/>
      <c r="C96" s="162"/>
      <c r="D96" s="162"/>
      <c r="E96" s="166"/>
      <c r="F96" s="179"/>
      <c r="G96" s="179"/>
      <c r="H96" s="163"/>
      <c r="I96" s="124"/>
      <c r="J96" s="124"/>
    </row>
    <row r="97" spans="2:10" x14ac:dyDescent="0.25">
      <c r="B97" s="162"/>
      <c r="I97" s="124"/>
      <c r="J97" s="124"/>
    </row>
    <row r="98" spans="2:10" x14ac:dyDescent="0.25">
      <c r="I98" s="124"/>
      <c r="J98" s="124"/>
    </row>
    <row r="99" spans="2:10" x14ac:dyDescent="0.25">
      <c r="I99" s="124"/>
      <c r="J99" s="124"/>
    </row>
    <row r="100" spans="2:10" x14ac:dyDescent="0.25">
      <c r="I100" s="124"/>
      <c r="J100" s="124"/>
    </row>
    <row r="101" spans="2:10" x14ac:dyDescent="0.25">
      <c r="I101" s="124"/>
      <c r="J101" s="124"/>
    </row>
    <row r="102" spans="2:10" x14ac:dyDescent="0.25">
      <c r="I102" s="124"/>
      <c r="J102" s="124"/>
    </row>
    <row r="103" spans="2:10" x14ac:dyDescent="0.25">
      <c r="I103" s="124"/>
      <c r="J103" s="124"/>
    </row>
  </sheetData>
  <autoFilter ref="A13:S83">
    <filterColumn colId="8">
      <filters>
        <filter val="Tốt"/>
        <filter val="Xuất sắc"/>
      </filters>
    </filterColumn>
    <sortState ref="A14:R98">
      <sortCondition ref="A13"/>
    </sortState>
  </autoFilter>
  <mergeCells count="15">
    <mergeCell ref="A4:J4"/>
    <mergeCell ref="A6:J6"/>
    <mergeCell ref="A7:J7"/>
    <mergeCell ref="A11:A12"/>
    <mergeCell ref="B11:B12"/>
    <mergeCell ref="C11:C12"/>
    <mergeCell ref="D11:D12"/>
    <mergeCell ref="E11:E12"/>
    <mergeCell ref="J11:J12"/>
    <mergeCell ref="K1:S1"/>
    <mergeCell ref="K2:K3"/>
    <mergeCell ref="L2:M2"/>
    <mergeCell ref="N2:O2"/>
    <mergeCell ref="P2:Q2"/>
    <mergeCell ref="R2:S2"/>
  </mergeCells>
  <conditionalFormatting sqref="B77:D83 B46:D60 A84:D85 B66:D75 A46:A83 A14:D42">
    <cfRule type="expression" dxfId="26" priority="11" stopIfTrue="1">
      <formula>$C14=""</formula>
    </cfRule>
  </conditionalFormatting>
  <conditionalFormatting sqref="B61:D61">
    <cfRule type="expression" dxfId="25" priority="9" stopIfTrue="1">
      <formula>$C61=""</formula>
    </cfRule>
  </conditionalFormatting>
  <conditionalFormatting sqref="B76:D76">
    <cfRule type="expression" dxfId="24" priority="8" stopIfTrue="1">
      <formula>$C76=""</formula>
    </cfRule>
  </conditionalFormatting>
  <conditionalFormatting sqref="B62:D62">
    <cfRule type="expression" dxfId="23" priority="7" stopIfTrue="1">
      <formula>$C62=""</formula>
    </cfRule>
  </conditionalFormatting>
  <conditionalFormatting sqref="B63:D63">
    <cfRule type="expression" dxfId="22" priority="6" stopIfTrue="1">
      <formula>$C63=""</formula>
    </cfRule>
  </conditionalFormatting>
  <conditionalFormatting sqref="B65:D65">
    <cfRule type="expression" dxfId="21" priority="5" stopIfTrue="1">
      <formula>$C65=""</formula>
    </cfRule>
  </conditionalFormatting>
  <conditionalFormatting sqref="B64:D64">
    <cfRule type="expression" dxfId="20" priority="4" stopIfTrue="1">
      <formula>$C64=""</formula>
    </cfRule>
  </conditionalFormatting>
  <conditionalFormatting sqref="A43:D43">
    <cfRule type="expression" dxfId="19" priority="3" stopIfTrue="1">
      <formula>$C43=""</formula>
    </cfRule>
  </conditionalFormatting>
  <conditionalFormatting sqref="A44:D44">
    <cfRule type="expression" dxfId="18" priority="2" stopIfTrue="1">
      <formula>$C44=""</formula>
    </cfRule>
  </conditionalFormatting>
  <conditionalFormatting sqref="A45:D45">
    <cfRule type="expression" dxfId="17" priority="1" stopIfTrue="1">
      <formula>$C45=""</formula>
    </cfRule>
  </conditionalFormatting>
  <pageMargins left="0.7" right="0.7" top="0.75" bottom="0.75" header="0.3" footer="0.3"/>
  <pageSetup scale="64" orientation="landscape" r:id="rId1"/>
  <headerFooter>
    <oddFooter>Page &amp;P of &amp;N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6"/>
  <sheetViews>
    <sheetView topLeftCell="A30" zoomScale="75" zoomScaleNormal="75" workbookViewId="0">
      <selection activeCell="E89" sqref="E89"/>
    </sheetView>
  </sheetViews>
  <sheetFormatPr defaultColWidth="8.7109375" defaultRowHeight="15.75" x14ac:dyDescent="0.25"/>
  <cols>
    <col min="1" max="1" width="8.140625" style="161" customWidth="1"/>
    <col min="2" max="2" width="15.140625" style="161" customWidth="1"/>
    <col min="3" max="3" width="28.28515625" style="162" customWidth="1"/>
    <col min="4" max="4" width="40.28515625" style="162" bestFit="1" customWidth="1"/>
    <col min="5" max="5" width="18.7109375" style="166" bestFit="1" customWidth="1"/>
    <col min="6" max="6" width="16.42578125" style="179" hidden="1" customWidth="1"/>
    <col min="7" max="7" width="13.5703125" style="179" hidden="1" customWidth="1"/>
    <col min="8" max="8" width="15.85546875" style="163" customWidth="1"/>
    <col min="9" max="9" width="20" style="161" bestFit="1" customWidth="1"/>
    <col min="10" max="10" width="20.5703125" style="140" customWidth="1"/>
    <col min="11" max="11" width="12.28515625" style="1" customWidth="1"/>
    <col min="12" max="12" width="11.85546875" style="1" customWidth="1"/>
    <col min="13" max="13" width="7.140625" style="1" customWidth="1"/>
    <col min="14" max="14" width="12.140625" style="1" customWidth="1"/>
    <col min="15" max="15" width="10.7109375" style="15" customWidth="1"/>
    <col min="16" max="16" width="11" style="1" customWidth="1"/>
    <col min="17" max="17" width="8.7109375" style="1"/>
    <col min="18" max="18" width="10.7109375" style="1" customWidth="1"/>
    <col min="19" max="16384" width="8.7109375" style="1"/>
  </cols>
  <sheetData>
    <row r="1" spans="1:19" s="104" customFormat="1" ht="28.5" x14ac:dyDescent="0.25">
      <c r="A1" s="233"/>
      <c r="B1" s="233"/>
      <c r="C1" s="234"/>
      <c r="D1" s="234"/>
      <c r="E1" s="235"/>
      <c r="F1" s="236"/>
      <c r="G1" s="236"/>
      <c r="H1" s="237"/>
      <c r="I1" s="233"/>
      <c r="J1" s="238"/>
      <c r="K1" s="400" t="s">
        <v>449</v>
      </c>
      <c r="L1" s="400"/>
      <c r="M1" s="400"/>
      <c r="N1" s="400"/>
      <c r="O1" s="400"/>
      <c r="P1" s="400"/>
      <c r="Q1" s="400"/>
      <c r="R1" s="400"/>
      <c r="S1" s="400"/>
    </row>
    <row r="2" spans="1:19" s="104" customFormat="1" x14ac:dyDescent="0.25">
      <c r="A2" s="233"/>
      <c r="B2" s="233"/>
      <c r="C2" s="234"/>
      <c r="D2" s="234"/>
      <c r="E2" s="235"/>
      <c r="F2" s="236"/>
      <c r="G2" s="236"/>
      <c r="H2" s="237"/>
      <c r="I2" s="233"/>
      <c r="J2" s="238"/>
      <c r="K2" s="401"/>
      <c r="L2" s="403" t="s">
        <v>457</v>
      </c>
      <c r="M2" s="404"/>
      <c r="N2" s="403" t="s">
        <v>458</v>
      </c>
      <c r="O2" s="404"/>
      <c r="P2" s="405" t="s">
        <v>459</v>
      </c>
      <c r="Q2" s="405"/>
      <c r="R2" s="403" t="s">
        <v>460</v>
      </c>
      <c r="S2" s="404"/>
    </row>
    <row r="3" spans="1:19" s="104" customFormat="1" ht="30" x14ac:dyDescent="0.25">
      <c r="A3" s="233"/>
      <c r="B3" s="233"/>
      <c r="C3" s="234"/>
      <c r="D3" s="234"/>
      <c r="E3" s="235"/>
      <c r="F3" s="236"/>
      <c r="G3" s="236"/>
      <c r="H3" s="237"/>
      <c r="I3" s="233"/>
      <c r="J3" s="238"/>
      <c r="K3" s="402"/>
      <c r="L3" s="239" t="s">
        <v>461</v>
      </c>
      <c r="M3" s="239" t="s">
        <v>462</v>
      </c>
      <c r="N3" s="239" t="s">
        <v>461</v>
      </c>
      <c r="O3" s="239" t="s">
        <v>462</v>
      </c>
      <c r="P3" s="239" t="s">
        <v>461</v>
      </c>
      <c r="Q3" s="239" t="s">
        <v>462</v>
      </c>
      <c r="R3" s="239" t="s">
        <v>461</v>
      </c>
      <c r="S3" s="239" t="s">
        <v>462</v>
      </c>
    </row>
    <row r="4" spans="1:19" s="104" customFormat="1" ht="20.25" x14ac:dyDescent="0.25">
      <c r="A4" s="406" t="s">
        <v>11</v>
      </c>
      <c r="B4" s="406"/>
      <c r="C4" s="406"/>
      <c r="D4" s="406"/>
      <c r="E4" s="406"/>
      <c r="F4" s="406"/>
      <c r="G4" s="406"/>
      <c r="H4" s="406"/>
      <c r="I4" s="406"/>
      <c r="J4" s="406"/>
      <c r="K4" s="290" t="s">
        <v>452</v>
      </c>
      <c r="L4" s="241" t="str">
        <f>COUNTIFS('Bang ket qua theo cong thuc'!$G$14:$G$98,"xuất sắc",'Bang ket qua theo cong thuc'!$M$14:$M$98,"DMSX")&amp;"/"&amp;COUNTIF('Bang ket qua theo cong thuc'!$M$20:$M$98,"DMSX")</f>
        <v>0/7</v>
      </c>
      <c r="M4" s="242">
        <f>COUNTIF('Bang ket qua theo cong thuc'!$G$20:$G$26,"Xuất sắc")/ (85-COUNTIF('Bang ket qua theo cong thuc'!$G$14:$G$98,""))*100</f>
        <v>0</v>
      </c>
      <c r="N4" s="241" t="str">
        <f>COUNTIFS('Bang ket qua theo cong thuc'!$G$14:$G$98,"Tốt",'Bang ket qua theo cong thuc'!$M$14:$M$98,"DMSX")&amp;"/"&amp;COUNTIF('Bang ket qua theo cong thuc'!$M$20:$M$98,"DMSX")</f>
        <v>0/7</v>
      </c>
      <c r="O4" s="242">
        <f>COUNTIF('Bang ket qua theo cong thuc'!$G$20:$G$26,"tốt")/(85-COUNTIF('Bang ket qua theo cong thuc'!$G$14:$G$98,""))*100</f>
        <v>0</v>
      </c>
      <c r="P4" s="241" t="str">
        <f>COUNTIFS('Bang ket qua theo cong thuc'!$G$14:$G$98,"Hoàn thành",'Bang ket qua theo cong thuc'!$M$14:$M$98,"DMSX")&amp;"/"&amp;COUNTIF('Bang ket qua theo cong thuc'!$M$20:$M$98,"DMSX")</f>
        <v>0/7</v>
      </c>
      <c r="Q4" s="242">
        <f>COUNTIF('Bang ket qua theo cong thuc'!$G$20:$G$26,"hoàn thành")/ (85-COUNTIF('Bang ket qua theo cong thuc'!$G$14:$G$98,""))*100</f>
        <v>0</v>
      </c>
      <c r="R4" s="241" t="str">
        <f>COUNTIFS('Bang ket qua theo cong thuc'!$G$14:$G$98,"Không hoàn thành",'Bang ket qua theo cong thuc'!$M$14:$M$98,"DMSX")&amp;"/"&amp;COUNTIF('Bang ket qua theo cong thuc'!$M$20:$M$98,"DMSX")</f>
        <v>0/7</v>
      </c>
      <c r="S4" s="242">
        <f>COUNTIF('Bang ket qua theo cong thuc'!$G$20:$G$26,"không hoàn thành")/ (85-COUNTIF('Bang ket qua theo cong thuc'!$G$14:$G$98,""))*100</f>
        <v>0</v>
      </c>
    </row>
    <row r="5" spans="1:19" s="104" customFormat="1" x14ac:dyDescent="0.25">
      <c r="A5" s="238"/>
      <c r="B5" s="238"/>
      <c r="C5" s="243"/>
      <c r="D5" s="243"/>
      <c r="E5" s="244"/>
      <c r="F5" s="245"/>
      <c r="G5" s="245"/>
      <c r="H5" s="246"/>
      <c r="I5" s="238"/>
      <c r="J5" s="238"/>
      <c r="K5" s="290" t="s">
        <v>451</v>
      </c>
      <c r="L5" s="241" t="str">
        <f>COUNTIFS('Bang ket qua theo cong thuc'!$G$14:$G$98,"xuất sắc",'Bang ket qua theo cong thuc'!$M$14:$M$98,"VCLD")&amp;"/"&amp;COUNTIF('Bang ket qua theo cong thuc'!$M$20:$M$98,"VCLD")</f>
        <v>0/12</v>
      </c>
      <c r="M5" s="242">
        <f>COUNTIF('Bang ket qua theo cong thuc'!$G$27:$G$38,"Xuất sắc")/ (85-COUNTIF('Bang ket qua theo cong thuc'!$G$14:$G$98,""))*100</f>
        <v>0</v>
      </c>
      <c r="N5" s="241" t="str">
        <f>COUNTIFS('Bang ket qua theo cong thuc'!$G$14:$G$98,"Tốt",'Bang ket qua theo cong thuc'!$M$14:$M$98,"VCLD")&amp;"/"&amp;COUNTIF('Bang ket qua theo cong thuc'!$M$20:$M$98,"VCLD")</f>
        <v>0/12</v>
      </c>
      <c r="O5" s="242">
        <f>COUNTIF('Bang ket qua theo cong thuc'!$G$27:$G$38,"tốt")/(85-COUNTIF('Bang ket qua theo cong thuc'!$G$14:$G$98,""))*100</f>
        <v>0</v>
      </c>
      <c r="P5" s="241" t="str">
        <f>COUNTIFS('Bang ket qua theo cong thuc'!$G$14:$G$98,"Hoàn thành",'Bang ket qua theo cong thuc'!$M$14:$M$98,"VCLD")&amp;"/"&amp;COUNTIF('Bang ket qua theo cong thuc'!$M$20:$M$98,"VCLD")</f>
        <v>0/12</v>
      </c>
      <c r="Q5" s="247">
        <f>COUNTIF('Bang ket qua theo cong thuc'!$G$27:$G$38,"hoàn thành")/(85-COUNTIF('Bang ket qua theo cong thuc'!$G$14:$G$98,""))*100</f>
        <v>0</v>
      </c>
      <c r="R5" s="241" t="str">
        <f>COUNTIFS('Bang ket qua theo cong thuc'!$G$14:$G$98,"Không hoàn thành",'Bang ket qua theo cong thuc'!$M$14:$M$98,"VCLD")&amp;"/"&amp;COUNTIF('Bang ket qua theo cong thuc'!$M$20:$M$98,"VCLD")</f>
        <v>0/12</v>
      </c>
      <c r="S5" s="247">
        <f>COUNTIF('Bang ket qua theo cong thuc'!$G$27:O40,"không hoàn thành")/(85-COUNTIF('Bang ket qua theo cong thuc'!$G$14:$G$98,""))*100</f>
        <v>0</v>
      </c>
    </row>
    <row r="6" spans="1:19" s="104" customFormat="1" x14ac:dyDescent="0.25">
      <c r="A6" s="407" t="s">
        <v>30</v>
      </c>
      <c r="B6" s="407"/>
      <c r="C6" s="407"/>
      <c r="D6" s="407"/>
      <c r="E6" s="407"/>
      <c r="F6" s="407"/>
      <c r="G6" s="407"/>
      <c r="H6" s="407"/>
      <c r="I6" s="407"/>
      <c r="J6" s="407"/>
      <c r="K6" s="290" t="s">
        <v>450</v>
      </c>
      <c r="L6" s="241" t="str">
        <f>COUNTIFS('Bang ket qua theo cong thuc'!$G$14:$G$98,"xuất sắc",'Bang ket qua theo cong thuc'!$M$14:$M$98,"HTCT")&amp;"/"&amp;COUNTIF('Bang ket qua theo cong thuc'!$M$20:$M$98,"HTCT")</f>
        <v>0/16</v>
      </c>
      <c r="M6" s="242">
        <f>COUNTIF('Bang ket qua theo cong thuc'!$G$39:$G$54,"Xuất sắc")/ (85-COUNTIF('Bang ket qua theo cong thuc'!$G$14:$G$98,""))*100</f>
        <v>0</v>
      </c>
      <c r="N6" s="241" t="str">
        <f>COUNTIFS('Bang ket qua theo cong thuc'!$G$14:$G$98,"Tốt",'Bang ket qua theo cong thuc'!$M$14:$M$98,"HTCT")&amp;"/"&amp;COUNTIF('Bang ket qua theo cong thuc'!$M$20:$M$98,"HTCT")</f>
        <v>0/16</v>
      </c>
      <c r="O6" s="242">
        <f>COUNTIF('Bang ket qua theo cong thuc'!$G$39:$G$54,"tốt")/ (85-COUNTIF('Bang ket qua theo cong thuc'!$G$14:$G$98,""))*100</f>
        <v>0</v>
      </c>
      <c r="P6" s="241" t="str">
        <f>COUNTIFS('Bang ket qua theo cong thuc'!$G$14:$G$98,"Hoàn thành",'Bang ket qua theo cong thuc'!$M$14:$M$98,"HTCT")&amp;"/"&amp;COUNTIF('Bang ket qua theo cong thuc'!$M$20:$M$98,"HTCT")</f>
        <v>0/16</v>
      </c>
      <c r="Q6" s="242">
        <f>COUNTIF('Bang ket qua theo cong thuc'!$G$39:$G$54,"hoàn thành")/ (85-COUNTIF('Bang ket qua theo cong thuc'!$G$14:$G$98,""))*100</f>
        <v>0</v>
      </c>
      <c r="R6" s="241" t="str">
        <f>COUNTIFS('Bang ket qua theo cong thuc'!$G$14:$G$98,"Không hoàn thành",'Bang ket qua theo cong thuc'!$M$14:$M$98,"HTCT")&amp;"/"&amp;COUNTIF('Bang ket qua theo cong thuc'!$M$20:$M$98,"HTCT")</f>
        <v>0/16</v>
      </c>
      <c r="S6" s="247">
        <f>COUNTIF('Bang ket qua theo cong thuc'!$G$39:$G$54,"không hoàn thành")/ (85-COUNTIF('Bang ket qua theo cong thuc'!$G$14:$G$98,""))*100</f>
        <v>0</v>
      </c>
    </row>
    <row r="7" spans="1:19" s="104" customFormat="1" x14ac:dyDescent="0.25">
      <c r="A7" s="407" t="s">
        <v>474</v>
      </c>
      <c r="B7" s="407"/>
      <c r="C7" s="407"/>
      <c r="D7" s="407"/>
      <c r="E7" s="407"/>
      <c r="F7" s="407"/>
      <c r="G7" s="407"/>
      <c r="H7" s="407"/>
      <c r="I7" s="407"/>
      <c r="J7" s="407"/>
      <c r="K7" s="290" t="s">
        <v>453</v>
      </c>
      <c r="L7" s="241" t="str">
        <f>COUNTIFS('Bang ket qua theo cong thuc'!$G$14:$G$98,"xuất sắc",'Bang ket qua theo cong thuc'!$M$14:$M$98,"TKT")&amp;"/"&amp;COUNTIF('Bang ket qua theo cong thuc'!$M$20:$M$98,"TKT")</f>
        <v>0/15</v>
      </c>
      <c r="M7" s="242">
        <f>COUNTIF('Bang ket qua theo cong thuc'!$G$55:$G$69,"Xuất sắc")/ (85-COUNTIF('Bang ket qua theo cong thuc'!$G$14:$G$98,""))*100</f>
        <v>0</v>
      </c>
      <c r="N7" s="241" t="str">
        <f>COUNTIFS('Bang ket qua theo cong thuc'!$G$14:$G$98,"Tốt",'Bang ket qua theo cong thuc'!$M$14:$M$98,"TKT")&amp;"/"&amp;COUNTIF('Bang ket qua theo cong thuc'!$M$20:$M$98,"TKT")</f>
        <v>0/15</v>
      </c>
      <c r="O7" s="242">
        <f>COUNTIF('Bang ket qua theo cong thuc'!$G$55:$G$69,"tốt")/ (85-COUNTIF('Bang ket qua theo cong thuc'!$G$14:$G$98,""))*100</f>
        <v>0</v>
      </c>
      <c r="P7" s="241" t="str">
        <f>COUNTIFS('Bang ket qua theo cong thuc'!$G$14:$G$98,"Hoàn thành",'Bang ket qua theo cong thuc'!$M$14:$M$98,"TKT")&amp;"/"&amp;COUNTIF('Bang ket qua theo cong thuc'!$M$20:$M$98,"TKT")</f>
        <v>0/15</v>
      </c>
      <c r="Q7" s="247">
        <f>COUNTIF('Bang ket qua theo cong thuc'!$G$55:$G$69,"hoàn thành")/ (85-COUNTIF('Bang ket qua theo cong thuc'!$G$14:$G$98,""))*100</f>
        <v>0</v>
      </c>
      <c r="R7" s="241" t="str">
        <f>COUNTIFS('Bang ket qua theo cong thuc'!$G$14:$G$98,"Không hoàn thành",'Bang ket qua theo cong thuc'!$M$14:$M$98,"TKT")&amp;"/"&amp;COUNTIF('Bang ket qua theo cong thuc'!$M$20:$M$98,"TKT")</f>
        <v>0/15</v>
      </c>
      <c r="S7" s="247">
        <f>COUNTIF('Bang ket qua theo cong thuc'!$G$55:$G$69,"không hoàn thành")/ (85-COUNTIF('Bang ket qua theo cong thuc'!$G$14:$G$98,""))*100</f>
        <v>0</v>
      </c>
    </row>
    <row r="8" spans="1:19" s="104" customFormat="1" x14ac:dyDescent="0.25">
      <c r="A8" s="291"/>
      <c r="B8" s="291" t="s">
        <v>31</v>
      </c>
      <c r="C8" s="249" t="s">
        <v>446</v>
      </c>
      <c r="D8" s="249"/>
      <c r="E8" s="250"/>
      <c r="F8" s="251"/>
      <c r="G8" s="251"/>
      <c r="H8" s="252"/>
      <c r="I8" s="238"/>
      <c r="J8" s="291"/>
      <c r="K8" s="290" t="s">
        <v>454</v>
      </c>
      <c r="L8" s="241" t="str">
        <f>COUNTIFS('Bang ket qua theo cong thuc'!$G$14:$G$98,"xuất sắc",'Bang ket qua theo cong thuc'!$M$14:$M$98,"TKBV")&amp;"/"&amp;COUNTIF('Bang ket qua theo cong thuc'!$M$20:$M$98,"TKBV")</f>
        <v>0/23</v>
      </c>
      <c r="M8" s="242">
        <f>COUNTIF('Bang ket qua theo cong thuc'!$G$70:$G$92,"Xuất sắc")/ (85-COUNTIF('Bang ket qua theo cong thuc'!$G$14:$G$98,""))*100</f>
        <v>0</v>
      </c>
      <c r="N8" s="241" t="str">
        <f>COUNTIFS('Bang ket qua theo cong thuc'!$G$14:$G$98,"Tốt",'Bang ket qua theo cong thuc'!$M$14:$M$98,"TKBV")&amp;"/"&amp;COUNTIF('Bang ket qua theo cong thuc'!$M$20:$M$98,"TKBV")</f>
        <v>0/23</v>
      </c>
      <c r="O8" s="242">
        <f>COUNTIF('Bang ket qua theo cong thuc'!$G$70:$G$92,"tốt")/ (85-COUNTIF('Bang ket qua theo cong thuc'!$G$14:$G$98,""))*100</f>
        <v>0</v>
      </c>
      <c r="P8" s="241" t="str">
        <f>COUNTIFS('Bang ket qua theo cong thuc'!$G$14:$G$98,"Hoàn thành",'Bang ket qua theo cong thuc'!$M$14:$M$98,"TKBV")&amp;"/"&amp;COUNTIF('Bang ket qua theo cong thuc'!$M$20:$M$98,"TKBV")</f>
        <v>0/23</v>
      </c>
      <c r="Q8" s="247">
        <f>COUNTIF('Bang ket qua theo cong thuc'!$G$70:$G$92,"hoàn thành")/ (85-COUNTIF('Bang ket qua theo cong thuc'!$G$14:$G$98,""))*100</f>
        <v>0</v>
      </c>
      <c r="R8" s="241" t="str">
        <f>COUNTIFS('Bang ket qua theo cong thuc'!$G$14:$G$98,"Không hoàn thành",'Bang ket qua theo cong thuc'!$M$14:$M$98,"TKBV")&amp;"/"&amp;COUNTIF('Bang ket qua theo cong thuc'!$M$20:$M$98,"TKBV")</f>
        <v>0/23</v>
      </c>
      <c r="S8" s="247">
        <f>COUNTIF('Bang ket qua theo cong thuc'!$G$70:$G$92,"không hoàn thành")/ (85-COUNTIF('Bang ket qua theo cong thuc'!$G$14:$G$98,""))*100</f>
        <v>0</v>
      </c>
    </row>
    <row r="9" spans="1:19" s="104" customFormat="1" x14ac:dyDescent="0.25">
      <c r="A9" s="291"/>
      <c r="B9" s="291" t="s">
        <v>32</v>
      </c>
      <c r="C9" s="249"/>
      <c r="D9" s="249"/>
      <c r="E9" s="250"/>
      <c r="F9" s="251"/>
      <c r="G9" s="251"/>
      <c r="H9" s="252"/>
      <c r="I9" s="238"/>
      <c r="J9" s="291"/>
      <c r="K9" s="290" t="s">
        <v>455</v>
      </c>
      <c r="L9" s="241" t="str">
        <f>COUNTIFS('Bang ket qua theo cong thuc'!$G$14:$G$98,"xuất sắc",'Bang ket qua theo cong thuc'!$M$14:$M$98,"XDCB")&amp;"/"&amp;COUNTIF('Bang ket qua theo cong thuc'!$M$20:$M$98,"XDCB")</f>
        <v>0/6</v>
      </c>
      <c r="M9" s="242">
        <f>COUNTIF('Bang ket qua theo cong thuc'!$G$93:$G$98,"Xuất sắc")/ (85-COUNTIF('Bang ket qua theo cong thuc'!$G$14:$G$98,""))*100</f>
        <v>0</v>
      </c>
      <c r="N9" s="241" t="str">
        <f>COUNTIFS('Bang ket qua theo cong thuc'!$G$14:$G$98,"Tốt",'Bang ket qua theo cong thuc'!$M$14:$M$98,"XDCB")&amp;"/"&amp;COUNTIF('Bang ket qua theo cong thuc'!$M$20:$M$98,"XDCB")</f>
        <v>0/6</v>
      </c>
      <c r="O9" s="242">
        <f>COUNTIF('Bang ket qua theo cong thuc'!$G$93:$G$98,"tốt")/ (85-COUNTIF('Bang ket qua theo cong thuc'!$G$14:$G$98,""))*100</f>
        <v>0</v>
      </c>
      <c r="P9" s="241" t="str">
        <f>COUNTIFS('Bang ket qua theo cong thuc'!$G$14:$G$98,"Hoàn thành",'Bang ket qua theo cong thuc'!$M$14:$M$98,"XDCB")&amp;"/"&amp;COUNTIF('Bang ket qua theo cong thuc'!$M$20:$M$98,"XDCB")</f>
        <v>0/6</v>
      </c>
      <c r="Q9" s="247">
        <f>COUNTIF('Bang ket qua theo cong thuc'!$G$93:$G$98,"hoàn thành")/ (85-COUNTIF('Bang ket qua theo cong thuc'!$G$14:$G$98,""))*100</f>
        <v>0</v>
      </c>
      <c r="R9" s="241" t="str">
        <f>COUNTIFS('Bang ket qua theo cong thuc'!$G$14:$G$98,"Không hoàn thành",'Bang ket qua theo cong thuc'!$M$14:$M$98,"XDCB")&amp;"/"&amp;COUNTIF('Bang ket qua theo cong thuc'!$M$20:$M$98,"XDCB")</f>
        <v>0/6</v>
      </c>
      <c r="S9" s="247">
        <f>COUNTIF('Bang ket qua theo cong thuc'!$G$93:$G$98,"không hoàn thành")/ (85-COUNTIF('Bang ket qua theo cong thuc'!$G$14:$G$98,""))*100</f>
        <v>0</v>
      </c>
    </row>
    <row r="10" spans="1:19" s="104" customFormat="1" x14ac:dyDescent="0.25">
      <c r="A10" s="291"/>
      <c r="B10" s="291" t="s">
        <v>33</v>
      </c>
      <c r="C10" s="249"/>
      <c r="D10" s="249"/>
      <c r="E10" s="250"/>
      <c r="F10" s="251"/>
      <c r="G10" s="251"/>
      <c r="H10" s="252"/>
      <c r="I10" s="238"/>
      <c r="J10" s="291"/>
      <c r="K10" s="290" t="s">
        <v>463</v>
      </c>
      <c r="L10" s="253">
        <f>COUNTIFS('Bang ket qua theo cong thuc'!$G$14:$G$98,"xuất sắc")</f>
        <v>0</v>
      </c>
      <c r="M10" s="254">
        <f>SUM(M4:M9)</f>
        <v>0</v>
      </c>
      <c r="N10" s="253">
        <f>COUNTIFS('Bang ket qua theo cong thuc'!$G$14:$G$98,"Tốt")</f>
        <v>6</v>
      </c>
      <c r="O10" s="254"/>
      <c r="P10" s="253">
        <f>COUNTIFS('Bang ket qua theo cong thuc'!$G$14:$G$98,"Hoàn thành")</f>
        <v>0</v>
      </c>
      <c r="Q10" s="242"/>
      <c r="R10" s="241">
        <f>COUNTIFS('Bang ket qua theo cong thuc'!$G$14:$G$98,"Không hoàn thành")</f>
        <v>0</v>
      </c>
      <c r="S10" s="242">
        <f>SUM(S4:S9)</f>
        <v>0</v>
      </c>
    </row>
    <row r="11" spans="1:19" s="104" customFormat="1" ht="15.6" customHeight="1" x14ac:dyDescent="0.25">
      <c r="A11" s="408" t="s">
        <v>0</v>
      </c>
      <c r="B11" s="408" t="s">
        <v>2</v>
      </c>
      <c r="C11" s="408" t="s">
        <v>3</v>
      </c>
      <c r="D11" s="409" t="s">
        <v>35</v>
      </c>
      <c r="E11" s="410" t="s">
        <v>34</v>
      </c>
      <c r="F11" s="411" t="s">
        <v>37</v>
      </c>
      <c r="G11" s="412"/>
      <c r="H11" s="412"/>
      <c r="I11" s="413"/>
      <c r="J11" s="408" t="s">
        <v>1</v>
      </c>
      <c r="K11" s="259" t="s">
        <v>469</v>
      </c>
      <c r="L11" s="260">
        <f>L10/SUM(L10:R10)</f>
        <v>0</v>
      </c>
      <c r="M11" s="261"/>
      <c r="N11" s="260">
        <f>N10/SUM(L10:R10)</f>
        <v>1</v>
      </c>
      <c r="O11" s="261"/>
      <c r="P11" s="261"/>
      <c r="Q11" s="262"/>
      <c r="R11" s="262"/>
      <c r="S11" s="262"/>
    </row>
    <row r="12" spans="1:19" s="104" customFormat="1" x14ac:dyDescent="0.25">
      <c r="A12" s="408"/>
      <c r="B12" s="408"/>
      <c r="C12" s="408"/>
      <c r="D12" s="409"/>
      <c r="E12" s="410"/>
      <c r="F12" s="411" t="s">
        <v>36</v>
      </c>
      <c r="G12" s="412"/>
      <c r="H12" s="413"/>
      <c r="I12" s="292" t="s">
        <v>38</v>
      </c>
      <c r="J12" s="408"/>
      <c r="K12" s="265"/>
      <c r="L12" s="265"/>
      <c r="M12" s="265"/>
      <c r="N12" s="265"/>
      <c r="O12" s="266"/>
      <c r="P12" s="265"/>
      <c r="Q12" s="265"/>
      <c r="R12" s="265"/>
      <c r="S12" s="265"/>
    </row>
    <row r="13" spans="1:19" s="104" customFormat="1" x14ac:dyDescent="0.25">
      <c r="A13" s="292"/>
      <c r="B13" s="292"/>
      <c r="C13" s="292"/>
      <c r="D13" s="293"/>
      <c r="E13" s="294"/>
      <c r="F13" s="269" t="s">
        <v>472</v>
      </c>
      <c r="G13" s="269" t="s">
        <v>471</v>
      </c>
      <c r="H13" s="269" t="s">
        <v>470</v>
      </c>
      <c r="I13" s="292"/>
      <c r="J13" s="292"/>
      <c r="K13" s="265"/>
      <c r="L13" s="265"/>
      <c r="M13" s="265"/>
      <c r="N13" s="265"/>
      <c r="O13" s="266"/>
      <c r="P13" s="265"/>
      <c r="Q13" s="265"/>
      <c r="R13" s="265"/>
      <c r="S13" s="265"/>
    </row>
    <row r="14" spans="1:19" s="104" customFormat="1" x14ac:dyDescent="0.25">
      <c r="A14" s="135">
        <v>1</v>
      </c>
      <c r="B14" s="150" t="s">
        <v>205</v>
      </c>
      <c r="C14" s="151" t="s">
        <v>206</v>
      </c>
      <c r="D14" s="144" t="s">
        <v>198</v>
      </c>
      <c r="E14" s="139" t="s">
        <v>387</v>
      </c>
      <c r="F14" s="180"/>
      <c r="G14" s="180"/>
      <c r="H14" s="148"/>
      <c r="I14" s="152" t="s">
        <v>475</v>
      </c>
      <c r="J14" s="140"/>
      <c r="K14" s="104">
        <v>1</v>
      </c>
      <c r="O14" s="102" t="s">
        <v>468</v>
      </c>
      <c r="P14" s="102"/>
      <c r="Q14" s="102"/>
      <c r="R14" s="102"/>
      <c r="S14" s="102"/>
    </row>
    <row r="15" spans="1:19" s="104" customFormat="1" x14ac:dyDescent="0.25">
      <c r="A15" s="135">
        <v>2</v>
      </c>
      <c r="B15" s="150" t="s">
        <v>196</v>
      </c>
      <c r="C15" s="151" t="s">
        <v>197</v>
      </c>
      <c r="D15" s="144" t="s">
        <v>198</v>
      </c>
      <c r="E15" s="139">
        <v>38955</v>
      </c>
      <c r="F15" s="180"/>
      <c r="G15" s="180"/>
      <c r="H15" s="148"/>
      <c r="I15" s="152" t="s">
        <v>475</v>
      </c>
      <c r="J15" s="140"/>
      <c r="K15" s="104">
        <v>1</v>
      </c>
      <c r="O15" s="102" t="s">
        <v>468</v>
      </c>
    </row>
    <row r="16" spans="1:19" s="104" customFormat="1" x14ac:dyDescent="0.25">
      <c r="A16" s="135">
        <v>3</v>
      </c>
      <c r="B16" s="150" t="s">
        <v>199</v>
      </c>
      <c r="C16" s="151" t="s">
        <v>200</v>
      </c>
      <c r="D16" s="144" t="s">
        <v>198</v>
      </c>
      <c r="E16" s="139" t="s">
        <v>388</v>
      </c>
      <c r="F16" s="180"/>
      <c r="G16" s="180"/>
      <c r="H16" s="148"/>
      <c r="I16" s="152" t="s">
        <v>475</v>
      </c>
      <c r="J16" s="140"/>
      <c r="K16" s="104">
        <v>1</v>
      </c>
      <c r="O16" s="102" t="s">
        <v>468</v>
      </c>
      <c r="P16" s="102"/>
      <c r="Q16" s="102"/>
      <c r="R16" s="102"/>
      <c r="S16" s="102"/>
    </row>
    <row r="17" spans="1:19" s="104" customFormat="1" x14ac:dyDescent="0.25">
      <c r="A17" s="135">
        <v>4</v>
      </c>
      <c r="B17" s="150" t="s">
        <v>201</v>
      </c>
      <c r="C17" s="151" t="s">
        <v>202</v>
      </c>
      <c r="D17" s="144" t="s">
        <v>198</v>
      </c>
      <c r="E17" s="139" t="s">
        <v>389</v>
      </c>
      <c r="F17" s="180"/>
      <c r="G17" s="180"/>
      <c r="H17" s="148"/>
      <c r="I17" s="152" t="s">
        <v>475</v>
      </c>
      <c r="J17" s="140"/>
      <c r="K17" s="104">
        <v>1</v>
      </c>
      <c r="O17" s="102" t="s">
        <v>468</v>
      </c>
    </row>
    <row r="18" spans="1:19" s="104" customFormat="1" x14ac:dyDescent="0.25">
      <c r="A18" s="135">
        <v>5</v>
      </c>
      <c r="B18" s="150" t="s">
        <v>203</v>
      </c>
      <c r="C18" s="151" t="s">
        <v>204</v>
      </c>
      <c r="D18" s="144" t="s">
        <v>198</v>
      </c>
      <c r="E18" s="149" t="s">
        <v>390</v>
      </c>
      <c r="F18" s="181"/>
      <c r="G18" s="181"/>
      <c r="H18" s="148"/>
      <c r="I18" s="152" t="s">
        <v>475</v>
      </c>
      <c r="J18" s="146" t="s">
        <v>443</v>
      </c>
      <c r="K18" s="104">
        <v>1</v>
      </c>
      <c r="O18" s="102" t="s">
        <v>468</v>
      </c>
    </row>
    <row r="19" spans="1:19" s="201" customFormat="1" x14ac:dyDescent="0.25">
      <c r="A19" s="135">
        <v>6</v>
      </c>
      <c r="B19" s="276" t="s">
        <v>210</v>
      </c>
      <c r="C19" s="270" t="s">
        <v>439</v>
      </c>
      <c r="D19" s="271" t="s">
        <v>211</v>
      </c>
      <c r="E19" s="277" t="s">
        <v>402</v>
      </c>
      <c r="F19" s="278">
        <v>60</v>
      </c>
      <c r="G19" s="278">
        <v>28</v>
      </c>
      <c r="H19" s="274">
        <f t="shared" ref="H19" si="0">SUM(F19+G19)</f>
        <v>88</v>
      </c>
      <c r="I19" s="293" t="str">
        <f t="shared" ref="I19" si="1">IF(AND(H19&gt;=96,H19&lt;130),"Xuất sắc",IF(AND(H19&lt;96,H19&gt;=81),"Tốt",IF(AND(H19&gt;=70,H19&lt;81),"Hoàn thành",IF(AND(H19&lt;70,H19&gt;0),"không hoàn thành",""))))</f>
        <v>Tốt</v>
      </c>
      <c r="J19" s="279" t="s">
        <v>443</v>
      </c>
      <c r="K19" s="266">
        <v>1</v>
      </c>
      <c r="L19" s="266"/>
      <c r="M19" s="266"/>
      <c r="N19" s="266"/>
      <c r="O19" s="266" t="s">
        <v>464</v>
      </c>
      <c r="P19" s="265"/>
      <c r="Q19" s="265"/>
      <c r="R19" s="265"/>
      <c r="S19" s="265"/>
    </row>
    <row r="20" spans="1:19" s="265" customFormat="1" x14ac:dyDescent="0.25">
      <c r="A20" s="135">
        <v>7</v>
      </c>
      <c r="B20" s="275" t="s">
        <v>217</v>
      </c>
      <c r="C20" s="280" t="s">
        <v>218</v>
      </c>
      <c r="D20" s="281" t="s">
        <v>219</v>
      </c>
      <c r="E20" s="272" t="s">
        <v>417</v>
      </c>
      <c r="F20" s="273">
        <v>53</v>
      </c>
      <c r="G20" s="273">
        <v>27</v>
      </c>
      <c r="H20" s="274">
        <f t="shared" ref="H20:H51" si="2">SUM(F20+G20)</f>
        <v>80</v>
      </c>
      <c r="I20" s="293" t="str">
        <f t="shared" ref="I20:I51" si="3">IF(AND(H20&gt;=96,H20&lt;130),"Xuất sắc",IF(AND(H20&lt;96,H20&gt;=81),"Tốt",IF(AND(H20&gt;=70,H20&lt;81),"Hoàn thành",IF(AND(H20&lt;70,H20&gt;0),"không hoàn thành",""))))</f>
        <v>Hoàn thành</v>
      </c>
      <c r="J20" s="275"/>
      <c r="K20" s="265">
        <v>1</v>
      </c>
      <c r="O20" s="266" t="s">
        <v>464</v>
      </c>
    </row>
    <row r="21" spans="1:19" s="265" customFormat="1" x14ac:dyDescent="0.25">
      <c r="A21" s="135">
        <v>8</v>
      </c>
      <c r="B21" s="275" t="s">
        <v>220</v>
      </c>
      <c r="C21" s="280" t="s">
        <v>221</v>
      </c>
      <c r="D21" s="281" t="s">
        <v>219</v>
      </c>
      <c r="E21" s="272">
        <v>39943</v>
      </c>
      <c r="F21" s="273">
        <v>54</v>
      </c>
      <c r="G21" s="273">
        <v>25</v>
      </c>
      <c r="H21" s="274">
        <f t="shared" si="2"/>
        <v>79</v>
      </c>
      <c r="I21" s="293" t="str">
        <f t="shared" si="3"/>
        <v>Hoàn thành</v>
      </c>
      <c r="J21" s="275"/>
      <c r="K21" s="265">
        <v>1</v>
      </c>
      <c r="O21" s="266" t="s">
        <v>464</v>
      </c>
    </row>
    <row r="22" spans="1:19" s="265" customFormat="1" x14ac:dyDescent="0.25">
      <c r="A22" s="135">
        <v>9</v>
      </c>
      <c r="B22" s="275" t="s">
        <v>224</v>
      </c>
      <c r="C22" s="280" t="s">
        <v>225</v>
      </c>
      <c r="D22" s="281" t="s">
        <v>226</v>
      </c>
      <c r="E22" s="272">
        <v>40621</v>
      </c>
      <c r="F22" s="273">
        <v>52</v>
      </c>
      <c r="G22" s="273">
        <v>28</v>
      </c>
      <c r="H22" s="274">
        <f t="shared" si="2"/>
        <v>80</v>
      </c>
      <c r="I22" s="293" t="str">
        <f t="shared" si="3"/>
        <v>Hoàn thành</v>
      </c>
      <c r="J22" s="275"/>
      <c r="K22" s="265">
        <v>1</v>
      </c>
      <c r="O22" s="266" t="s">
        <v>464</v>
      </c>
    </row>
    <row r="23" spans="1:19" s="266" customFormat="1" ht="18" customHeight="1" x14ac:dyDescent="0.25">
      <c r="A23" s="135">
        <v>10</v>
      </c>
      <c r="B23" s="293" t="s">
        <v>227</v>
      </c>
      <c r="C23" s="270" t="s">
        <v>228</v>
      </c>
      <c r="D23" s="271" t="s">
        <v>229</v>
      </c>
      <c r="E23" s="277" t="s">
        <v>427</v>
      </c>
      <c r="F23" s="278">
        <v>55</v>
      </c>
      <c r="G23" s="278">
        <v>25</v>
      </c>
      <c r="H23" s="274">
        <f t="shared" si="2"/>
        <v>80</v>
      </c>
      <c r="I23" s="293" t="str">
        <f t="shared" si="3"/>
        <v>Hoàn thành</v>
      </c>
      <c r="J23" s="293"/>
      <c r="K23" s="265">
        <v>1</v>
      </c>
      <c r="O23" s="266" t="s">
        <v>467</v>
      </c>
      <c r="P23" s="265"/>
      <c r="Q23" s="265"/>
      <c r="R23" s="265"/>
      <c r="S23" s="265"/>
    </row>
    <row r="24" spans="1:19" s="265" customFormat="1" x14ac:dyDescent="0.25">
      <c r="A24" s="135">
        <v>11</v>
      </c>
      <c r="B24" s="275" t="s">
        <v>230</v>
      </c>
      <c r="C24" s="280" t="s">
        <v>231</v>
      </c>
      <c r="D24" s="281" t="s">
        <v>232</v>
      </c>
      <c r="E24" s="272" t="s">
        <v>428</v>
      </c>
      <c r="F24" s="273">
        <v>55</v>
      </c>
      <c r="G24" s="273">
        <v>25</v>
      </c>
      <c r="H24" s="274">
        <f t="shared" si="2"/>
        <v>80</v>
      </c>
      <c r="I24" s="293" t="str">
        <f t="shared" si="3"/>
        <v>Hoàn thành</v>
      </c>
      <c r="J24" s="275"/>
      <c r="K24" s="265">
        <v>1</v>
      </c>
      <c r="O24" s="266" t="s">
        <v>467</v>
      </c>
    </row>
    <row r="25" spans="1:19" s="265" customFormat="1" x14ac:dyDescent="0.25">
      <c r="A25" s="135">
        <v>12</v>
      </c>
      <c r="B25" s="275" t="s">
        <v>233</v>
      </c>
      <c r="C25" s="280" t="s">
        <v>234</v>
      </c>
      <c r="D25" s="281" t="s">
        <v>232</v>
      </c>
      <c r="E25" s="272" t="s">
        <v>429</v>
      </c>
      <c r="F25" s="273">
        <v>55</v>
      </c>
      <c r="G25" s="273">
        <v>25</v>
      </c>
      <c r="H25" s="274">
        <f t="shared" si="2"/>
        <v>80</v>
      </c>
      <c r="I25" s="293" t="str">
        <f t="shared" si="3"/>
        <v>Hoàn thành</v>
      </c>
      <c r="J25" s="275"/>
      <c r="K25" s="265">
        <v>1</v>
      </c>
      <c r="O25" s="266" t="s">
        <v>467</v>
      </c>
    </row>
    <row r="26" spans="1:19" s="265" customFormat="1" x14ac:dyDescent="0.25">
      <c r="A26" s="135">
        <v>13</v>
      </c>
      <c r="B26" s="275" t="s">
        <v>237</v>
      </c>
      <c r="C26" s="280" t="s">
        <v>238</v>
      </c>
      <c r="D26" s="281" t="s">
        <v>239</v>
      </c>
      <c r="E26" s="282">
        <v>41824</v>
      </c>
      <c r="F26" s="283">
        <v>54</v>
      </c>
      <c r="G26" s="283">
        <v>25</v>
      </c>
      <c r="H26" s="274">
        <f t="shared" si="2"/>
        <v>79</v>
      </c>
      <c r="I26" s="293" t="str">
        <f t="shared" si="3"/>
        <v>Hoàn thành</v>
      </c>
      <c r="J26" s="275"/>
      <c r="K26" s="265">
        <v>1</v>
      </c>
      <c r="O26" s="266" t="s">
        <v>467</v>
      </c>
    </row>
    <row r="27" spans="1:19" s="265" customFormat="1" x14ac:dyDescent="0.25">
      <c r="A27" s="135">
        <v>14</v>
      </c>
      <c r="B27" s="275" t="s">
        <v>240</v>
      </c>
      <c r="C27" s="280" t="s">
        <v>241</v>
      </c>
      <c r="D27" s="281" t="s">
        <v>239</v>
      </c>
      <c r="E27" s="282" t="s">
        <v>434</v>
      </c>
      <c r="F27" s="288">
        <v>54</v>
      </c>
      <c r="G27" s="288">
        <v>25</v>
      </c>
      <c r="H27" s="275">
        <f t="shared" si="2"/>
        <v>79</v>
      </c>
      <c r="I27" s="293" t="str">
        <f t="shared" si="3"/>
        <v>Hoàn thành</v>
      </c>
      <c r="J27" s="275" t="s">
        <v>444</v>
      </c>
      <c r="K27" s="265">
        <v>1</v>
      </c>
      <c r="O27" s="266" t="s">
        <v>467</v>
      </c>
    </row>
    <row r="28" spans="1:19" s="265" customFormat="1" x14ac:dyDescent="0.25">
      <c r="A28" s="135">
        <v>15</v>
      </c>
      <c r="B28" s="275" t="s">
        <v>246</v>
      </c>
      <c r="C28" s="280" t="s">
        <v>247</v>
      </c>
      <c r="D28" s="281" t="s">
        <v>239</v>
      </c>
      <c r="E28" s="282" t="s">
        <v>431</v>
      </c>
      <c r="F28" s="283">
        <v>55</v>
      </c>
      <c r="G28" s="283">
        <v>25</v>
      </c>
      <c r="H28" s="274">
        <f t="shared" si="2"/>
        <v>80</v>
      </c>
      <c r="I28" s="293" t="str">
        <f t="shared" si="3"/>
        <v>Hoàn thành</v>
      </c>
      <c r="J28" s="275"/>
      <c r="K28" s="265">
        <v>1</v>
      </c>
      <c r="O28" s="266" t="s">
        <v>467</v>
      </c>
    </row>
    <row r="29" spans="1:19" s="265" customFormat="1" x14ac:dyDescent="0.25">
      <c r="A29" s="135">
        <v>16</v>
      </c>
      <c r="B29" s="275" t="s">
        <v>248</v>
      </c>
      <c r="C29" s="280" t="s">
        <v>249</v>
      </c>
      <c r="D29" s="281" t="s">
        <v>239</v>
      </c>
      <c r="E29" s="282">
        <v>40180</v>
      </c>
      <c r="F29" s="283">
        <v>54</v>
      </c>
      <c r="G29" s="283">
        <v>25</v>
      </c>
      <c r="H29" s="274">
        <f t="shared" si="2"/>
        <v>79</v>
      </c>
      <c r="I29" s="293" t="str">
        <f t="shared" si="3"/>
        <v>Hoàn thành</v>
      </c>
      <c r="J29" s="275"/>
      <c r="K29" s="265">
        <v>1</v>
      </c>
      <c r="O29" s="266" t="s">
        <v>467</v>
      </c>
    </row>
    <row r="30" spans="1:19" s="265" customFormat="1" x14ac:dyDescent="0.25">
      <c r="A30" s="135">
        <v>17</v>
      </c>
      <c r="B30" s="275" t="s">
        <v>250</v>
      </c>
      <c r="C30" s="280" t="s">
        <v>251</v>
      </c>
      <c r="D30" s="281" t="s">
        <v>239</v>
      </c>
      <c r="E30" s="282" t="s">
        <v>397</v>
      </c>
      <c r="F30" s="283">
        <v>55</v>
      </c>
      <c r="G30" s="283">
        <v>25</v>
      </c>
      <c r="H30" s="274">
        <f t="shared" si="2"/>
        <v>80</v>
      </c>
      <c r="I30" s="293" t="str">
        <f t="shared" si="3"/>
        <v>Hoàn thành</v>
      </c>
      <c r="J30" s="275"/>
      <c r="K30" s="265">
        <v>1</v>
      </c>
      <c r="O30" s="266" t="s">
        <v>467</v>
      </c>
    </row>
    <row r="31" spans="1:19" s="265" customFormat="1" x14ac:dyDescent="0.25">
      <c r="A31" s="135">
        <v>18</v>
      </c>
      <c r="B31" s="275" t="s">
        <v>252</v>
      </c>
      <c r="C31" s="280" t="s">
        <v>253</v>
      </c>
      <c r="D31" s="281" t="s">
        <v>239</v>
      </c>
      <c r="E31" s="282" t="s">
        <v>432</v>
      </c>
      <c r="F31" s="283">
        <v>55</v>
      </c>
      <c r="G31" s="283">
        <v>20</v>
      </c>
      <c r="H31" s="274">
        <f t="shared" si="2"/>
        <v>75</v>
      </c>
      <c r="I31" s="293" t="str">
        <f t="shared" si="3"/>
        <v>Hoàn thành</v>
      </c>
      <c r="J31" s="275"/>
      <c r="K31" s="265">
        <v>1</v>
      </c>
      <c r="O31" s="266" t="s">
        <v>467</v>
      </c>
    </row>
    <row r="32" spans="1:19" s="266" customFormat="1" x14ac:dyDescent="0.25">
      <c r="A32" s="135">
        <v>19</v>
      </c>
      <c r="B32" s="293" t="s">
        <v>254</v>
      </c>
      <c r="C32" s="270" t="s">
        <v>255</v>
      </c>
      <c r="D32" s="271" t="s">
        <v>256</v>
      </c>
      <c r="E32" s="277" t="s">
        <v>440</v>
      </c>
      <c r="F32" s="278">
        <v>52</v>
      </c>
      <c r="G32" s="278">
        <v>25</v>
      </c>
      <c r="H32" s="274">
        <f t="shared" si="2"/>
        <v>77</v>
      </c>
      <c r="I32" s="293" t="str">
        <f t="shared" si="3"/>
        <v>Hoàn thành</v>
      </c>
      <c r="J32" s="293"/>
      <c r="K32" s="265">
        <v>1</v>
      </c>
      <c r="O32" s="266" t="s">
        <v>465</v>
      </c>
      <c r="P32" s="265"/>
      <c r="Q32" s="265"/>
      <c r="R32" s="265"/>
      <c r="S32" s="265"/>
    </row>
    <row r="33" spans="1:19" s="265" customFormat="1" x14ac:dyDescent="0.25">
      <c r="A33" s="135">
        <v>20</v>
      </c>
      <c r="B33" s="275" t="s">
        <v>257</v>
      </c>
      <c r="C33" s="280" t="s">
        <v>258</v>
      </c>
      <c r="D33" s="281" t="s">
        <v>259</v>
      </c>
      <c r="E33" s="272" t="s">
        <v>419</v>
      </c>
      <c r="F33" s="273">
        <v>49</v>
      </c>
      <c r="G33" s="273">
        <v>25</v>
      </c>
      <c r="H33" s="274">
        <f t="shared" si="2"/>
        <v>74</v>
      </c>
      <c r="I33" s="293" t="str">
        <f t="shared" si="3"/>
        <v>Hoàn thành</v>
      </c>
      <c r="J33" s="279" t="s">
        <v>443</v>
      </c>
      <c r="K33" s="265">
        <v>1</v>
      </c>
      <c r="O33" s="266" t="s">
        <v>465</v>
      </c>
    </row>
    <row r="34" spans="1:19" s="202" customFormat="1" x14ac:dyDescent="0.25">
      <c r="A34" s="135">
        <v>21</v>
      </c>
      <c r="B34" s="275" t="s">
        <v>262</v>
      </c>
      <c r="C34" s="280" t="s">
        <v>263</v>
      </c>
      <c r="D34" s="281" t="s">
        <v>259</v>
      </c>
      <c r="E34" s="272">
        <v>40196</v>
      </c>
      <c r="F34" s="273">
        <v>60</v>
      </c>
      <c r="G34" s="273">
        <v>25</v>
      </c>
      <c r="H34" s="274">
        <f t="shared" si="2"/>
        <v>85</v>
      </c>
      <c r="I34" s="293" t="str">
        <f t="shared" si="3"/>
        <v>Tốt</v>
      </c>
      <c r="J34" s="279" t="s">
        <v>443</v>
      </c>
      <c r="K34" s="265">
        <v>1</v>
      </c>
      <c r="L34" s="265"/>
      <c r="M34" s="265"/>
      <c r="N34" s="265"/>
      <c r="O34" s="266" t="s">
        <v>465</v>
      </c>
      <c r="P34" s="265"/>
      <c r="Q34" s="265"/>
      <c r="R34" s="265"/>
      <c r="S34" s="265"/>
    </row>
    <row r="35" spans="1:19" s="202" customFormat="1" x14ac:dyDescent="0.25">
      <c r="A35" s="135">
        <v>22</v>
      </c>
      <c r="B35" s="275" t="s">
        <v>264</v>
      </c>
      <c r="C35" s="280" t="s">
        <v>265</v>
      </c>
      <c r="D35" s="281" t="s">
        <v>266</v>
      </c>
      <c r="E35" s="272">
        <v>40301</v>
      </c>
      <c r="F35" s="273">
        <v>65</v>
      </c>
      <c r="G35" s="273">
        <v>25</v>
      </c>
      <c r="H35" s="274">
        <f t="shared" si="2"/>
        <v>90</v>
      </c>
      <c r="I35" s="293" t="str">
        <f t="shared" si="3"/>
        <v>Tốt</v>
      </c>
      <c r="J35" s="275"/>
      <c r="K35" s="265">
        <v>1</v>
      </c>
      <c r="L35" s="265"/>
      <c r="M35" s="265"/>
      <c r="N35" s="265"/>
      <c r="O35" s="266" t="s">
        <v>465</v>
      </c>
      <c r="P35" s="266"/>
      <c r="Q35" s="266"/>
      <c r="R35" s="266"/>
      <c r="S35" s="266"/>
    </row>
    <row r="36" spans="1:19" s="202" customFormat="1" x14ac:dyDescent="0.25">
      <c r="A36" s="135">
        <v>23</v>
      </c>
      <c r="B36" s="275" t="s">
        <v>267</v>
      </c>
      <c r="C36" s="280" t="s">
        <v>268</v>
      </c>
      <c r="D36" s="281" t="s">
        <v>266</v>
      </c>
      <c r="E36" s="272">
        <v>40301</v>
      </c>
      <c r="F36" s="273">
        <v>63</v>
      </c>
      <c r="G36" s="273">
        <v>25</v>
      </c>
      <c r="H36" s="274">
        <f t="shared" si="2"/>
        <v>88</v>
      </c>
      <c r="I36" s="293" t="str">
        <f t="shared" si="3"/>
        <v>Tốt</v>
      </c>
      <c r="J36" s="275"/>
      <c r="K36" s="265">
        <v>1</v>
      </c>
      <c r="L36" s="265"/>
      <c r="M36" s="265"/>
      <c r="N36" s="265"/>
      <c r="O36" s="266" t="s">
        <v>465</v>
      </c>
      <c r="P36" s="265"/>
      <c r="Q36" s="265"/>
      <c r="R36" s="265"/>
      <c r="S36" s="265"/>
    </row>
    <row r="37" spans="1:19" s="202" customFormat="1" x14ac:dyDescent="0.25">
      <c r="A37" s="135">
        <v>24</v>
      </c>
      <c r="B37" s="275" t="s">
        <v>271</v>
      </c>
      <c r="C37" s="280" t="s">
        <v>272</v>
      </c>
      <c r="D37" s="281" t="s">
        <v>266</v>
      </c>
      <c r="E37" s="272">
        <v>40547</v>
      </c>
      <c r="F37" s="273">
        <v>60</v>
      </c>
      <c r="G37" s="273">
        <v>25</v>
      </c>
      <c r="H37" s="274">
        <f t="shared" si="2"/>
        <v>85</v>
      </c>
      <c r="I37" s="293" t="str">
        <f t="shared" si="3"/>
        <v>Tốt</v>
      </c>
      <c r="J37" s="279" t="s">
        <v>443</v>
      </c>
      <c r="K37" s="265">
        <v>1</v>
      </c>
      <c r="L37" s="265"/>
      <c r="M37" s="265"/>
      <c r="N37" s="265"/>
      <c r="O37" s="266" t="s">
        <v>465</v>
      </c>
      <c r="P37" s="265"/>
      <c r="Q37" s="265"/>
      <c r="R37" s="265"/>
      <c r="S37" s="265"/>
    </row>
    <row r="38" spans="1:19" s="202" customFormat="1" x14ac:dyDescent="0.25">
      <c r="A38" s="135">
        <v>25</v>
      </c>
      <c r="B38" s="275" t="s">
        <v>273</v>
      </c>
      <c r="C38" s="280" t="s">
        <v>274</v>
      </c>
      <c r="D38" s="281" t="s">
        <v>266</v>
      </c>
      <c r="E38" s="272">
        <v>40547</v>
      </c>
      <c r="F38" s="273">
        <v>58</v>
      </c>
      <c r="G38" s="273">
        <v>23</v>
      </c>
      <c r="H38" s="274">
        <f t="shared" si="2"/>
        <v>81</v>
      </c>
      <c r="I38" s="293" t="str">
        <f t="shared" si="3"/>
        <v>Tốt</v>
      </c>
      <c r="J38" s="275"/>
      <c r="K38" s="265">
        <v>1</v>
      </c>
      <c r="L38" s="265"/>
      <c r="M38" s="265"/>
      <c r="N38" s="265"/>
      <c r="O38" s="266" t="s">
        <v>465</v>
      </c>
      <c r="P38" s="265"/>
      <c r="Q38" s="265"/>
      <c r="R38" s="265"/>
      <c r="S38" s="265"/>
    </row>
    <row r="39" spans="1:19" s="202" customFormat="1" x14ac:dyDescent="0.25">
      <c r="A39" s="135">
        <v>26</v>
      </c>
      <c r="B39" s="275" t="s">
        <v>275</v>
      </c>
      <c r="C39" s="280" t="s">
        <v>276</v>
      </c>
      <c r="D39" s="281" t="s">
        <v>266</v>
      </c>
      <c r="E39" s="272">
        <v>40874</v>
      </c>
      <c r="F39" s="273">
        <v>70</v>
      </c>
      <c r="G39" s="273">
        <v>25</v>
      </c>
      <c r="H39" s="274">
        <f t="shared" si="2"/>
        <v>95</v>
      </c>
      <c r="I39" s="293" t="str">
        <f t="shared" si="3"/>
        <v>Tốt</v>
      </c>
      <c r="J39" s="275"/>
      <c r="K39" s="265">
        <v>1</v>
      </c>
      <c r="L39" s="265"/>
      <c r="M39" s="265"/>
      <c r="N39" s="265"/>
      <c r="O39" s="266" t="s">
        <v>465</v>
      </c>
      <c r="P39" s="265"/>
      <c r="Q39" s="265"/>
      <c r="R39" s="265"/>
      <c r="S39" s="265"/>
    </row>
    <row r="40" spans="1:19" s="202" customFormat="1" x14ac:dyDescent="0.25">
      <c r="A40" s="135">
        <v>27</v>
      </c>
      <c r="B40" s="275" t="s">
        <v>277</v>
      </c>
      <c r="C40" s="280" t="s">
        <v>278</v>
      </c>
      <c r="D40" s="281" t="s">
        <v>266</v>
      </c>
      <c r="E40" s="272" t="s">
        <v>424</v>
      </c>
      <c r="F40" s="273">
        <v>60</v>
      </c>
      <c r="G40" s="273">
        <v>25</v>
      </c>
      <c r="H40" s="274">
        <f t="shared" si="2"/>
        <v>85</v>
      </c>
      <c r="I40" s="293" t="str">
        <f t="shared" si="3"/>
        <v>Tốt</v>
      </c>
      <c r="J40" s="275"/>
      <c r="K40" s="265">
        <v>1</v>
      </c>
      <c r="L40" s="265"/>
      <c r="M40" s="265"/>
      <c r="N40" s="265"/>
      <c r="O40" s="266" t="s">
        <v>465</v>
      </c>
      <c r="P40" s="265"/>
      <c r="Q40" s="265"/>
      <c r="R40" s="265"/>
      <c r="S40" s="265"/>
    </row>
    <row r="41" spans="1:19" s="202" customFormat="1" x14ac:dyDescent="0.25">
      <c r="A41" s="135">
        <v>28</v>
      </c>
      <c r="B41" s="275" t="s">
        <v>279</v>
      </c>
      <c r="C41" s="280" t="s">
        <v>280</v>
      </c>
      <c r="D41" s="281" t="s">
        <v>266</v>
      </c>
      <c r="E41" s="272" t="s">
        <v>422</v>
      </c>
      <c r="F41" s="273">
        <v>56</v>
      </c>
      <c r="G41" s="273">
        <v>25</v>
      </c>
      <c r="H41" s="274">
        <f t="shared" si="2"/>
        <v>81</v>
      </c>
      <c r="I41" s="293" t="str">
        <f t="shared" si="3"/>
        <v>Tốt</v>
      </c>
      <c r="J41" s="275"/>
      <c r="K41" s="265">
        <v>1</v>
      </c>
      <c r="L41" s="265"/>
      <c r="M41" s="265"/>
      <c r="N41" s="265"/>
      <c r="O41" s="266" t="s">
        <v>465</v>
      </c>
      <c r="P41" s="265"/>
      <c r="Q41" s="265"/>
      <c r="R41" s="265"/>
      <c r="S41" s="265"/>
    </row>
    <row r="42" spans="1:19" s="265" customFormat="1" x14ac:dyDescent="0.25">
      <c r="A42" s="135">
        <v>29</v>
      </c>
      <c r="B42" s="275" t="s">
        <v>281</v>
      </c>
      <c r="C42" s="280" t="s">
        <v>282</v>
      </c>
      <c r="D42" s="281" t="s">
        <v>266</v>
      </c>
      <c r="E42" s="272" t="s">
        <v>425</v>
      </c>
      <c r="F42" s="273">
        <v>48</v>
      </c>
      <c r="G42" s="273">
        <v>25</v>
      </c>
      <c r="H42" s="274">
        <f t="shared" si="2"/>
        <v>73</v>
      </c>
      <c r="I42" s="293" t="str">
        <f t="shared" si="3"/>
        <v>Hoàn thành</v>
      </c>
      <c r="J42" s="275"/>
      <c r="K42" s="265">
        <v>1</v>
      </c>
      <c r="O42" s="266" t="s">
        <v>465</v>
      </c>
    </row>
    <row r="43" spans="1:19" s="265" customFormat="1" x14ac:dyDescent="0.25">
      <c r="A43" s="135">
        <v>30</v>
      </c>
      <c r="B43" s="275" t="s">
        <v>283</v>
      </c>
      <c r="C43" s="280" t="s">
        <v>284</v>
      </c>
      <c r="D43" s="281" t="s">
        <v>266</v>
      </c>
      <c r="E43" s="272" t="s">
        <v>426</v>
      </c>
      <c r="F43" s="273">
        <v>54</v>
      </c>
      <c r="G43" s="273">
        <v>22</v>
      </c>
      <c r="H43" s="274">
        <f t="shared" si="2"/>
        <v>76</v>
      </c>
      <c r="I43" s="293" t="str">
        <f t="shared" si="3"/>
        <v>Hoàn thành</v>
      </c>
      <c r="J43" s="275"/>
      <c r="K43" s="265">
        <v>1</v>
      </c>
      <c r="O43" s="266" t="s">
        <v>465</v>
      </c>
    </row>
    <row r="44" spans="1:19" s="266" customFormat="1" x14ac:dyDescent="0.25">
      <c r="A44" s="135">
        <v>31</v>
      </c>
      <c r="B44" s="275" t="s">
        <v>292</v>
      </c>
      <c r="C44" s="280" t="s">
        <v>293</v>
      </c>
      <c r="D44" s="281" t="s">
        <v>294</v>
      </c>
      <c r="E44" s="272">
        <v>39117</v>
      </c>
      <c r="F44" s="273">
        <v>54</v>
      </c>
      <c r="G44" s="273">
        <v>25</v>
      </c>
      <c r="H44" s="274">
        <f t="shared" si="2"/>
        <v>79</v>
      </c>
      <c r="I44" s="293" t="str">
        <f t="shared" si="3"/>
        <v>Hoàn thành</v>
      </c>
      <c r="J44" s="275"/>
      <c r="K44" s="265">
        <v>1</v>
      </c>
      <c r="O44" s="266" t="s">
        <v>466</v>
      </c>
      <c r="P44" s="265"/>
      <c r="Q44" s="265"/>
      <c r="R44" s="265"/>
      <c r="S44" s="265"/>
    </row>
    <row r="45" spans="1:19" s="265" customFormat="1" x14ac:dyDescent="0.25">
      <c r="A45" s="135">
        <v>32</v>
      </c>
      <c r="B45" s="275" t="s">
        <v>295</v>
      </c>
      <c r="C45" s="280" t="s">
        <v>296</v>
      </c>
      <c r="D45" s="281" t="s">
        <v>294</v>
      </c>
      <c r="E45" s="272">
        <v>40162</v>
      </c>
      <c r="F45" s="273">
        <v>51</v>
      </c>
      <c r="G45" s="273">
        <v>25</v>
      </c>
      <c r="H45" s="274">
        <f t="shared" si="2"/>
        <v>76</v>
      </c>
      <c r="I45" s="293" t="str">
        <f t="shared" si="3"/>
        <v>Hoàn thành</v>
      </c>
      <c r="J45" s="275"/>
      <c r="K45" s="265">
        <v>1</v>
      </c>
      <c r="O45" s="266" t="s">
        <v>466</v>
      </c>
    </row>
    <row r="46" spans="1:19" s="265" customFormat="1" x14ac:dyDescent="0.25">
      <c r="A46" s="135">
        <v>33</v>
      </c>
      <c r="B46" s="275" t="s">
        <v>297</v>
      </c>
      <c r="C46" s="280" t="s">
        <v>298</v>
      </c>
      <c r="D46" s="281" t="s">
        <v>299</v>
      </c>
      <c r="E46" s="272" t="s">
        <v>392</v>
      </c>
      <c r="F46" s="273">
        <v>54</v>
      </c>
      <c r="G46" s="273">
        <v>20</v>
      </c>
      <c r="H46" s="274">
        <f t="shared" si="2"/>
        <v>74</v>
      </c>
      <c r="I46" s="293" t="str">
        <f t="shared" si="3"/>
        <v>Hoàn thành</v>
      </c>
      <c r="J46" s="275"/>
      <c r="K46" s="265">
        <v>1</v>
      </c>
      <c r="O46" s="266" t="s">
        <v>466</v>
      </c>
    </row>
    <row r="47" spans="1:19" s="220" customFormat="1" x14ac:dyDescent="0.25">
      <c r="A47" s="135">
        <v>34</v>
      </c>
      <c r="B47" s="275" t="s">
        <v>300</v>
      </c>
      <c r="C47" s="280" t="s">
        <v>301</v>
      </c>
      <c r="D47" s="281" t="s">
        <v>299</v>
      </c>
      <c r="E47" s="272">
        <v>40700</v>
      </c>
      <c r="F47" s="273">
        <v>56</v>
      </c>
      <c r="G47" s="273">
        <v>25</v>
      </c>
      <c r="H47" s="274">
        <f t="shared" si="2"/>
        <v>81</v>
      </c>
      <c r="I47" s="293" t="str">
        <f t="shared" si="3"/>
        <v>Tốt</v>
      </c>
      <c r="J47" s="275"/>
      <c r="K47" s="265">
        <v>1</v>
      </c>
      <c r="L47" s="265"/>
      <c r="M47" s="265"/>
      <c r="N47" s="265"/>
      <c r="O47" s="266" t="s">
        <v>466</v>
      </c>
      <c r="P47" s="265"/>
      <c r="Q47" s="265"/>
      <c r="R47" s="265"/>
      <c r="S47" s="265"/>
    </row>
    <row r="48" spans="1:19" s="265" customFormat="1" x14ac:dyDescent="0.25">
      <c r="A48" s="135">
        <v>35</v>
      </c>
      <c r="B48" s="275" t="s">
        <v>305</v>
      </c>
      <c r="C48" s="280" t="s">
        <v>306</v>
      </c>
      <c r="D48" s="281" t="s">
        <v>299</v>
      </c>
      <c r="E48" s="286" t="s">
        <v>396</v>
      </c>
      <c r="F48" s="287">
        <v>53</v>
      </c>
      <c r="G48" s="287">
        <v>25</v>
      </c>
      <c r="H48" s="274">
        <f t="shared" si="2"/>
        <v>78</v>
      </c>
      <c r="I48" s="293" t="str">
        <f t="shared" si="3"/>
        <v>Hoàn thành</v>
      </c>
      <c r="J48" s="275"/>
      <c r="K48" s="265">
        <v>1</v>
      </c>
      <c r="O48" s="266" t="s">
        <v>466</v>
      </c>
    </row>
    <row r="49" spans="1:19" s="265" customFormat="1" x14ac:dyDescent="0.25">
      <c r="A49" s="135">
        <v>36</v>
      </c>
      <c r="B49" s="275" t="s">
        <v>307</v>
      </c>
      <c r="C49" s="280" t="s">
        <v>308</v>
      </c>
      <c r="D49" s="281" t="s">
        <v>299</v>
      </c>
      <c r="E49" s="272" t="s">
        <v>393</v>
      </c>
      <c r="F49" s="273">
        <v>53</v>
      </c>
      <c r="G49" s="273">
        <v>25</v>
      </c>
      <c r="H49" s="274">
        <f t="shared" si="2"/>
        <v>78</v>
      </c>
      <c r="I49" s="293" t="str">
        <f t="shared" si="3"/>
        <v>Hoàn thành</v>
      </c>
      <c r="J49" s="275"/>
      <c r="K49" s="265">
        <v>1</v>
      </c>
      <c r="O49" s="266" t="s">
        <v>466</v>
      </c>
    </row>
    <row r="50" spans="1:19" s="265" customFormat="1" x14ac:dyDescent="0.25">
      <c r="A50" s="135">
        <v>37</v>
      </c>
      <c r="B50" s="275" t="s">
        <v>309</v>
      </c>
      <c r="C50" s="280" t="s">
        <v>310</v>
      </c>
      <c r="D50" s="281" t="s">
        <v>299</v>
      </c>
      <c r="E50" s="272" t="s">
        <v>394</v>
      </c>
      <c r="F50" s="273">
        <v>54</v>
      </c>
      <c r="G50" s="273">
        <v>25</v>
      </c>
      <c r="H50" s="274">
        <f t="shared" si="2"/>
        <v>79</v>
      </c>
      <c r="I50" s="293" t="str">
        <f t="shared" si="3"/>
        <v>Hoàn thành</v>
      </c>
      <c r="J50" s="275"/>
      <c r="K50" s="265">
        <v>1</v>
      </c>
      <c r="O50" s="266" t="s">
        <v>466</v>
      </c>
      <c r="P50" s="266"/>
      <c r="Q50" s="266"/>
      <c r="R50" s="266"/>
      <c r="S50" s="266"/>
    </row>
    <row r="51" spans="1:19" s="265" customFormat="1" x14ac:dyDescent="0.25">
      <c r="A51" s="135">
        <v>38</v>
      </c>
      <c r="B51" s="275" t="s">
        <v>313</v>
      </c>
      <c r="C51" s="280" t="s">
        <v>314</v>
      </c>
      <c r="D51" s="281" t="s">
        <v>299</v>
      </c>
      <c r="E51" s="282" t="s">
        <v>397</v>
      </c>
      <c r="F51" s="283">
        <v>54</v>
      </c>
      <c r="G51" s="283">
        <v>25</v>
      </c>
      <c r="H51" s="274">
        <f t="shared" si="2"/>
        <v>79</v>
      </c>
      <c r="I51" s="293" t="str">
        <f t="shared" si="3"/>
        <v>Hoàn thành</v>
      </c>
      <c r="J51" s="275"/>
      <c r="K51" s="265">
        <v>1</v>
      </c>
      <c r="O51" s="266" t="s">
        <v>466</v>
      </c>
    </row>
    <row r="52" spans="1:19" s="220" customFormat="1" x14ac:dyDescent="0.25">
      <c r="A52" s="135">
        <v>39</v>
      </c>
      <c r="B52" s="275" t="s">
        <v>317</v>
      </c>
      <c r="C52" s="280" t="s">
        <v>318</v>
      </c>
      <c r="D52" s="281" t="s">
        <v>299</v>
      </c>
      <c r="E52" s="282" t="s">
        <v>400</v>
      </c>
      <c r="F52" s="283">
        <v>67</v>
      </c>
      <c r="G52" s="283">
        <v>28</v>
      </c>
      <c r="H52" s="274">
        <f t="shared" ref="H52:H75" si="4">SUM(F52+G52)</f>
        <v>95</v>
      </c>
      <c r="I52" s="293" t="str">
        <f t="shared" ref="I52:I75" si="5">IF(AND(H52&gt;=96,H52&lt;130),"Xuất sắc",IF(AND(H52&lt;96,H52&gt;=81),"Tốt",IF(AND(H52&gt;=70,H52&lt;81),"Hoàn thành",IF(AND(H52&lt;70,H52&gt;0),"không hoàn thành",""))))</f>
        <v>Tốt</v>
      </c>
      <c r="J52" s="275"/>
      <c r="K52" s="265">
        <v>1</v>
      </c>
      <c r="L52" s="265"/>
      <c r="M52" s="265"/>
      <c r="N52" s="265"/>
      <c r="O52" s="266" t="s">
        <v>466</v>
      </c>
      <c r="P52" s="265"/>
      <c r="Q52" s="265"/>
      <c r="R52" s="265"/>
      <c r="S52" s="265"/>
    </row>
    <row r="53" spans="1:19" s="265" customFormat="1" x14ac:dyDescent="0.25">
      <c r="A53" s="135">
        <v>40</v>
      </c>
      <c r="B53" s="275" t="s">
        <v>321</v>
      </c>
      <c r="C53" s="280" t="s">
        <v>322</v>
      </c>
      <c r="D53" s="281" t="s">
        <v>299</v>
      </c>
      <c r="E53" s="282" t="s">
        <v>401</v>
      </c>
      <c r="F53" s="283">
        <v>54</v>
      </c>
      <c r="G53" s="283">
        <v>25</v>
      </c>
      <c r="H53" s="274">
        <f t="shared" si="4"/>
        <v>79</v>
      </c>
      <c r="I53" s="293" t="str">
        <f t="shared" si="5"/>
        <v>Hoàn thành</v>
      </c>
      <c r="J53" s="275"/>
      <c r="K53" s="265">
        <v>1</v>
      </c>
      <c r="O53" s="266" t="s">
        <v>466</v>
      </c>
    </row>
    <row r="54" spans="1:19" s="265" customFormat="1" x14ac:dyDescent="0.25">
      <c r="A54" s="135">
        <v>41</v>
      </c>
      <c r="B54" s="275" t="s">
        <v>323</v>
      </c>
      <c r="C54" s="280" t="s">
        <v>324</v>
      </c>
      <c r="D54" s="281" t="s">
        <v>304</v>
      </c>
      <c r="E54" s="282" t="s">
        <v>399</v>
      </c>
      <c r="F54" s="283">
        <v>54</v>
      </c>
      <c r="G54" s="283">
        <v>25</v>
      </c>
      <c r="H54" s="274">
        <f t="shared" si="4"/>
        <v>79</v>
      </c>
      <c r="I54" s="293" t="str">
        <f t="shared" si="5"/>
        <v>Hoàn thành</v>
      </c>
      <c r="J54" s="275"/>
      <c r="K54" s="265">
        <v>1</v>
      </c>
      <c r="O54" s="266" t="s">
        <v>466</v>
      </c>
    </row>
    <row r="55" spans="1:19" s="266" customFormat="1" x14ac:dyDescent="0.25">
      <c r="A55" s="135">
        <v>42</v>
      </c>
      <c r="B55" s="293" t="s">
        <v>325</v>
      </c>
      <c r="C55" s="270" t="s">
        <v>326</v>
      </c>
      <c r="D55" s="271" t="s">
        <v>327</v>
      </c>
      <c r="E55" s="277" t="s">
        <v>402</v>
      </c>
      <c r="F55" s="278">
        <v>58</v>
      </c>
      <c r="G55" s="278">
        <v>10</v>
      </c>
      <c r="H55" s="274">
        <f t="shared" si="4"/>
        <v>68</v>
      </c>
      <c r="I55" s="293" t="str">
        <f t="shared" si="5"/>
        <v>không hoàn thành</v>
      </c>
      <c r="J55" s="293"/>
      <c r="K55" s="265">
        <v>1</v>
      </c>
      <c r="O55" s="266" t="s">
        <v>454</v>
      </c>
      <c r="P55" s="265"/>
      <c r="Q55" s="265"/>
      <c r="R55" s="265"/>
      <c r="S55" s="265"/>
    </row>
    <row r="56" spans="1:19" s="104" customFormat="1" x14ac:dyDescent="0.25">
      <c r="A56" s="135">
        <v>43</v>
      </c>
      <c r="B56" s="275" t="s">
        <v>328</v>
      </c>
      <c r="C56" s="280" t="s">
        <v>329</v>
      </c>
      <c r="D56" s="281" t="s">
        <v>330</v>
      </c>
      <c r="E56" s="272" t="s">
        <v>404</v>
      </c>
      <c r="F56" s="273">
        <v>59</v>
      </c>
      <c r="G56" s="273">
        <v>25</v>
      </c>
      <c r="H56" s="274">
        <f t="shared" si="4"/>
        <v>84</v>
      </c>
      <c r="I56" s="293" t="str">
        <f t="shared" si="5"/>
        <v>Tốt</v>
      </c>
      <c r="J56" s="275"/>
      <c r="K56" s="265">
        <v>1</v>
      </c>
      <c r="L56" s="265"/>
      <c r="M56" s="265"/>
      <c r="N56" s="265"/>
      <c r="O56" s="266" t="s">
        <v>454</v>
      </c>
      <c r="P56" s="265"/>
      <c r="Q56" s="265"/>
      <c r="R56" s="265"/>
      <c r="S56" s="265"/>
    </row>
    <row r="57" spans="1:19" s="102" customFormat="1" x14ac:dyDescent="0.25">
      <c r="A57" s="135">
        <v>44</v>
      </c>
      <c r="B57" s="275" t="s">
        <v>331</v>
      </c>
      <c r="C57" s="280" t="s">
        <v>332</v>
      </c>
      <c r="D57" s="281" t="s">
        <v>330</v>
      </c>
      <c r="E57" s="272" t="s">
        <v>405</v>
      </c>
      <c r="F57" s="273">
        <v>65</v>
      </c>
      <c r="G57" s="273">
        <v>25</v>
      </c>
      <c r="H57" s="274">
        <f t="shared" si="4"/>
        <v>90</v>
      </c>
      <c r="I57" s="293" t="str">
        <f t="shared" si="5"/>
        <v>Tốt</v>
      </c>
      <c r="J57" s="279" t="s">
        <v>456</v>
      </c>
      <c r="K57" s="266">
        <v>1</v>
      </c>
      <c r="L57" s="266"/>
      <c r="M57" s="266"/>
      <c r="N57" s="266"/>
      <c r="O57" s="266" t="s">
        <v>454</v>
      </c>
      <c r="P57" s="265"/>
      <c r="Q57" s="265"/>
      <c r="R57" s="265"/>
      <c r="S57" s="265"/>
    </row>
    <row r="58" spans="1:19" s="104" customFormat="1" x14ac:dyDescent="0.25">
      <c r="A58" s="135">
        <v>45</v>
      </c>
      <c r="B58" s="275" t="s">
        <v>333</v>
      </c>
      <c r="C58" s="280" t="s">
        <v>334</v>
      </c>
      <c r="D58" s="281" t="s">
        <v>330</v>
      </c>
      <c r="E58" s="272" t="s">
        <v>403</v>
      </c>
      <c r="F58" s="273">
        <v>56</v>
      </c>
      <c r="G58" s="273">
        <v>25</v>
      </c>
      <c r="H58" s="274">
        <f t="shared" si="4"/>
        <v>81</v>
      </c>
      <c r="I58" s="293" t="str">
        <f t="shared" si="5"/>
        <v>Tốt</v>
      </c>
      <c r="J58" s="275"/>
      <c r="K58" s="265">
        <v>1</v>
      </c>
      <c r="L58" s="265"/>
      <c r="M58" s="265"/>
      <c r="N58" s="265"/>
      <c r="O58" s="266" t="s">
        <v>454</v>
      </c>
      <c r="P58" s="265"/>
      <c r="Q58" s="265"/>
      <c r="R58" s="265"/>
      <c r="S58" s="265"/>
    </row>
    <row r="59" spans="1:19" s="265" customFormat="1" x14ac:dyDescent="0.25">
      <c r="A59" s="135">
        <v>46</v>
      </c>
      <c r="B59" s="275" t="s">
        <v>335</v>
      </c>
      <c r="C59" s="280" t="s">
        <v>336</v>
      </c>
      <c r="D59" s="281" t="s">
        <v>337</v>
      </c>
      <c r="E59" s="272" t="s">
        <v>407</v>
      </c>
      <c r="F59" s="273">
        <v>55</v>
      </c>
      <c r="G59" s="273">
        <v>25</v>
      </c>
      <c r="H59" s="274">
        <f t="shared" si="4"/>
        <v>80</v>
      </c>
      <c r="I59" s="293" t="str">
        <f t="shared" si="5"/>
        <v>Hoàn thành</v>
      </c>
      <c r="J59" s="275"/>
      <c r="K59" s="265">
        <v>1</v>
      </c>
      <c r="O59" s="266" t="s">
        <v>454</v>
      </c>
    </row>
    <row r="60" spans="1:19" s="104" customFormat="1" x14ac:dyDescent="0.25">
      <c r="A60" s="135">
        <v>47</v>
      </c>
      <c r="B60" s="275" t="s">
        <v>342</v>
      </c>
      <c r="C60" s="280" t="s">
        <v>343</v>
      </c>
      <c r="D60" s="281" t="s">
        <v>337</v>
      </c>
      <c r="E60" s="284">
        <v>40095</v>
      </c>
      <c r="F60" s="285">
        <v>60</v>
      </c>
      <c r="G60" s="285">
        <v>25</v>
      </c>
      <c r="H60" s="274">
        <f t="shared" si="4"/>
        <v>85</v>
      </c>
      <c r="I60" s="293" t="str">
        <f t="shared" si="5"/>
        <v>Tốt</v>
      </c>
      <c r="J60" s="275"/>
      <c r="K60" s="265">
        <v>1</v>
      </c>
      <c r="L60" s="265"/>
      <c r="M60" s="265"/>
      <c r="N60" s="265"/>
      <c r="O60" s="266" t="s">
        <v>454</v>
      </c>
      <c r="P60" s="265"/>
      <c r="Q60" s="265"/>
      <c r="R60" s="265"/>
      <c r="S60" s="265"/>
    </row>
    <row r="61" spans="1:19" s="265" customFormat="1" x14ac:dyDescent="0.25">
      <c r="A61" s="135">
        <v>48</v>
      </c>
      <c r="B61" s="275" t="s">
        <v>346</v>
      </c>
      <c r="C61" s="280" t="s">
        <v>347</v>
      </c>
      <c r="D61" s="281" t="s">
        <v>337</v>
      </c>
      <c r="E61" s="284" t="s">
        <v>409</v>
      </c>
      <c r="F61" s="285">
        <v>55</v>
      </c>
      <c r="G61" s="285">
        <v>24</v>
      </c>
      <c r="H61" s="274">
        <f t="shared" si="4"/>
        <v>79</v>
      </c>
      <c r="I61" s="293" t="str">
        <f t="shared" si="5"/>
        <v>Hoàn thành</v>
      </c>
      <c r="J61" s="275"/>
      <c r="K61" s="265">
        <v>1</v>
      </c>
      <c r="O61" s="266" t="s">
        <v>454</v>
      </c>
    </row>
    <row r="62" spans="1:19" s="104" customFormat="1" x14ac:dyDescent="0.25">
      <c r="A62" s="135">
        <v>49</v>
      </c>
      <c r="B62" s="275" t="s">
        <v>350</v>
      </c>
      <c r="C62" s="280" t="s">
        <v>351</v>
      </c>
      <c r="D62" s="281" t="s">
        <v>337</v>
      </c>
      <c r="E62" s="282" t="s">
        <v>411</v>
      </c>
      <c r="F62" s="285">
        <v>61</v>
      </c>
      <c r="G62" s="283">
        <v>25</v>
      </c>
      <c r="H62" s="274">
        <f t="shared" si="4"/>
        <v>86</v>
      </c>
      <c r="I62" s="293" t="str">
        <f t="shared" si="5"/>
        <v>Tốt</v>
      </c>
      <c r="J62" s="275"/>
      <c r="K62" s="265">
        <v>1</v>
      </c>
      <c r="L62" s="265"/>
      <c r="M62" s="265"/>
      <c r="N62" s="265"/>
      <c r="O62" s="266" t="s">
        <v>454</v>
      </c>
      <c r="P62" s="265"/>
      <c r="Q62" s="265"/>
      <c r="R62" s="265"/>
      <c r="S62" s="265"/>
    </row>
    <row r="63" spans="1:19" s="104" customFormat="1" x14ac:dyDescent="0.25">
      <c r="A63" s="135">
        <v>50</v>
      </c>
      <c r="B63" s="275" t="s">
        <v>352</v>
      </c>
      <c r="C63" s="280" t="s">
        <v>353</v>
      </c>
      <c r="D63" s="281" t="s">
        <v>337</v>
      </c>
      <c r="E63" s="272">
        <v>41098</v>
      </c>
      <c r="F63" s="273">
        <v>56</v>
      </c>
      <c r="G63" s="273">
        <v>25</v>
      </c>
      <c r="H63" s="274">
        <f t="shared" si="4"/>
        <v>81</v>
      </c>
      <c r="I63" s="293" t="str">
        <f t="shared" si="5"/>
        <v>Tốt</v>
      </c>
      <c r="J63" s="275"/>
      <c r="K63" s="265">
        <v>1</v>
      </c>
      <c r="L63" s="265"/>
      <c r="M63" s="265"/>
      <c r="N63" s="265"/>
      <c r="O63" s="266" t="s">
        <v>454</v>
      </c>
      <c r="P63" s="265"/>
      <c r="Q63" s="265"/>
      <c r="R63" s="265"/>
      <c r="S63" s="265"/>
    </row>
    <row r="64" spans="1:19" s="104" customFormat="1" x14ac:dyDescent="0.25">
      <c r="A64" s="135">
        <v>51</v>
      </c>
      <c r="B64" s="275" t="s">
        <v>354</v>
      </c>
      <c r="C64" s="280" t="s">
        <v>355</v>
      </c>
      <c r="D64" s="281" t="s">
        <v>337</v>
      </c>
      <c r="E64" s="272">
        <v>41098</v>
      </c>
      <c r="F64" s="285">
        <v>57</v>
      </c>
      <c r="G64" s="273">
        <v>27</v>
      </c>
      <c r="H64" s="274">
        <f t="shared" si="4"/>
        <v>84</v>
      </c>
      <c r="I64" s="293" t="str">
        <f t="shared" si="5"/>
        <v>Tốt</v>
      </c>
      <c r="J64" s="275"/>
      <c r="K64" s="265">
        <v>1</v>
      </c>
      <c r="L64" s="265"/>
      <c r="M64" s="265"/>
      <c r="N64" s="265"/>
      <c r="O64" s="266" t="s">
        <v>454</v>
      </c>
      <c r="P64" s="265"/>
      <c r="Q64" s="265"/>
      <c r="R64" s="265"/>
      <c r="S64" s="265"/>
    </row>
    <row r="65" spans="1:19" s="104" customFormat="1" x14ac:dyDescent="0.25">
      <c r="A65" s="135">
        <v>52</v>
      </c>
      <c r="B65" s="275" t="s">
        <v>356</v>
      </c>
      <c r="C65" s="280" t="s">
        <v>357</v>
      </c>
      <c r="D65" s="281" t="s">
        <v>337</v>
      </c>
      <c r="E65" s="272" t="s">
        <v>413</v>
      </c>
      <c r="F65" s="273">
        <v>59</v>
      </c>
      <c r="G65" s="273">
        <v>25</v>
      </c>
      <c r="H65" s="274">
        <f t="shared" si="4"/>
        <v>84</v>
      </c>
      <c r="I65" s="293" t="str">
        <f t="shared" si="5"/>
        <v>Tốt</v>
      </c>
      <c r="J65" s="275"/>
      <c r="K65" s="265">
        <v>1</v>
      </c>
      <c r="L65" s="265"/>
      <c r="M65" s="265"/>
      <c r="N65" s="265"/>
      <c r="O65" s="266" t="s">
        <v>454</v>
      </c>
      <c r="P65" s="265"/>
      <c r="Q65" s="265"/>
      <c r="R65" s="265"/>
      <c r="S65" s="265"/>
    </row>
    <row r="66" spans="1:19" s="104" customFormat="1" x14ac:dyDescent="0.25">
      <c r="A66" s="135">
        <v>53</v>
      </c>
      <c r="B66" s="275" t="s">
        <v>360</v>
      </c>
      <c r="C66" s="280" t="s">
        <v>361</v>
      </c>
      <c r="D66" s="281" t="s">
        <v>337</v>
      </c>
      <c r="E66" s="272" t="s">
        <v>408</v>
      </c>
      <c r="F66" s="273">
        <v>64</v>
      </c>
      <c r="G66" s="273">
        <v>20</v>
      </c>
      <c r="H66" s="274">
        <f t="shared" si="4"/>
        <v>84</v>
      </c>
      <c r="I66" s="293" t="str">
        <f t="shared" si="5"/>
        <v>Tốt</v>
      </c>
      <c r="J66" s="275"/>
      <c r="K66" s="265">
        <v>1</v>
      </c>
      <c r="L66" s="265"/>
      <c r="M66" s="265"/>
      <c r="N66" s="265"/>
      <c r="O66" s="266" t="s">
        <v>454</v>
      </c>
      <c r="P66" s="265"/>
      <c r="Q66" s="265"/>
      <c r="R66" s="265"/>
      <c r="S66" s="265"/>
    </row>
    <row r="67" spans="1:19" s="104" customFormat="1" x14ac:dyDescent="0.25">
      <c r="A67" s="135">
        <v>54</v>
      </c>
      <c r="B67" s="275" t="s">
        <v>366</v>
      </c>
      <c r="C67" s="280" t="s">
        <v>367</v>
      </c>
      <c r="D67" s="281" t="s">
        <v>337</v>
      </c>
      <c r="E67" s="272">
        <v>40826</v>
      </c>
      <c r="F67" s="285">
        <v>58</v>
      </c>
      <c r="G67" s="273">
        <v>25</v>
      </c>
      <c r="H67" s="274">
        <f t="shared" si="4"/>
        <v>83</v>
      </c>
      <c r="I67" s="293" t="str">
        <f t="shared" si="5"/>
        <v>Tốt</v>
      </c>
      <c r="J67" s="275"/>
      <c r="K67" s="265">
        <v>1</v>
      </c>
      <c r="L67" s="265"/>
      <c r="M67" s="265"/>
      <c r="N67" s="265"/>
      <c r="O67" s="266" t="s">
        <v>454</v>
      </c>
      <c r="P67" s="265"/>
      <c r="Q67" s="265"/>
      <c r="R67" s="265"/>
      <c r="S67" s="265"/>
    </row>
    <row r="68" spans="1:19" s="265" customFormat="1" x14ac:dyDescent="0.25">
      <c r="A68" s="135">
        <v>55</v>
      </c>
      <c r="B68" s="275" t="s">
        <v>368</v>
      </c>
      <c r="C68" s="280" t="s">
        <v>369</v>
      </c>
      <c r="D68" s="281" t="s">
        <v>337</v>
      </c>
      <c r="E68" s="272">
        <v>40651</v>
      </c>
      <c r="F68" s="273">
        <v>52</v>
      </c>
      <c r="G68" s="273">
        <v>25</v>
      </c>
      <c r="H68" s="274">
        <f t="shared" si="4"/>
        <v>77</v>
      </c>
      <c r="I68" s="293" t="str">
        <f t="shared" si="5"/>
        <v>Hoàn thành</v>
      </c>
      <c r="J68" s="275"/>
      <c r="K68" s="265">
        <v>1</v>
      </c>
      <c r="O68" s="266" t="s">
        <v>454</v>
      </c>
    </row>
    <row r="69" spans="1:19" s="265" customFormat="1" x14ac:dyDescent="0.25">
      <c r="A69" s="135">
        <v>56</v>
      </c>
      <c r="B69" s="275" t="s">
        <v>370</v>
      </c>
      <c r="C69" s="280" t="s">
        <v>371</v>
      </c>
      <c r="D69" s="281" t="s">
        <v>337</v>
      </c>
      <c r="E69" s="272" t="s">
        <v>414</v>
      </c>
      <c r="F69" s="285">
        <v>46</v>
      </c>
      <c r="G69" s="273">
        <v>25</v>
      </c>
      <c r="H69" s="274">
        <f t="shared" si="4"/>
        <v>71</v>
      </c>
      <c r="I69" s="293" t="str">
        <f t="shared" si="5"/>
        <v>Hoàn thành</v>
      </c>
      <c r="J69" s="275"/>
      <c r="K69" s="265">
        <v>1</v>
      </c>
      <c r="O69" s="266" t="s">
        <v>454</v>
      </c>
    </row>
    <row r="70" spans="1:19" s="265" customFormat="1" x14ac:dyDescent="0.25">
      <c r="A70" s="135">
        <v>57</v>
      </c>
      <c r="B70" s="275" t="s">
        <v>319</v>
      </c>
      <c r="C70" s="280" t="s">
        <v>320</v>
      </c>
      <c r="D70" s="281" t="s">
        <v>299</v>
      </c>
      <c r="E70" s="272">
        <v>42870</v>
      </c>
      <c r="F70" s="273">
        <v>50</v>
      </c>
      <c r="G70" s="273">
        <v>20</v>
      </c>
      <c r="H70" s="274">
        <f t="shared" si="4"/>
        <v>70</v>
      </c>
      <c r="I70" s="293" t="str">
        <f t="shared" si="5"/>
        <v>Hoàn thành</v>
      </c>
      <c r="J70" s="275"/>
      <c r="K70" s="265">
        <v>1</v>
      </c>
      <c r="O70" s="266" t="s">
        <v>454</v>
      </c>
    </row>
    <row r="71" spans="1:19" s="104" customFormat="1" x14ac:dyDescent="0.25">
      <c r="A71" s="135">
        <v>58</v>
      </c>
      <c r="B71" s="275" t="s">
        <v>372</v>
      </c>
      <c r="C71" s="280" t="s">
        <v>373</v>
      </c>
      <c r="D71" s="281" t="s">
        <v>337</v>
      </c>
      <c r="E71" s="284" t="s">
        <v>415</v>
      </c>
      <c r="F71" s="285">
        <v>58</v>
      </c>
      <c r="G71" s="285">
        <v>25</v>
      </c>
      <c r="H71" s="274">
        <f t="shared" si="4"/>
        <v>83</v>
      </c>
      <c r="I71" s="293" t="str">
        <f t="shared" si="5"/>
        <v>Tốt</v>
      </c>
      <c r="J71" s="275"/>
      <c r="K71" s="265">
        <v>1</v>
      </c>
      <c r="L71" s="265"/>
      <c r="M71" s="265"/>
      <c r="N71" s="265"/>
      <c r="O71" s="266" t="s">
        <v>454</v>
      </c>
      <c r="P71" s="265"/>
      <c r="Q71" s="265"/>
      <c r="R71" s="265"/>
      <c r="S71" s="265"/>
    </row>
    <row r="72" spans="1:19" s="266" customFormat="1" x14ac:dyDescent="0.25">
      <c r="A72" s="135">
        <v>59</v>
      </c>
      <c r="B72" s="293" t="s">
        <v>374</v>
      </c>
      <c r="C72" s="270" t="s">
        <v>375</v>
      </c>
      <c r="D72" s="271" t="s">
        <v>376</v>
      </c>
      <c r="E72" s="277" t="s">
        <v>425</v>
      </c>
      <c r="F72" s="278">
        <v>55</v>
      </c>
      <c r="G72" s="278">
        <v>25</v>
      </c>
      <c r="H72" s="274">
        <f t="shared" si="4"/>
        <v>80</v>
      </c>
      <c r="I72" s="293" t="str">
        <f t="shared" si="5"/>
        <v>Hoàn thành</v>
      </c>
      <c r="J72" s="293"/>
      <c r="K72" s="265">
        <v>1</v>
      </c>
      <c r="O72" s="266" t="s">
        <v>455</v>
      </c>
      <c r="P72" s="265"/>
      <c r="Q72" s="265"/>
      <c r="R72" s="265"/>
      <c r="S72" s="265"/>
    </row>
    <row r="73" spans="1:19" s="202" customFormat="1" x14ac:dyDescent="0.25">
      <c r="A73" s="135">
        <v>60</v>
      </c>
      <c r="B73" s="275" t="s">
        <v>377</v>
      </c>
      <c r="C73" s="280" t="s">
        <v>378</v>
      </c>
      <c r="D73" s="281" t="s">
        <v>379</v>
      </c>
      <c r="E73" s="284" t="s">
        <v>435</v>
      </c>
      <c r="F73" s="285">
        <v>58</v>
      </c>
      <c r="G73" s="285">
        <v>25</v>
      </c>
      <c r="H73" s="274">
        <f t="shared" si="4"/>
        <v>83</v>
      </c>
      <c r="I73" s="293" t="str">
        <f t="shared" si="5"/>
        <v>Tốt</v>
      </c>
      <c r="J73" s="275"/>
      <c r="K73" s="265">
        <v>1</v>
      </c>
      <c r="L73" s="265"/>
      <c r="M73" s="265"/>
      <c r="N73" s="265"/>
      <c r="O73" s="266" t="s">
        <v>455</v>
      </c>
      <c r="P73" s="265"/>
      <c r="Q73" s="265"/>
      <c r="R73" s="265"/>
      <c r="S73" s="265"/>
    </row>
    <row r="74" spans="1:19" s="201" customFormat="1" x14ac:dyDescent="0.25">
      <c r="A74" s="135">
        <v>61</v>
      </c>
      <c r="B74" s="275" t="s">
        <v>380</v>
      </c>
      <c r="C74" s="280" t="s">
        <v>381</v>
      </c>
      <c r="D74" s="281" t="s">
        <v>382</v>
      </c>
      <c r="E74" s="284" t="s">
        <v>437</v>
      </c>
      <c r="F74" s="285">
        <v>63</v>
      </c>
      <c r="G74" s="285">
        <v>25</v>
      </c>
      <c r="H74" s="274">
        <f t="shared" si="4"/>
        <v>88</v>
      </c>
      <c r="I74" s="293" t="str">
        <f t="shared" si="5"/>
        <v>Tốt</v>
      </c>
      <c r="J74" s="275"/>
      <c r="K74" s="266">
        <v>1</v>
      </c>
      <c r="L74" s="266"/>
      <c r="M74" s="266"/>
      <c r="N74" s="266"/>
      <c r="O74" s="266" t="s">
        <v>455</v>
      </c>
      <c r="P74" s="266"/>
      <c r="Q74" s="266"/>
      <c r="R74" s="266"/>
      <c r="S74" s="266"/>
    </row>
    <row r="75" spans="1:19" s="265" customFormat="1" x14ac:dyDescent="0.25">
      <c r="A75" s="135">
        <v>62</v>
      </c>
      <c r="B75" s="275" t="s">
        <v>383</v>
      </c>
      <c r="C75" s="280" t="s">
        <v>384</v>
      </c>
      <c r="D75" s="281" t="s">
        <v>382</v>
      </c>
      <c r="E75" s="284">
        <v>39724</v>
      </c>
      <c r="F75" s="285">
        <v>55</v>
      </c>
      <c r="G75" s="285">
        <v>25</v>
      </c>
      <c r="H75" s="274">
        <f t="shared" si="4"/>
        <v>80</v>
      </c>
      <c r="I75" s="293" t="str">
        <f t="shared" si="5"/>
        <v>Hoàn thành</v>
      </c>
      <c r="J75" s="279" t="s">
        <v>443</v>
      </c>
      <c r="K75" s="265">
        <v>1</v>
      </c>
      <c r="O75" s="266" t="s">
        <v>455</v>
      </c>
      <c r="P75" s="266"/>
      <c r="Q75" s="266"/>
      <c r="R75" s="266"/>
      <c r="S75" s="266"/>
    </row>
    <row r="76" spans="1:19" s="202" customFormat="1" x14ac:dyDescent="0.25">
      <c r="A76" s="135">
        <v>63</v>
      </c>
      <c r="B76" s="275" t="s">
        <v>338</v>
      </c>
      <c r="C76" s="280" t="s">
        <v>339</v>
      </c>
      <c r="D76" s="281" t="s">
        <v>337</v>
      </c>
      <c r="E76" s="286" t="s">
        <v>438</v>
      </c>
      <c r="F76" s="287">
        <v>60</v>
      </c>
      <c r="G76" s="287">
        <v>25</v>
      </c>
      <c r="H76" s="274">
        <f t="shared" ref="H76" si="6">SUM(F76+G76)</f>
        <v>85</v>
      </c>
      <c r="I76" s="293" t="str">
        <f t="shared" ref="I76" si="7">IF(AND(H76&gt;=96,H76&lt;130),"Xuất sắc",IF(AND(H76&lt;96,H76&gt;=81),"Tốt",IF(AND(H76&gt;=70,H76&lt;81),"Hoàn thành",IF(AND(H76&lt;70,H76&gt;0),"không hoàn thành",""))))</f>
        <v>Tốt</v>
      </c>
      <c r="J76" s="275"/>
      <c r="K76" s="265">
        <v>1</v>
      </c>
      <c r="L76" s="265"/>
      <c r="M76" s="265"/>
      <c r="N76" s="265"/>
      <c r="O76" s="266" t="s">
        <v>455</v>
      </c>
      <c r="P76" s="265"/>
      <c r="Q76" s="265"/>
      <c r="R76" s="265"/>
      <c r="S76" s="265"/>
    </row>
    <row r="77" spans="1:19" x14ac:dyDescent="0.25">
      <c r="A77" s="155"/>
      <c r="B77" s="156"/>
      <c r="C77" s="157"/>
      <c r="D77" s="158"/>
      <c r="E77" s="159"/>
      <c r="F77" s="183"/>
      <c r="G77" s="183"/>
      <c r="H77" s="127"/>
      <c r="I77" s="160"/>
      <c r="J77" s="124"/>
    </row>
    <row r="78" spans="1:19" x14ac:dyDescent="0.25">
      <c r="A78" s="155"/>
      <c r="B78" s="156"/>
      <c r="C78" s="157"/>
      <c r="D78" s="158"/>
      <c r="E78" s="159"/>
      <c r="F78" s="183"/>
      <c r="G78" s="183"/>
      <c r="H78" s="127"/>
      <c r="I78" s="160"/>
      <c r="J78" s="124"/>
    </row>
    <row r="79" spans="1:19" x14ac:dyDescent="0.25">
      <c r="B79" s="161" t="s">
        <v>43</v>
      </c>
      <c r="E79" s="163"/>
      <c r="F79" s="163"/>
      <c r="G79" s="163"/>
      <c r="H79" s="161"/>
      <c r="I79" s="124"/>
      <c r="J79" s="164"/>
    </row>
    <row r="80" spans="1:19" x14ac:dyDescent="0.25">
      <c r="B80" s="162" t="s">
        <v>479</v>
      </c>
      <c r="C80" s="165"/>
      <c r="D80" s="165"/>
      <c r="J80" s="124"/>
    </row>
    <row r="81" spans="1:10" x14ac:dyDescent="0.25">
      <c r="A81" s="124"/>
      <c r="B81" s="167" t="s">
        <v>39</v>
      </c>
      <c r="C81" s="167"/>
      <c r="D81" s="125" t="s">
        <v>476</v>
      </c>
      <c r="E81" s="168" t="s">
        <v>481</v>
      </c>
      <c r="F81" s="169"/>
      <c r="G81" s="169"/>
      <c r="H81" s="127" t="s">
        <v>447</v>
      </c>
      <c r="I81" s="124"/>
      <c r="J81" s="124"/>
    </row>
    <row r="82" spans="1:10" x14ac:dyDescent="0.25">
      <c r="A82" s="124"/>
      <c r="B82" s="167" t="s">
        <v>40</v>
      </c>
      <c r="C82" s="167"/>
      <c r="D82" s="125" t="s">
        <v>477</v>
      </c>
      <c r="E82" s="168" t="s">
        <v>480</v>
      </c>
      <c r="F82" s="169"/>
      <c r="G82" s="169"/>
      <c r="H82" s="127" t="s">
        <v>448</v>
      </c>
      <c r="I82" s="124"/>
      <c r="J82" s="124"/>
    </row>
    <row r="83" spans="1:10" x14ac:dyDescent="0.25">
      <c r="B83" s="165" t="s">
        <v>41</v>
      </c>
      <c r="C83" s="165"/>
      <c r="D83" s="162" t="s">
        <v>478</v>
      </c>
      <c r="E83" s="168" t="s">
        <v>483</v>
      </c>
      <c r="F83" s="184"/>
      <c r="G83" s="184"/>
      <c r="J83" s="124"/>
    </row>
    <row r="84" spans="1:10" x14ac:dyDescent="0.25">
      <c r="B84" s="165" t="s">
        <v>42</v>
      </c>
      <c r="C84" s="165"/>
      <c r="D84" s="162" t="str">
        <f>COUNTIF($I$14:$I$76,"Không hoàn thành")&amp;" người"</f>
        <v>1 người</v>
      </c>
      <c r="E84" s="168" t="s">
        <v>482</v>
      </c>
      <c r="F84" s="184"/>
      <c r="G84" s="184"/>
      <c r="J84" s="124"/>
    </row>
    <row r="85" spans="1:10" x14ac:dyDescent="0.25">
      <c r="B85" s="165" t="s">
        <v>44</v>
      </c>
      <c r="C85" s="165"/>
      <c r="D85" s="165"/>
      <c r="J85" s="124"/>
    </row>
    <row r="86" spans="1:10" x14ac:dyDescent="0.25">
      <c r="A86" s="171"/>
      <c r="J86" s="124"/>
    </row>
    <row r="87" spans="1:10" x14ac:dyDescent="0.25">
      <c r="H87" s="172" t="s">
        <v>47</v>
      </c>
      <c r="J87" s="124"/>
    </row>
    <row r="88" spans="1:10" x14ac:dyDescent="0.25">
      <c r="A88" s="173"/>
      <c r="B88" s="173"/>
      <c r="C88" s="174" t="s">
        <v>45</v>
      </c>
      <c r="D88" s="174"/>
      <c r="E88" s="175"/>
      <c r="F88" s="185"/>
      <c r="G88" s="185"/>
      <c r="H88" s="176" t="s">
        <v>46</v>
      </c>
      <c r="J88" s="295"/>
    </row>
    <row r="89" spans="1:10" s="15" customFormat="1" x14ac:dyDescent="0.25">
      <c r="A89" s="161"/>
      <c r="B89" s="161"/>
      <c r="C89" s="162"/>
      <c r="D89" s="162"/>
      <c r="E89" s="166"/>
      <c r="F89" s="179"/>
      <c r="G89" s="179"/>
      <c r="H89" s="163"/>
      <c r="I89" s="124"/>
      <c r="J89" s="124"/>
    </row>
    <row r="90" spans="1:10" x14ac:dyDescent="0.25">
      <c r="B90" s="162"/>
      <c r="I90" s="124"/>
      <c r="J90" s="124"/>
    </row>
    <row r="91" spans="1:10" x14ac:dyDescent="0.25">
      <c r="I91" s="124"/>
      <c r="J91" s="124"/>
    </row>
    <row r="92" spans="1:10" x14ac:dyDescent="0.25">
      <c r="I92" s="124"/>
      <c r="J92" s="124"/>
    </row>
    <row r="93" spans="1:10" x14ac:dyDescent="0.25">
      <c r="I93" s="124"/>
      <c r="J93" s="124"/>
    </row>
    <row r="94" spans="1:10" x14ac:dyDescent="0.25">
      <c r="I94" s="124"/>
      <c r="J94" s="124"/>
    </row>
    <row r="95" spans="1:10" x14ac:dyDescent="0.25">
      <c r="I95" s="124"/>
      <c r="J95" s="124"/>
    </row>
    <row r="96" spans="1:10" x14ac:dyDescent="0.25">
      <c r="I96" s="124"/>
      <c r="J96" s="124"/>
    </row>
  </sheetData>
  <autoFilter ref="A13:S76">
    <sortState ref="A23:S96">
      <sortCondition ref="A13:A98"/>
    </sortState>
  </autoFilter>
  <mergeCells count="17">
    <mergeCell ref="F11:I11"/>
    <mergeCell ref="A4:J4"/>
    <mergeCell ref="A6:J6"/>
    <mergeCell ref="A7:J7"/>
    <mergeCell ref="A11:A12"/>
    <mergeCell ref="B11:B12"/>
    <mergeCell ref="C11:C12"/>
    <mergeCell ref="D11:D12"/>
    <mergeCell ref="E11:E12"/>
    <mergeCell ref="J11:J12"/>
    <mergeCell ref="F12:H12"/>
    <mergeCell ref="K1:S1"/>
    <mergeCell ref="K2:K3"/>
    <mergeCell ref="L2:M2"/>
    <mergeCell ref="N2:O2"/>
    <mergeCell ref="P2:Q2"/>
    <mergeCell ref="R2:S2"/>
  </mergeCells>
  <conditionalFormatting sqref="A14:D14 B15:D18 B61:D66 B68:D78 B20:D56 A15:A78">
    <cfRule type="expression" dxfId="16" priority="8" stopIfTrue="1">
      <formula>$C14=""</formula>
    </cfRule>
  </conditionalFormatting>
  <conditionalFormatting sqref="D19">
    <cfRule type="expression" dxfId="15" priority="7" stopIfTrue="1">
      <formula>$C19=""</formula>
    </cfRule>
  </conditionalFormatting>
  <conditionalFormatting sqref="B57:D57">
    <cfRule type="expression" dxfId="14" priority="6" stopIfTrue="1">
      <formula>$C57=""</formula>
    </cfRule>
  </conditionalFormatting>
  <conditionalFormatting sqref="B67:D67">
    <cfRule type="expression" dxfId="13" priority="5" stopIfTrue="1">
      <formula>$C67=""</formula>
    </cfRule>
  </conditionalFormatting>
  <conditionalFormatting sqref="B58:D58">
    <cfRule type="expression" dxfId="12" priority="4" stopIfTrue="1">
      <formula>$C58=""</formula>
    </cfRule>
  </conditionalFormatting>
  <conditionalFormatting sqref="B59:D59">
    <cfRule type="expression" dxfId="11" priority="3" stopIfTrue="1">
      <formula>$C59=""</formula>
    </cfRule>
  </conditionalFormatting>
  <conditionalFormatting sqref="B60:D60">
    <cfRule type="expression" dxfId="10" priority="2" stopIfTrue="1">
      <formula>$C60=""</formula>
    </cfRule>
  </conditionalFormatting>
  <pageMargins left="0.7" right="0.7" top="0.75" bottom="0.75" header="0.3" footer="0.3"/>
  <pageSetup scale="60" orientation="landscape" r:id="rId1"/>
  <headerFooter>
    <oddFooter>Page &amp;P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abSelected="1" view="pageBreakPreview" topLeftCell="A37" zoomScale="75" zoomScaleNormal="75" zoomScaleSheetLayoutView="75" workbookViewId="0">
      <selection activeCell="H14" sqref="H14:H97"/>
    </sheetView>
  </sheetViews>
  <sheetFormatPr defaultColWidth="8.7109375" defaultRowHeight="15.75" x14ac:dyDescent="0.25"/>
  <cols>
    <col min="1" max="1" width="8.140625" style="161" customWidth="1"/>
    <col min="2" max="2" width="15.140625" style="161" customWidth="1"/>
    <col min="3" max="3" width="28.28515625" style="162" customWidth="1"/>
    <col min="4" max="4" width="40.28515625" style="162" bestFit="1" customWidth="1"/>
    <col min="5" max="5" width="18.7109375" style="166" bestFit="1" customWidth="1"/>
    <col min="6" max="6" width="16.42578125" style="179" customWidth="1"/>
    <col min="7" max="7" width="13.5703125" style="179" bestFit="1" customWidth="1"/>
    <col min="8" max="8" width="15.85546875" style="163" customWidth="1"/>
    <col min="9" max="9" width="25.85546875" style="161" customWidth="1"/>
    <col min="10" max="10" width="20.5703125" style="124" customWidth="1"/>
    <col min="11" max="11" width="12.28515625" style="104" customWidth="1"/>
    <col min="12" max="12" width="11.85546875" style="104" customWidth="1"/>
    <col min="13" max="13" width="7.140625" style="104" customWidth="1"/>
    <col min="14" max="14" width="12.140625" style="104" customWidth="1"/>
    <col min="15" max="15" width="10.7109375" style="102" customWidth="1"/>
    <col min="16" max="16" width="11" style="104" customWidth="1"/>
    <col min="17" max="17" width="8.7109375" style="104"/>
    <col min="18" max="18" width="10.7109375" style="104" customWidth="1"/>
    <col min="19" max="19" width="8.7109375" style="104"/>
    <col min="20" max="20" width="15.42578125" style="104" customWidth="1"/>
    <col min="21" max="16384" width="8.7109375" style="104"/>
  </cols>
  <sheetData>
    <row r="1" spans="1:20" ht="28.5" x14ac:dyDescent="0.25">
      <c r="A1" s="305"/>
      <c r="B1" s="305"/>
      <c r="C1" s="306"/>
      <c r="D1" s="306"/>
      <c r="E1" s="307"/>
      <c r="F1" s="308"/>
      <c r="G1" s="308"/>
      <c r="H1" s="309"/>
      <c r="I1" s="305"/>
      <c r="J1" s="310"/>
      <c r="K1" s="419" t="s">
        <v>449</v>
      </c>
      <c r="L1" s="419"/>
      <c r="M1" s="419"/>
      <c r="N1" s="419"/>
      <c r="O1" s="419"/>
      <c r="P1" s="419"/>
      <c r="Q1" s="419"/>
      <c r="R1" s="419"/>
      <c r="S1" s="419"/>
    </row>
    <row r="2" spans="1:20" x14ac:dyDescent="0.25">
      <c r="A2" s="305"/>
      <c r="B2" s="305"/>
      <c r="C2" s="306"/>
      <c r="D2" s="306"/>
      <c r="E2" s="307"/>
      <c r="F2" s="308"/>
      <c r="G2" s="308"/>
      <c r="H2" s="309"/>
      <c r="I2" s="305"/>
      <c r="J2" s="310"/>
      <c r="K2" s="420"/>
      <c r="L2" s="422" t="s">
        <v>457</v>
      </c>
      <c r="M2" s="423"/>
      <c r="N2" s="422" t="s">
        <v>458</v>
      </c>
      <c r="O2" s="423"/>
      <c r="P2" s="424" t="s">
        <v>459</v>
      </c>
      <c r="Q2" s="424"/>
      <c r="R2" s="422" t="s">
        <v>460</v>
      </c>
      <c r="S2" s="423"/>
    </row>
    <row r="3" spans="1:20" ht="30" x14ac:dyDescent="0.25">
      <c r="A3" s="305"/>
      <c r="B3" s="305"/>
      <c r="C3" s="306"/>
      <c r="D3" s="306"/>
      <c r="E3" s="307"/>
      <c r="F3" s="308"/>
      <c r="G3" s="308"/>
      <c r="H3" s="309"/>
      <c r="I3" s="305"/>
      <c r="J3" s="310"/>
      <c r="K3" s="421"/>
      <c r="L3" s="311" t="s">
        <v>461</v>
      </c>
      <c r="M3" s="311" t="s">
        <v>462</v>
      </c>
      <c r="N3" s="311" t="s">
        <v>461</v>
      </c>
      <c r="O3" s="311" t="s">
        <v>462</v>
      </c>
      <c r="P3" s="311" t="s">
        <v>461</v>
      </c>
      <c r="Q3" s="311" t="s">
        <v>462</v>
      </c>
      <c r="R3" s="311" t="s">
        <v>461</v>
      </c>
      <c r="S3" s="311" t="s">
        <v>462</v>
      </c>
    </row>
    <row r="4" spans="1:20" ht="20.25" x14ac:dyDescent="0.25">
      <c r="A4" s="414" t="s">
        <v>11</v>
      </c>
      <c r="B4" s="414"/>
      <c r="C4" s="414"/>
      <c r="D4" s="414"/>
      <c r="E4" s="414"/>
      <c r="F4" s="414"/>
      <c r="G4" s="414"/>
      <c r="H4" s="414"/>
      <c r="I4" s="414"/>
      <c r="J4" s="414"/>
      <c r="K4" s="347" t="s">
        <v>452</v>
      </c>
      <c r="L4" s="312" t="str">
        <f>COUNTIFS('Bang ket qua theo cong thuc'!$G$14:$G$98,"xuất sắc",'Bang ket qua theo cong thuc'!$M$14:$M$98,"DMSX")&amp;"/"&amp;COUNTIF('Bang ket qua theo cong thuc'!$M$20:$M$98,"DMSX")</f>
        <v>0/7</v>
      </c>
      <c r="M4" s="313">
        <f>COUNTIF('Bang ket qua theo cong thuc'!$G$20:$G$26,"Xuất sắc")/ (85-COUNTIF('Bang ket qua theo cong thuc'!$G$14:$G$98,""))*100</f>
        <v>0</v>
      </c>
      <c r="N4" s="312" t="str">
        <f>COUNTIFS('Bang ket qua theo cong thuc'!$G$14:$G$98,"Tốt",'Bang ket qua theo cong thuc'!$M$14:$M$98,"DMSX")&amp;"/"&amp;COUNTIF('Bang ket qua theo cong thuc'!$M$20:$M$98,"DMSX")</f>
        <v>0/7</v>
      </c>
      <c r="O4" s="313">
        <f>COUNTIF('Bang ket qua theo cong thuc'!$G$20:$G$26,"tốt")/(85-COUNTIF('Bang ket qua theo cong thuc'!$G$14:$G$98,""))*100</f>
        <v>0</v>
      </c>
      <c r="P4" s="312" t="str">
        <f>COUNTIFS('Bang ket qua theo cong thuc'!$G$14:$G$98,"Hoàn thành",'Bang ket qua theo cong thuc'!$M$14:$M$98,"DMSX")&amp;"/"&amp;COUNTIF('Bang ket qua theo cong thuc'!$M$20:$M$98,"DMSX")</f>
        <v>0/7</v>
      </c>
      <c r="Q4" s="313">
        <f>COUNTIF('Bang ket qua theo cong thuc'!$G$20:$G$26,"hoàn thành")/ (85-COUNTIF('Bang ket qua theo cong thuc'!$G$14:$G$98,""))*100</f>
        <v>0</v>
      </c>
      <c r="R4" s="312" t="str">
        <f>COUNTIFS('Bang ket qua theo cong thuc'!$G$14:$G$98,"Không hoàn thành",'Bang ket qua theo cong thuc'!$M$14:$M$98,"DMSX")&amp;"/"&amp;COUNTIF('Bang ket qua theo cong thuc'!$M$20:$M$98,"DMSX")</f>
        <v>0/7</v>
      </c>
      <c r="S4" s="313">
        <f>COUNTIF('Bang ket qua theo cong thuc'!$G$20:$G$26,"không hoàn thành")/ (85-COUNTIF('Bang ket qua theo cong thuc'!$G$14:$G$98,""))*100</f>
        <v>0</v>
      </c>
    </row>
    <row r="5" spans="1:20" x14ac:dyDescent="0.25">
      <c r="A5" s="310"/>
      <c r="B5" s="310"/>
      <c r="C5" s="314"/>
      <c r="D5" s="314"/>
      <c r="E5" s="315"/>
      <c r="F5" s="316"/>
      <c r="G5" s="316"/>
      <c r="H5" s="317"/>
      <c r="I5" s="310"/>
      <c r="J5" s="310"/>
      <c r="K5" s="347" t="s">
        <v>451</v>
      </c>
      <c r="L5" s="312" t="str">
        <f>COUNTIFS('Bang ket qua theo cong thuc'!$G$14:$G$98,"xuất sắc",'Bang ket qua theo cong thuc'!$M$14:$M$98,"VCLD")&amp;"/"&amp;COUNTIF('Bang ket qua theo cong thuc'!$M$20:$M$98,"VCLD")</f>
        <v>0/12</v>
      </c>
      <c r="M5" s="313">
        <f>COUNTIF('Bang ket qua theo cong thuc'!$G$27:$G$38,"Xuất sắc")/ (85-COUNTIF('Bang ket qua theo cong thuc'!$G$14:$G$98,""))*100</f>
        <v>0</v>
      </c>
      <c r="N5" s="312" t="str">
        <f>COUNTIFS('Bang ket qua theo cong thuc'!$G$14:$G$98,"Tốt",'Bang ket qua theo cong thuc'!$M$14:$M$98,"VCLD")&amp;"/"&amp;COUNTIF('Bang ket qua theo cong thuc'!$M$20:$M$98,"VCLD")</f>
        <v>0/12</v>
      </c>
      <c r="O5" s="313">
        <f>COUNTIF('Bang ket qua theo cong thuc'!$G$27:$G$38,"tốt")/(85-COUNTIF('Bang ket qua theo cong thuc'!$G$14:$G$98,""))*100</f>
        <v>0</v>
      </c>
      <c r="P5" s="312" t="str">
        <f>COUNTIFS('Bang ket qua theo cong thuc'!$G$14:$G$98,"Hoàn thành",'Bang ket qua theo cong thuc'!$M$14:$M$98,"VCLD")&amp;"/"&amp;COUNTIF('Bang ket qua theo cong thuc'!$M$20:$M$98,"VCLD")</f>
        <v>0/12</v>
      </c>
      <c r="Q5" s="318">
        <f>COUNTIF('Bang ket qua theo cong thuc'!$G$27:$G$38,"hoàn thành")/(85-COUNTIF('Bang ket qua theo cong thuc'!$G$14:$G$98,""))*100</f>
        <v>0</v>
      </c>
      <c r="R5" s="312" t="str">
        <f>COUNTIFS('Bang ket qua theo cong thuc'!$G$14:$G$98,"Không hoàn thành",'Bang ket qua theo cong thuc'!$M$14:$M$98,"VCLD")&amp;"/"&amp;COUNTIF('Bang ket qua theo cong thuc'!$M$20:$M$98,"VCLD")</f>
        <v>0/12</v>
      </c>
      <c r="S5" s="318">
        <f>COUNTIF('Bang ket qua theo cong thuc'!$G$27:O40,"không hoàn thành")/(85-COUNTIF('Bang ket qua theo cong thuc'!$G$14:$G$98,""))*100</f>
        <v>0</v>
      </c>
    </row>
    <row r="6" spans="1:20" x14ac:dyDescent="0.25">
      <c r="A6" s="415" t="s">
        <v>30</v>
      </c>
      <c r="B6" s="415"/>
      <c r="C6" s="415"/>
      <c r="D6" s="415"/>
      <c r="E6" s="415"/>
      <c r="F6" s="415"/>
      <c r="G6" s="415"/>
      <c r="H6" s="415"/>
      <c r="I6" s="415"/>
      <c r="J6" s="415"/>
      <c r="K6" s="347" t="s">
        <v>450</v>
      </c>
      <c r="L6" s="312" t="str">
        <f>COUNTIFS('Bang ket qua theo cong thuc'!$G$14:$G$98,"xuất sắc",'Bang ket qua theo cong thuc'!$M$14:$M$98,"HTCT")&amp;"/"&amp;COUNTIF('Bang ket qua theo cong thuc'!$M$20:$M$98,"HTCT")</f>
        <v>0/16</v>
      </c>
      <c r="M6" s="313">
        <f>COUNTIF('Bang ket qua theo cong thuc'!$G$39:$G$54,"Xuất sắc")/ (85-COUNTIF('Bang ket qua theo cong thuc'!$G$14:$G$98,""))*100</f>
        <v>0</v>
      </c>
      <c r="N6" s="312" t="str">
        <f>COUNTIFS('Bang ket qua theo cong thuc'!$G$14:$G$98,"Tốt",'Bang ket qua theo cong thuc'!$M$14:$M$98,"HTCT")&amp;"/"&amp;COUNTIF('Bang ket qua theo cong thuc'!$M$20:$M$98,"HTCT")</f>
        <v>0/16</v>
      </c>
      <c r="O6" s="313">
        <f>COUNTIF('Bang ket qua theo cong thuc'!$G$39:$G$54,"tốt")/ (85-COUNTIF('Bang ket qua theo cong thuc'!$G$14:$G$98,""))*100</f>
        <v>0</v>
      </c>
      <c r="P6" s="312" t="str">
        <f>COUNTIFS('Bang ket qua theo cong thuc'!$G$14:$G$98,"Hoàn thành",'Bang ket qua theo cong thuc'!$M$14:$M$98,"HTCT")&amp;"/"&amp;COUNTIF('Bang ket qua theo cong thuc'!$M$20:$M$98,"HTCT")</f>
        <v>0/16</v>
      </c>
      <c r="Q6" s="313">
        <f>COUNTIF('Bang ket qua theo cong thuc'!$G$39:$G$54,"hoàn thành")/ (85-COUNTIF('Bang ket qua theo cong thuc'!$G$14:$G$98,""))*100</f>
        <v>0</v>
      </c>
      <c r="R6" s="312" t="str">
        <f>COUNTIFS('Bang ket qua theo cong thuc'!$G$14:$G$98,"Không hoàn thành",'Bang ket qua theo cong thuc'!$M$14:$M$98,"HTCT")&amp;"/"&amp;COUNTIF('Bang ket qua theo cong thuc'!$M$20:$M$98,"HTCT")</f>
        <v>0/16</v>
      </c>
      <c r="S6" s="318">
        <f>COUNTIF('Bang ket qua theo cong thuc'!$G$39:$G$54,"không hoàn thành")/ (85-COUNTIF('Bang ket qua theo cong thuc'!$G$14:$G$98,""))*100</f>
        <v>0</v>
      </c>
    </row>
    <row r="7" spans="1:20" x14ac:dyDescent="0.25">
      <c r="A7" s="415" t="s">
        <v>474</v>
      </c>
      <c r="B7" s="415"/>
      <c r="C7" s="415"/>
      <c r="D7" s="415"/>
      <c r="E7" s="415"/>
      <c r="F7" s="415"/>
      <c r="G7" s="415"/>
      <c r="H7" s="415"/>
      <c r="I7" s="415"/>
      <c r="J7" s="415"/>
      <c r="K7" s="347" t="s">
        <v>453</v>
      </c>
      <c r="L7" s="312" t="str">
        <f>COUNTIFS('Bang ket qua theo cong thuc'!$G$14:$G$98,"xuất sắc",'Bang ket qua theo cong thuc'!$M$14:$M$98,"TKT")&amp;"/"&amp;COUNTIF('Bang ket qua theo cong thuc'!$M$20:$M$98,"TKT")</f>
        <v>0/15</v>
      </c>
      <c r="M7" s="313">
        <f>COUNTIF('Bang ket qua theo cong thuc'!$G$55:$G$69,"Xuất sắc")/ (85-COUNTIF('Bang ket qua theo cong thuc'!$G$14:$G$98,""))*100</f>
        <v>0</v>
      </c>
      <c r="N7" s="312" t="str">
        <f>COUNTIFS('Bang ket qua theo cong thuc'!$G$14:$G$98,"Tốt",'Bang ket qua theo cong thuc'!$M$14:$M$98,"TKT")&amp;"/"&amp;COUNTIF('Bang ket qua theo cong thuc'!$M$20:$M$98,"TKT")</f>
        <v>0/15</v>
      </c>
      <c r="O7" s="313">
        <f>COUNTIF('Bang ket qua theo cong thuc'!$G$55:$G$69,"tốt")/ (85-COUNTIF('Bang ket qua theo cong thuc'!$G$14:$G$98,""))*100</f>
        <v>0</v>
      </c>
      <c r="P7" s="312" t="str">
        <f>COUNTIFS('Bang ket qua theo cong thuc'!$G$14:$G$98,"Hoàn thành",'Bang ket qua theo cong thuc'!$M$14:$M$98,"TKT")&amp;"/"&amp;COUNTIF('Bang ket qua theo cong thuc'!$M$20:$M$98,"TKT")</f>
        <v>0/15</v>
      </c>
      <c r="Q7" s="318">
        <f>COUNTIF('Bang ket qua theo cong thuc'!$G$55:$G$69,"hoàn thành")/ (85-COUNTIF('Bang ket qua theo cong thuc'!$G$14:$G$98,""))*100</f>
        <v>0</v>
      </c>
      <c r="R7" s="312" t="str">
        <f>COUNTIFS('Bang ket qua theo cong thuc'!$G$14:$G$98,"Không hoàn thành",'Bang ket qua theo cong thuc'!$M$14:$M$98,"TKT")&amp;"/"&amp;COUNTIF('Bang ket qua theo cong thuc'!$M$20:$M$98,"TKT")</f>
        <v>0/15</v>
      </c>
      <c r="S7" s="318">
        <f>COUNTIF('Bang ket qua theo cong thuc'!$G$55:$G$69,"không hoàn thành")/ (85-COUNTIF('Bang ket qua theo cong thuc'!$G$14:$G$98,""))*100</f>
        <v>0</v>
      </c>
    </row>
    <row r="8" spans="1:20" x14ac:dyDescent="0.25">
      <c r="A8" s="319"/>
      <c r="B8" s="319" t="s">
        <v>31</v>
      </c>
      <c r="C8" s="320" t="s">
        <v>446</v>
      </c>
      <c r="D8" s="320"/>
      <c r="E8" s="321"/>
      <c r="F8" s="322"/>
      <c r="G8" s="322"/>
      <c r="H8" s="323"/>
      <c r="I8" s="310"/>
      <c r="J8" s="348"/>
      <c r="K8" s="347" t="s">
        <v>454</v>
      </c>
      <c r="L8" s="312" t="str">
        <f>COUNTIFS('Bang ket qua theo cong thuc'!$G$14:$G$98,"xuất sắc",'Bang ket qua theo cong thuc'!$M$14:$M$98,"TKBV")&amp;"/"&amp;COUNTIF('Bang ket qua theo cong thuc'!$M$20:$M$98,"TKBV")</f>
        <v>0/23</v>
      </c>
      <c r="M8" s="313">
        <f>COUNTIF('Bang ket qua theo cong thuc'!$G$70:$G$92,"Xuất sắc")/ (85-COUNTIF('Bang ket qua theo cong thuc'!$G$14:$G$98,""))*100</f>
        <v>0</v>
      </c>
      <c r="N8" s="312" t="str">
        <f>COUNTIFS('Bang ket qua theo cong thuc'!$G$14:$G$98,"Tốt",'Bang ket qua theo cong thuc'!$M$14:$M$98,"TKBV")&amp;"/"&amp;COUNTIF('Bang ket qua theo cong thuc'!$M$20:$M$98,"TKBV")</f>
        <v>0/23</v>
      </c>
      <c r="O8" s="313">
        <f>COUNTIF('Bang ket qua theo cong thuc'!$G$70:$G$92,"tốt")/ (85-COUNTIF('Bang ket qua theo cong thuc'!$G$14:$G$98,""))*100</f>
        <v>0</v>
      </c>
      <c r="P8" s="312" t="str">
        <f>COUNTIFS('Bang ket qua theo cong thuc'!$G$14:$G$98,"Hoàn thành",'Bang ket qua theo cong thuc'!$M$14:$M$98,"TKBV")&amp;"/"&amp;COUNTIF('Bang ket qua theo cong thuc'!$M$20:$M$98,"TKBV")</f>
        <v>0/23</v>
      </c>
      <c r="Q8" s="318">
        <f>COUNTIF('Bang ket qua theo cong thuc'!$G$70:$G$92,"hoàn thành")/ (85-COUNTIF('Bang ket qua theo cong thuc'!$G$14:$G$98,""))*100</f>
        <v>0</v>
      </c>
      <c r="R8" s="312" t="str">
        <f>COUNTIFS('Bang ket qua theo cong thuc'!$G$14:$G$98,"Không hoàn thành",'Bang ket qua theo cong thuc'!$M$14:$M$98,"TKBV")&amp;"/"&amp;COUNTIF('Bang ket qua theo cong thuc'!$M$20:$M$98,"TKBV")</f>
        <v>0/23</v>
      </c>
      <c r="S8" s="318">
        <f>COUNTIF('Bang ket qua theo cong thuc'!$G$70:$G$92,"không hoàn thành")/ (85-COUNTIF('Bang ket qua theo cong thuc'!$G$14:$G$98,""))*100</f>
        <v>0</v>
      </c>
    </row>
    <row r="9" spans="1:20" x14ac:dyDescent="0.25">
      <c r="A9" s="319"/>
      <c r="B9" s="319" t="s">
        <v>32</v>
      </c>
      <c r="C9" s="320"/>
      <c r="D9" s="320"/>
      <c r="E9" s="321"/>
      <c r="F9" s="322"/>
      <c r="G9" s="322"/>
      <c r="H9" s="323"/>
      <c r="I9" s="310"/>
      <c r="J9" s="348"/>
      <c r="K9" s="347" t="s">
        <v>455</v>
      </c>
      <c r="L9" s="312" t="str">
        <f>COUNTIFS('Bang ket qua theo cong thuc'!$G$14:$G$98,"xuất sắc",'Bang ket qua theo cong thuc'!$M$14:$M$98,"XDCB")&amp;"/"&amp;COUNTIF('Bang ket qua theo cong thuc'!$M$20:$M$98,"XDCB")</f>
        <v>0/6</v>
      </c>
      <c r="M9" s="313">
        <f>COUNTIF('Bang ket qua theo cong thuc'!$G$93:$G$98,"Xuất sắc")/ (85-COUNTIF('Bang ket qua theo cong thuc'!$G$14:$G$98,""))*100</f>
        <v>0</v>
      </c>
      <c r="N9" s="312" t="str">
        <f>COUNTIFS('Bang ket qua theo cong thuc'!$G$14:$G$98,"Tốt",'Bang ket qua theo cong thuc'!$M$14:$M$98,"XDCB")&amp;"/"&amp;COUNTIF('Bang ket qua theo cong thuc'!$M$20:$M$98,"XDCB")</f>
        <v>0/6</v>
      </c>
      <c r="O9" s="313">
        <f>COUNTIF('Bang ket qua theo cong thuc'!$G$93:$G$98,"tốt")/ (85-COUNTIF('Bang ket qua theo cong thuc'!$G$14:$G$98,""))*100</f>
        <v>0</v>
      </c>
      <c r="P9" s="312" t="str">
        <f>COUNTIFS('Bang ket qua theo cong thuc'!$G$14:$G$98,"Hoàn thành",'Bang ket qua theo cong thuc'!$M$14:$M$98,"XDCB")&amp;"/"&amp;COUNTIF('Bang ket qua theo cong thuc'!$M$20:$M$98,"XDCB")</f>
        <v>0/6</v>
      </c>
      <c r="Q9" s="318">
        <f>COUNTIF('Bang ket qua theo cong thuc'!$G$93:$G$98,"hoàn thành")/ (85-COUNTIF('Bang ket qua theo cong thuc'!$G$14:$G$98,""))*100</f>
        <v>0</v>
      </c>
      <c r="R9" s="312" t="str">
        <f>COUNTIFS('Bang ket qua theo cong thuc'!$G$14:$G$98,"Không hoàn thành",'Bang ket qua theo cong thuc'!$M$14:$M$98,"XDCB")&amp;"/"&amp;COUNTIF('Bang ket qua theo cong thuc'!$M$20:$M$98,"XDCB")</f>
        <v>0/6</v>
      </c>
      <c r="S9" s="318">
        <f>COUNTIF('Bang ket qua theo cong thuc'!$G$93:$G$98,"không hoàn thành")/ (85-COUNTIF('Bang ket qua theo cong thuc'!$G$14:$G$98,""))*100</f>
        <v>0</v>
      </c>
    </row>
    <row r="10" spans="1:20" x14ac:dyDescent="0.25">
      <c r="A10" s="319"/>
      <c r="B10" s="319" t="s">
        <v>33</v>
      </c>
      <c r="C10" s="320"/>
      <c r="D10" s="320"/>
      <c r="E10" s="321"/>
      <c r="F10" s="322"/>
      <c r="G10" s="322"/>
      <c r="H10" s="323"/>
      <c r="I10" s="310"/>
      <c r="J10" s="348"/>
      <c r="K10" s="347" t="s">
        <v>463</v>
      </c>
      <c r="L10" s="324">
        <f>COUNTIFS('Bang ket qua theo cong thuc'!$G$14:$G$98,"xuất sắc")</f>
        <v>0</v>
      </c>
      <c r="M10" s="325">
        <f>SUM(M4:M9)</f>
        <v>0</v>
      </c>
      <c r="N10" s="324">
        <f>COUNTIFS('Bang ket qua theo cong thuc'!$G$14:$G$98,"Tốt")</f>
        <v>6</v>
      </c>
      <c r="O10" s="325"/>
      <c r="P10" s="324">
        <f>COUNTIFS('Bang ket qua theo cong thuc'!$G$14:$G$98,"Hoàn thành")</f>
        <v>0</v>
      </c>
      <c r="Q10" s="313"/>
      <c r="R10" s="312">
        <f>COUNTIFS('Bang ket qua theo cong thuc'!$G$14:$G$98,"Không hoàn thành")</f>
        <v>0</v>
      </c>
      <c r="S10" s="313">
        <f>SUM(S4:S9)</f>
        <v>0</v>
      </c>
    </row>
    <row r="11" spans="1:20" ht="15.6" customHeight="1" x14ac:dyDescent="0.25">
      <c r="A11" s="416" t="s">
        <v>0</v>
      </c>
      <c r="B11" s="416" t="s">
        <v>2</v>
      </c>
      <c r="C11" s="416" t="s">
        <v>3</v>
      </c>
      <c r="D11" s="417" t="s">
        <v>35</v>
      </c>
      <c r="E11" s="418" t="s">
        <v>34</v>
      </c>
      <c r="F11" s="326" t="s">
        <v>37</v>
      </c>
      <c r="G11" s="327"/>
      <c r="H11" s="328"/>
      <c r="I11" s="352"/>
      <c r="J11" s="416" t="s">
        <v>1</v>
      </c>
      <c r="K11" s="329" t="s">
        <v>469</v>
      </c>
      <c r="L11" s="330">
        <f>L10/SUM(L10:R10)</f>
        <v>0</v>
      </c>
      <c r="M11" s="331"/>
      <c r="N11" s="330">
        <f>N10/SUM(L10:R10)</f>
        <v>1</v>
      </c>
      <c r="O11" s="331"/>
      <c r="P11" s="331"/>
      <c r="Q11" s="332"/>
      <c r="R11" s="332"/>
      <c r="S11" s="332"/>
    </row>
    <row r="12" spans="1:20" x14ac:dyDescent="0.25">
      <c r="A12" s="416"/>
      <c r="B12" s="416"/>
      <c r="C12" s="416"/>
      <c r="D12" s="417"/>
      <c r="E12" s="418"/>
      <c r="F12" s="326" t="s">
        <v>36</v>
      </c>
      <c r="G12" s="327"/>
      <c r="H12" s="333"/>
      <c r="I12" s="353" t="s">
        <v>38</v>
      </c>
      <c r="J12" s="416"/>
      <c r="K12" s="296"/>
      <c r="L12" s="296"/>
      <c r="M12" s="296"/>
      <c r="N12" s="296"/>
      <c r="O12" s="335"/>
      <c r="P12" s="296"/>
      <c r="Q12" s="296"/>
      <c r="R12" s="296"/>
      <c r="S12" s="296"/>
    </row>
    <row r="13" spans="1:20" x14ac:dyDescent="0.25">
      <c r="A13" s="334"/>
      <c r="B13" s="334"/>
      <c r="C13" s="334"/>
      <c r="D13" s="336"/>
      <c r="E13" s="337"/>
      <c r="F13" s="338" t="s">
        <v>472</v>
      </c>
      <c r="G13" s="338" t="s">
        <v>471</v>
      </c>
      <c r="H13" s="338" t="s">
        <v>470</v>
      </c>
      <c r="I13" s="353"/>
      <c r="J13" s="349"/>
      <c r="K13" s="296"/>
      <c r="L13" s="296"/>
      <c r="M13" s="296"/>
      <c r="N13" s="296"/>
      <c r="O13" s="335"/>
      <c r="P13" s="296"/>
      <c r="Q13" s="296"/>
      <c r="R13" s="296"/>
      <c r="S13" s="296"/>
    </row>
    <row r="14" spans="1:20" x14ac:dyDescent="0.25">
      <c r="A14" s="135">
        <v>1</v>
      </c>
      <c r="B14" s="150" t="s">
        <v>205</v>
      </c>
      <c r="C14" s="151" t="s">
        <v>206</v>
      </c>
      <c r="D14" s="144" t="s">
        <v>198</v>
      </c>
      <c r="E14" s="139" t="s">
        <v>387</v>
      </c>
      <c r="F14" s="180"/>
      <c r="G14" s="180"/>
      <c r="H14" s="148">
        <f>F14+G14</f>
        <v>0</v>
      </c>
      <c r="I14" s="354" t="str">
        <f t="shared" ref="I14:I19" si="0">IF(AND(H14&gt;95,H14&lt;101),"Xuất sắc",IF(AND(H14&lt;96,H14&gt;80),"Tốt",IF(AND(H14&gt;69,H14&lt;81),"Hoàn thành",IF(AND(H14&lt;70,H14&gt;0),"không hoàn thành",""))))</f>
        <v/>
      </c>
      <c r="J14" s="140"/>
      <c r="O14" s="102" t="s">
        <v>468</v>
      </c>
      <c r="P14" s="102"/>
      <c r="Q14" s="102"/>
      <c r="R14" s="102"/>
      <c r="S14" s="102"/>
      <c r="T14" s="104" t="s">
        <v>484</v>
      </c>
    </row>
    <row r="15" spans="1:20" x14ac:dyDescent="0.25">
      <c r="A15" s="135">
        <v>2</v>
      </c>
      <c r="B15" s="150" t="s">
        <v>196</v>
      </c>
      <c r="C15" s="151" t="s">
        <v>197</v>
      </c>
      <c r="D15" s="144" t="s">
        <v>198</v>
      </c>
      <c r="E15" s="139">
        <v>38955</v>
      </c>
      <c r="F15" s="180"/>
      <c r="G15" s="180"/>
      <c r="H15" s="148">
        <f t="shared" ref="H15:H78" si="1">F15+G15</f>
        <v>0</v>
      </c>
      <c r="I15" s="354" t="str">
        <f t="shared" si="0"/>
        <v/>
      </c>
      <c r="J15" s="140"/>
      <c r="O15" s="102" t="s">
        <v>468</v>
      </c>
      <c r="T15" s="104" t="s">
        <v>485</v>
      </c>
    </row>
    <row r="16" spans="1:20" x14ac:dyDescent="0.25">
      <c r="A16" s="135">
        <v>3</v>
      </c>
      <c r="B16" s="150" t="s">
        <v>199</v>
      </c>
      <c r="C16" s="151" t="s">
        <v>200</v>
      </c>
      <c r="D16" s="144" t="s">
        <v>198</v>
      </c>
      <c r="E16" s="139" t="s">
        <v>388</v>
      </c>
      <c r="F16" s="180"/>
      <c r="G16" s="180"/>
      <c r="H16" s="148">
        <f t="shared" si="1"/>
        <v>0</v>
      </c>
      <c r="I16" s="354" t="str">
        <f t="shared" si="0"/>
        <v/>
      </c>
      <c r="J16" s="140"/>
      <c r="O16" s="102" t="s">
        <v>468</v>
      </c>
      <c r="P16" s="102"/>
      <c r="Q16" s="102"/>
      <c r="R16" s="102"/>
      <c r="S16" s="102"/>
      <c r="T16" s="104" t="s">
        <v>486</v>
      </c>
    </row>
    <row r="17" spans="1:20" x14ac:dyDescent="0.25">
      <c r="A17" s="135">
        <v>4</v>
      </c>
      <c r="B17" s="150" t="s">
        <v>201</v>
      </c>
      <c r="C17" s="151" t="s">
        <v>202</v>
      </c>
      <c r="D17" s="144" t="s">
        <v>198</v>
      </c>
      <c r="E17" s="139" t="s">
        <v>389</v>
      </c>
      <c r="F17" s="180"/>
      <c r="G17" s="180"/>
      <c r="H17" s="148">
        <f t="shared" si="1"/>
        <v>0</v>
      </c>
      <c r="I17" s="354" t="str">
        <f t="shared" si="0"/>
        <v/>
      </c>
      <c r="J17" s="140"/>
      <c r="O17" s="102" t="s">
        <v>468</v>
      </c>
      <c r="T17" s="104" t="s">
        <v>487</v>
      </c>
    </row>
    <row r="18" spans="1:20" x14ac:dyDescent="0.25">
      <c r="A18" s="135">
        <v>5</v>
      </c>
      <c r="B18" s="150" t="s">
        <v>203</v>
      </c>
      <c r="C18" s="151" t="s">
        <v>204</v>
      </c>
      <c r="D18" s="144" t="s">
        <v>198</v>
      </c>
      <c r="E18" s="149" t="s">
        <v>390</v>
      </c>
      <c r="F18" s="181"/>
      <c r="G18" s="181"/>
      <c r="H18" s="148">
        <f t="shared" si="1"/>
        <v>0</v>
      </c>
      <c r="I18" s="354" t="str">
        <f t="shared" si="0"/>
        <v/>
      </c>
      <c r="J18" s="146" t="s">
        <v>443</v>
      </c>
      <c r="O18" s="102" t="s">
        <v>468</v>
      </c>
      <c r="T18" s="104" t="s">
        <v>488</v>
      </c>
    </row>
    <row r="19" spans="1:20" hidden="1" x14ac:dyDescent="0.25">
      <c r="A19" s="135">
        <v>6</v>
      </c>
      <c r="B19" s="336" t="s">
        <v>207</v>
      </c>
      <c r="C19" s="143" t="s">
        <v>208</v>
      </c>
      <c r="D19" s="339" t="s">
        <v>209</v>
      </c>
      <c r="E19" s="139" t="s">
        <v>391</v>
      </c>
      <c r="F19" s="180">
        <v>63</v>
      </c>
      <c r="G19" s="180">
        <v>25</v>
      </c>
      <c r="H19" s="148">
        <f t="shared" si="1"/>
        <v>88</v>
      </c>
      <c r="I19" s="355" t="str">
        <f t="shared" si="0"/>
        <v>Tốt</v>
      </c>
      <c r="J19" s="340"/>
      <c r="K19" s="296"/>
      <c r="L19" s="296"/>
      <c r="M19" s="296"/>
      <c r="N19" s="296"/>
      <c r="O19" s="335" t="s">
        <v>468</v>
      </c>
      <c r="P19" s="296"/>
      <c r="Q19" s="296"/>
      <c r="R19" s="296"/>
      <c r="S19" s="296"/>
      <c r="T19" s="104" t="s">
        <v>489</v>
      </c>
    </row>
    <row r="20" spans="1:20" s="102" customFormat="1" x14ac:dyDescent="0.25">
      <c r="A20" s="135">
        <v>7</v>
      </c>
      <c r="B20" s="142" t="s">
        <v>210</v>
      </c>
      <c r="C20" s="143" t="s">
        <v>439</v>
      </c>
      <c r="D20" s="339" t="s">
        <v>211</v>
      </c>
      <c r="E20" s="145" t="s">
        <v>402</v>
      </c>
      <c r="F20" s="192"/>
      <c r="G20" s="192"/>
      <c r="H20" s="148">
        <f t="shared" si="1"/>
        <v>0</v>
      </c>
      <c r="I20" s="356" t="str">
        <f t="shared" ref="I20:I22" si="2">IF(AND(H20&gt;=96,H20&lt;130),"Xuất sắc",IF(AND(H20&lt;96,H20&gt;=81),"Tốt",IF(AND(H20&gt;=70,H20&lt;81),"Hoàn thành",IF(AND(H20&lt;70,H20&gt;0),"không hoàn thành",""))))</f>
        <v/>
      </c>
      <c r="J20" s="341" t="s">
        <v>443</v>
      </c>
      <c r="K20" s="335"/>
      <c r="L20" s="335"/>
      <c r="M20" s="335"/>
      <c r="N20" s="335"/>
      <c r="O20" s="335" t="s">
        <v>464</v>
      </c>
      <c r="P20" s="296"/>
      <c r="Q20" s="296"/>
      <c r="R20" s="296"/>
      <c r="S20" s="296"/>
      <c r="T20" s="104" t="s">
        <v>490</v>
      </c>
    </row>
    <row r="21" spans="1:20" hidden="1" x14ac:dyDescent="0.25">
      <c r="A21" s="135">
        <v>8</v>
      </c>
      <c r="B21" s="136" t="s">
        <v>215</v>
      </c>
      <c r="C21" s="137" t="s">
        <v>216</v>
      </c>
      <c r="D21" s="138" t="s">
        <v>214</v>
      </c>
      <c r="E21" s="139">
        <v>39880</v>
      </c>
      <c r="F21" s="180"/>
      <c r="G21" s="342"/>
      <c r="H21" s="148">
        <f t="shared" si="1"/>
        <v>0</v>
      </c>
      <c r="I21" s="357" t="str">
        <f t="shared" si="2"/>
        <v/>
      </c>
      <c r="J21" s="140"/>
      <c r="O21" s="102" t="s">
        <v>464</v>
      </c>
      <c r="T21" s="104" t="s">
        <v>491</v>
      </c>
    </row>
    <row r="22" spans="1:20" hidden="1" x14ac:dyDescent="0.25">
      <c r="A22" s="135">
        <v>9</v>
      </c>
      <c r="B22" s="340" t="s">
        <v>212</v>
      </c>
      <c r="C22" s="343" t="s">
        <v>213</v>
      </c>
      <c r="D22" s="344" t="s">
        <v>214</v>
      </c>
      <c r="E22" s="139" t="s">
        <v>416</v>
      </c>
      <c r="F22" s="180"/>
      <c r="G22" s="180"/>
      <c r="H22" s="148">
        <f t="shared" si="1"/>
        <v>0</v>
      </c>
      <c r="I22" s="356" t="str">
        <f t="shared" si="2"/>
        <v/>
      </c>
      <c r="J22" s="340"/>
      <c r="K22" s="296"/>
      <c r="L22" s="296"/>
      <c r="M22" s="296"/>
      <c r="N22" s="296"/>
      <c r="O22" s="335" t="s">
        <v>464</v>
      </c>
      <c r="P22" s="296"/>
      <c r="Q22" s="296"/>
      <c r="R22" s="296"/>
      <c r="S22" s="296"/>
      <c r="T22" s="104" t="s">
        <v>492</v>
      </c>
    </row>
    <row r="23" spans="1:20" s="296" customFormat="1" x14ac:dyDescent="0.25">
      <c r="A23" s="135">
        <v>10</v>
      </c>
      <c r="B23" s="340" t="s">
        <v>217</v>
      </c>
      <c r="C23" s="343" t="s">
        <v>218</v>
      </c>
      <c r="D23" s="344" t="s">
        <v>219</v>
      </c>
      <c r="E23" s="139" t="s">
        <v>417</v>
      </c>
      <c r="F23" s="180"/>
      <c r="G23" s="180"/>
      <c r="H23" s="148">
        <f t="shared" si="1"/>
        <v>0</v>
      </c>
      <c r="I23" s="356" t="str">
        <f t="shared" ref="I23:I53" si="3">IF(AND(H23&gt;=96,H23&lt;130),"Xuất sắc",IF(AND(H23&lt;96,H23&gt;=81),"Tốt",IF(AND(H23&gt;=70,H23&lt;81),"Hoàn thành",IF(AND(H23&lt;70,H23&gt;0),"không hoàn thành",""))))</f>
        <v/>
      </c>
      <c r="J23" s="340"/>
      <c r="O23" s="335" t="s">
        <v>464</v>
      </c>
      <c r="T23" s="104" t="s">
        <v>493</v>
      </c>
    </row>
    <row r="24" spans="1:20" s="296" customFormat="1" x14ac:dyDescent="0.25">
      <c r="A24" s="135">
        <v>11</v>
      </c>
      <c r="B24" s="340" t="s">
        <v>220</v>
      </c>
      <c r="C24" s="343" t="s">
        <v>221</v>
      </c>
      <c r="D24" s="344" t="s">
        <v>219</v>
      </c>
      <c r="E24" s="139">
        <v>39943</v>
      </c>
      <c r="F24" s="180"/>
      <c r="G24" s="180"/>
      <c r="H24" s="148">
        <f t="shared" si="1"/>
        <v>0</v>
      </c>
      <c r="I24" s="356" t="str">
        <f t="shared" si="3"/>
        <v/>
      </c>
      <c r="J24" s="340"/>
      <c r="O24" s="335" t="s">
        <v>464</v>
      </c>
      <c r="T24" s="104" t="s">
        <v>494</v>
      </c>
    </row>
    <row r="25" spans="1:20" hidden="1" x14ac:dyDescent="0.25">
      <c r="A25" s="135">
        <v>12</v>
      </c>
      <c r="B25" s="340" t="s">
        <v>222</v>
      </c>
      <c r="C25" s="343" t="s">
        <v>223</v>
      </c>
      <c r="D25" s="344" t="s">
        <v>219</v>
      </c>
      <c r="E25" s="139" t="s">
        <v>418</v>
      </c>
      <c r="F25" s="180"/>
      <c r="G25" s="180"/>
      <c r="H25" s="148">
        <f t="shared" si="1"/>
        <v>0</v>
      </c>
      <c r="I25" s="356" t="str">
        <f t="shared" si="3"/>
        <v/>
      </c>
      <c r="J25" s="340"/>
      <c r="K25" s="296"/>
      <c r="L25" s="296"/>
      <c r="M25" s="296"/>
      <c r="N25" s="296"/>
      <c r="O25" s="335" t="s">
        <v>464</v>
      </c>
      <c r="P25" s="296"/>
      <c r="Q25" s="296"/>
      <c r="R25" s="296"/>
      <c r="S25" s="296"/>
      <c r="T25" s="104" t="s">
        <v>495</v>
      </c>
    </row>
    <row r="26" spans="1:20" s="296" customFormat="1" x14ac:dyDescent="0.25">
      <c r="A26" s="135">
        <v>13</v>
      </c>
      <c r="B26" s="340" t="s">
        <v>224</v>
      </c>
      <c r="C26" s="343" t="s">
        <v>225</v>
      </c>
      <c r="D26" s="344" t="s">
        <v>226</v>
      </c>
      <c r="E26" s="139">
        <v>40621</v>
      </c>
      <c r="F26" s="180"/>
      <c r="G26" s="180"/>
      <c r="H26" s="148">
        <f t="shared" si="1"/>
        <v>0</v>
      </c>
      <c r="I26" s="356" t="str">
        <f t="shared" si="3"/>
        <v/>
      </c>
      <c r="J26" s="340"/>
      <c r="O26" s="335" t="s">
        <v>464</v>
      </c>
      <c r="T26" s="104" t="s">
        <v>496</v>
      </c>
    </row>
    <row r="27" spans="1:20" s="335" customFormat="1" ht="18" customHeight="1" x14ac:dyDescent="0.25">
      <c r="A27" s="135">
        <v>14</v>
      </c>
      <c r="B27" s="336" t="s">
        <v>227</v>
      </c>
      <c r="C27" s="143" t="s">
        <v>228</v>
      </c>
      <c r="D27" s="339" t="s">
        <v>229</v>
      </c>
      <c r="E27" s="145" t="s">
        <v>427</v>
      </c>
      <c r="F27" s="192"/>
      <c r="G27" s="192"/>
      <c r="H27" s="148">
        <f t="shared" si="1"/>
        <v>0</v>
      </c>
      <c r="I27" s="356" t="str">
        <f t="shared" si="3"/>
        <v/>
      </c>
      <c r="J27" s="350"/>
      <c r="K27" s="296"/>
      <c r="O27" s="335" t="s">
        <v>467</v>
      </c>
      <c r="P27" s="296"/>
      <c r="Q27" s="296"/>
      <c r="R27" s="296"/>
      <c r="S27" s="296"/>
      <c r="T27" s="104" t="s">
        <v>497</v>
      </c>
    </row>
    <row r="28" spans="1:20" s="296" customFormat="1" x14ac:dyDescent="0.25">
      <c r="A28" s="135">
        <v>15</v>
      </c>
      <c r="B28" s="340" t="s">
        <v>230</v>
      </c>
      <c r="C28" s="343" t="s">
        <v>231</v>
      </c>
      <c r="D28" s="344" t="s">
        <v>232</v>
      </c>
      <c r="E28" s="139" t="s">
        <v>428</v>
      </c>
      <c r="F28" s="180"/>
      <c r="G28" s="180"/>
      <c r="H28" s="148">
        <f t="shared" si="1"/>
        <v>0</v>
      </c>
      <c r="I28" s="356" t="str">
        <f t="shared" si="3"/>
        <v/>
      </c>
      <c r="J28" s="340"/>
      <c r="O28" s="335" t="s">
        <v>467</v>
      </c>
      <c r="T28" s="104" t="s">
        <v>498</v>
      </c>
    </row>
    <row r="29" spans="1:20" s="296" customFormat="1" x14ac:dyDescent="0.25">
      <c r="A29" s="135">
        <v>16</v>
      </c>
      <c r="B29" s="340" t="s">
        <v>233</v>
      </c>
      <c r="C29" s="343" t="s">
        <v>234</v>
      </c>
      <c r="D29" s="344" t="s">
        <v>232</v>
      </c>
      <c r="E29" s="139" t="s">
        <v>429</v>
      </c>
      <c r="F29" s="180"/>
      <c r="G29" s="180"/>
      <c r="H29" s="148">
        <f t="shared" si="1"/>
        <v>0</v>
      </c>
      <c r="I29" s="356" t="str">
        <f t="shared" si="3"/>
        <v/>
      </c>
      <c r="J29" s="340"/>
      <c r="O29" s="335" t="s">
        <v>467</v>
      </c>
      <c r="T29" s="104" t="s">
        <v>499</v>
      </c>
    </row>
    <row r="30" spans="1:20" hidden="1" x14ac:dyDescent="0.25">
      <c r="A30" s="135">
        <v>17</v>
      </c>
      <c r="B30" s="340" t="s">
        <v>235</v>
      </c>
      <c r="C30" s="343" t="s">
        <v>236</v>
      </c>
      <c r="D30" s="344" t="s">
        <v>232</v>
      </c>
      <c r="E30" s="139" t="s">
        <v>430</v>
      </c>
      <c r="F30" s="180"/>
      <c r="G30" s="180"/>
      <c r="H30" s="148">
        <f t="shared" si="1"/>
        <v>0</v>
      </c>
      <c r="I30" s="356" t="str">
        <f t="shared" si="3"/>
        <v/>
      </c>
      <c r="J30" s="340"/>
      <c r="K30" s="296"/>
      <c r="L30" s="296"/>
      <c r="M30" s="296"/>
      <c r="N30" s="296"/>
      <c r="O30" s="335" t="s">
        <v>467</v>
      </c>
      <c r="P30" s="296"/>
      <c r="Q30" s="296"/>
      <c r="R30" s="296"/>
      <c r="S30" s="296"/>
      <c r="T30" s="104" t="s">
        <v>500</v>
      </c>
    </row>
    <row r="31" spans="1:20" s="296" customFormat="1" x14ac:dyDescent="0.25">
      <c r="A31" s="135">
        <v>18</v>
      </c>
      <c r="B31" s="340" t="s">
        <v>237</v>
      </c>
      <c r="C31" s="343" t="s">
        <v>238</v>
      </c>
      <c r="D31" s="344" t="s">
        <v>239</v>
      </c>
      <c r="E31" s="149">
        <v>41824</v>
      </c>
      <c r="F31" s="181"/>
      <c r="G31" s="181"/>
      <c r="H31" s="148">
        <f t="shared" si="1"/>
        <v>0</v>
      </c>
      <c r="I31" s="356" t="str">
        <f t="shared" si="3"/>
        <v/>
      </c>
      <c r="J31" s="340"/>
      <c r="O31" s="335" t="s">
        <v>467</v>
      </c>
      <c r="T31" s="104" t="s">
        <v>501</v>
      </c>
    </row>
    <row r="32" spans="1:20" s="296" customFormat="1" x14ac:dyDescent="0.25">
      <c r="A32" s="135">
        <v>19</v>
      </c>
      <c r="B32" s="340" t="s">
        <v>240</v>
      </c>
      <c r="C32" s="343" t="s">
        <v>241</v>
      </c>
      <c r="D32" s="344" t="s">
        <v>239</v>
      </c>
      <c r="E32" s="149" t="s">
        <v>434</v>
      </c>
      <c r="F32" s="345"/>
      <c r="G32" s="345"/>
      <c r="H32" s="148">
        <f t="shared" si="1"/>
        <v>0</v>
      </c>
      <c r="I32" s="356" t="str">
        <f t="shared" si="3"/>
        <v/>
      </c>
      <c r="J32" s="340" t="s">
        <v>444</v>
      </c>
      <c r="O32" s="335" t="s">
        <v>467</v>
      </c>
      <c r="T32" s="104" t="s">
        <v>502</v>
      </c>
    </row>
    <row r="33" spans="1:20" hidden="1" x14ac:dyDescent="0.25">
      <c r="A33" s="135">
        <v>20</v>
      </c>
      <c r="B33" s="340" t="s">
        <v>242</v>
      </c>
      <c r="C33" s="343" t="s">
        <v>243</v>
      </c>
      <c r="D33" s="344" t="s">
        <v>239</v>
      </c>
      <c r="E33" s="149">
        <v>40161</v>
      </c>
      <c r="F33" s="181"/>
      <c r="G33" s="181"/>
      <c r="H33" s="148">
        <f t="shared" si="1"/>
        <v>0</v>
      </c>
      <c r="I33" s="356" t="str">
        <f t="shared" si="3"/>
        <v/>
      </c>
      <c r="J33" s="340"/>
      <c r="K33" s="296"/>
      <c r="L33" s="296"/>
      <c r="M33" s="296"/>
      <c r="N33" s="296"/>
      <c r="O33" s="335" t="s">
        <v>467</v>
      </c>
      <c r="P33" s="296"/>
      <c r="Q33" s="296"/>
      <c r="R33" s="296"/>
      <c r="S33" s="296"/>
      <c r="T33" s="104" t="s">
        <v>503</v>
      </c>
    </row>
    <row r="34" spans="1:20" hidden="1" x14ac:dyDescent="0.25">
      <c r="A34" s="135">
        <v>21</v>
      </c>
      <c r="B34" s="340" t="s">
        <v>244</v>
      </c>
      <c r="C34" s="343" t="s">
        <v>245</v>
      </c>
      <c r="D34" s="344" t="s">
        <v>239</v>
      </c>
      <c r="E34" s="149" t="s">
        <v>433</v>
      </c>
      <c r="F34" s="181"/>
      <c r="G34" s="181"/>
      <c r="H34" s="148">
        <f t="shared" si="1"/>
        <v>0</v>
      </c>
      <c r="I34" s="356" t="str">
        <f t="shared" si="3"/>
        <v/>
      </c>
      <c r="J34" s="340"/>
      <c r="K34" s="296"/>
      <c r="L34" s="296"/>
      <c r="M34" s="296"/>
      <c r="N34" s="296"/>
      <c r="O34" s="335" t="s">
        <v>467</v>
      </c>
      <c r="P34" s="296"/>
      <c r="Q34" s="296"/>
      <c r="R34" s="296"/>
      <c r="S34" s="296"/>
      <c r="T34" s="104" t="s">
        <v>504</v>
      </c>
    </row>
    <row r="35" spans="1:20" s="296" customFormat="1" x14ac:dyDescent="0.25">
      <c r="A35" s="135">
        <v>22</v>
      </c>
      <c r="B35" s="340" t="s">
        <v>246</v>
      </c>
      <c r="C35" s="343" t="s">
        <v>247</v>
      </c>
      <c r="D35" s="344" t="s">
        <v>239</v>
      </c>
      <c r="E35" s="149" t="s">
        <v>431</v>
      </c>
      <c r="F35" s="181"/>
      <c r="G35" s="181"/>
      <c r="H35" s="148">
        <f t="shared" si="1"/>
        <v>0</v>
      </c>
      <c r="I35" s="356" t="str">
        <f t="shared" si="3"/>
        <v/>
      </c>
      <c r="J35" s="340"/>
      <c r="O35" s="335" t="s">
        <v>467</v>
      </c>
      <c r="T35" s="104" t="s">
        <v>505</v>
      </c>
    </row>
    <row r="36" spans="1:20" s="296" customFormat="1" x14ac:dyDescent="0.25">
      <c r="A36" s="135">
        <v>23</v>
      </c>
      <c r="B36" s="340" t="s">
        <v>248</v>
      </c>
      <c r="C36" s="343" t="s">
        <v>249</v>
      </c>
      <c r="D36" s="344" t="s">
        <v>239</v>
      </c>
      <c r="E36" s="149">
        <v>40180</v>
      </c>
      <c r="F36" s="181"/>
      <c r="G36" s="181"/>
      <c r="H36" s="148">
        <f t="shared" si="1"/>
        <v>0</v>
      </c>
      <c r="I36" s="356" t="str">
        <f t="shared" si="3"/>
        <v/>
      </c>
      <c r="J36" s="340"/>
      <c r="O36" s="335" t="s">
        <v>467</v>
      </c>
      <c r="T36" s="104" t="s">
        <v>506</v>
      </c>
    </row>
    <row r="37" spans="1:20" s="296" customFormat="1" x14ac:dyDescent="0.25">
      <c r="A37" s="135">
        <v>24</v>
      </c>
      <c r="B37" s="340" t="s">
        <v>250</v>
      </c>
      <c r="C37" s="343" t="s">
        <v>251</v>
      </c>
      <c r="D37" s="344" t="s">
        <v>239</v>
      </c>
      <c r="E37" s="149" t="s">
        <v>397</v>
      </c>
      <c r="F37" s="181"/>
      <c r="G37" s="181"/>
      <c r="H37" s="148">
        <f t="shared" si="1"/>
        <v>0</v>
      </c>
      <c r="I37" s="356" t="str">
        <f t="shared" si="3"/>
        <v/>
      </c>
      <c r="J37" s="340"/>
      <c r="O37" s="335" t="s">
        <v>467</v>
      </c>
      <c r="T37" s="104" t="s">
        <v>507</v>
      </c>
    </row>
    <row r="38" spans="1:20" s="296" customFormat="1" x14ac:dyDescent="0.25">
      <c r="A38" s="135">
        <v>25</v>
      </c>
      <c r="B38" s="340" t="s">
        <v>252</v>
      </c>
      <c r="C38" s="343" t="s">
        <v>253</v>
      </c>
      <c r="D38" s="344" t="s">
        <v>239</v>
      </c>
      <c r="E38" s="149" t="s">
        <v>432</v>
      </c>
      <c r="F38" s="181"/>
      <c r="G38" s="181"/>
      <c r="H38" s="148">
        <f t="shared" si="1"/>
        <v>0</v>
      </c>
      <c r="I38" s="356" t="str">
        <f t="shared" si="3"/>
        <v/>
      </c>
      <c r="J38" s="340"/>
      <c r="O38" s="335" t="s">
        <v>467</v>
      </c>
      <c r="T38" s="104" t="s">
        <v>508</v>
      </c>
    </row>
    <row r="39" spans="1:20" s="335" customFormat="1" x14ac:dyDescent="0.25">
      <c r="A39" s="135">
        <v>26</v>
      </c>
      <c r="B39" s="336" t="s">
        <v>254</v>
      </c>
      <c r="C39" s="143" t="s">
        <v>255</v>
      </c>
      <c r="D39" s="339" t="s">
        <v>256</v>
      </c>
      <c r="E39" s="145" t="s">
        <v>440</v>
      </c>
      <c r="F39" s="192"/>
      <c r="G39" s="192"/>
      <c r="H39" s="148">
        <f t="shared" si="1"/>
        <v>0</v>
      </c>
      <c r="I39" s="356" t="str">
        <f t="shared" si="3"/>
        <v/>
      </c>
      <c r="J39" s="350"/>
      <c r="K39" s="296"/>
      <c r="O39" s="335" t="s">
        <v>465</v>
      </c>
      <c r="P39" s="296"/>
      <c r="Q39" s="296"/>
      <c r="R39" s="296"/>
      <c r="S39" s="296"/>
      <c r="T39" s="104" t="s">
        <v>509</v>
      </c>
    </row>
    <row r="40" spans="1:20" s="296" customFormat="1" x14ac:dyDescent="0.25">
      <c r="A40" s="135">
        <v>27</v>
      </c>
      <c r="B40" s="340" t="s">
        <v>257</v>
      </c>
      <c r="C40" s="343" t="s">
        <v>258</v>
      </c>
      <c r="D40" s="344" t="s">
        <v>259</v>
      </c>
      <c r="E40" s="139" t="s">
        <v>419</v>
      </c>
      <c r="F40" s="180"/>
      <c r="G40" s="180"/>
      <c r="H40" s="148">
        <f t="shared" si="1"/>
        <v>0</v>
      </c>
      <c r="I40" s="356" t="str">
        <f t="shared" si="3"/>
        <v/>
      </c>
      <c r="J40" s="341" t="s">
        <v>443</v>
      </c>
      <c r="O40" s="335" t="s">
        <v>465</v>
      </c>
      <c r="T40" s="104" t="s">
        <v>510</v>
      </c>
    </row>
    <row r="41" spans="1:20" x14ac:dyDescent="0.25">
      <c r="A41" s="135">
        <v>29</v>
      </c>
      <c r="B41" s="340" t="s">
        <v>262</v>
      </c>
      <c r="C41" s="343" t="s">
        <v>263</v>
      </c>
      <c r="D41" s="344" t="s">
        <v>259</v>
      </c>
      <c r="E41" s="139">
        <v>40196</v>
      </c>
      <c r="F41" s="180"/>
      <c r="G41" s="180"/>
      <c r="H41" s="148">
        <f t="shared" si="1"/>
        <v>0</v>
      </c>
      <c r="I41" s="356" t="str">
        <f t="shared" si="3"/>
        <v/>
      </c>
      <c r="J41" s="341" t="s">
        <v>443</v>
      </c>
      <c r="K41" s="296"/>
      <c r="L41" s="296"/>
      <c r="M41" s="296"/>
      <c r="N41" s="296"/>
      <c r="O41" s="335" t="s">
        <v>465</v>
      </c>
      <c r="P41" s="296"/>
      <c r="Q41" s="296"/>
      <c r="R41" s="296"/>
      <c r="S41" s="296"/>
      <c r="T41" s="104" t="s">
        <v>511</v>
      </c>
    </row>
    <row r="42" spans="1:20" x14ac:dyDescent="0.25">
      <c r="A42" s="135">
        <v>30</v>
      </c>
      <c r="B42" s="340" t="s">
        <v>264</v>
      </c>
      <c r="C42" s="343" t="s">
        <v>265</v>
      </c>
      <c r="D42" s="344" t="s">
        <v>266</v>
      </c>
      <c r="E42" s="139">
        <v>40301</v>
      </c>
      <c r="F42" s="180"/>
      <c r="G42" s="180"/>
      <c r="H42" s="148">
        <f t="shared" si="1"/>
        <v>0</v>
      </c>
      <c r="I42" s="356" t="str">
        <f t="shared" si="3"/>
        <v/>
      </c>
      <c r="J42" s="340"/>
      <c r="K42" s="296"/>
      <c r="L42" s="296"/>
      <c r="M42" s="296"/>
      <c r="N42" s="296"/>
      <c r="O42" s="335" t="s">
        <v>465</v>
      </c>
      <c r="P42" s="335"/>
      <c r="Q42" s="335"/>
      <c r="R42" s="335"/>
      <c r="S42" s="335"/>
      <c r="T42" s="104" t="s">
        <v>501</v>
      </c>
    </row>
    <row r="43" spans="1:20" x14ac:dyDescent="0.25">
      <c r="A43" s="135">
        <v>31</v>
      </c>
      <c r="B43" s="340" t="s">
        <v>267</v>
      </c>
      <c r="C43" s="343" t="s">
        <v>268</v>
      </c>
      <c r="D43" s="344" t="s">
        <v>266</v>
      </c>
      <c r="E43" s="139">
        <v>40301</v>
      </c>
      <c r="F43" s="180"/>
      <c r="G43" s="180"/>
      <c r="H43" s="148">
        <f t="shared" si="1"/>
        <v>0</v>
      </c>
      <c r="I43" s="356" t="str">
        <f t="shared" si="3"/>
        <v/>
      </c>
      <c r="J43" s="340"/>
      <c r="K43" s="296"/>
      <c r="L43" s="296"/>
      <c r="M43" s="296"/>
      <c r="N43" s="296"/>
      <c r="O43" s="335" t="s">
        <v>465</v>
      </c>
      <c r="P43" s="296"/>
      <c r="Q43" s="296"/>
      <c r="R43" s="296"/>
      <c r="S43" s="296"/>
      <c r="T43" s="104" t="s">
        <v>512</v>
      </c>
    </row>
    <row r="44" spans="1:20" hidden="1" x14ac:dyDescent="0.25">
      <c r="A44" s="135">
        <v>32</v>
      </c>
      <c r="B44" s="340" t="s">
        <v>269</v>
      </c>
      <c r="C44" s="343" t="s">
        <v>270</v>
      </c>
      <c r="D44" s="344" t="s">
        <v>266</v>
      </c>
      <c r="E44" s="139">
        <v>40330</v>
      </c>
      <c r="F44" s="180"/>
      <c r="G44" s="180"/>
      <c r="H44" s="148">
        <f t="shared" si="1"/>
        <v>0</v>
      </c>
      <c r="I44" s="356" t="str">
        <f t="shared" si="3"/>
        <v/>
      </c>
      <c r="J44" s="340"/>
      <c r="K44" s="296"/>
      <c r="L44" s="296"/>
      <c r="M44" s="296"/>
      <c r="N44" s="296"/>
      <c r="O44" s="335" t="s">
        <v>465</v>
      </c>
      <c r="P44" s="296"/>
      <c r="Q44" s="296"/>
      <c r="R44" s="296"/>
      <c r="S44" s="296"/>
      <c r="T44" s="104" t="s">
        <v>513</v>
      </c>
    </row>
    <row r="45" spans="1:20" x14ac:dyDescent="0.25">
      <c r="A45" s="135">
        <v>33</v>
      </c>
      <c r="B45" s="340" t="s">
        <v>271</v>
      </c>
      <c r="C45" s="343" t="s">
        <v>272</v>
      </c>
      <c r="D45" s="344" t="s">
        <v>266</v>
      </c>
      <c r="E45" s="139">
        <v>40547</v>
      </c>
      <c r="F45" s="180"/>
      <c r="G45" s="180"/>
      <c r="H45" s="148">
        <f t="shared" si="1"/>
        <v>0</v>
      </c>
      <c r="I45" s="356" t="str">
        <f t="shared" si="3"/>
        <v/>
      </c>
      <c r="J45" s="341" t="s">
        <v>443</v>
      </c>
      <c r="K45" s="296"/>
      <c r="L45" s="296"/>
      <c r="M45" s="296"/>
      <c r="N45" s="296"/>
      <c r="O45" s="335" t="s">
        <v>465</v>
      </c>
      <c r="P45" s="296"/>
      <c r="Q45" s="296"/>
      <c r="R45" s="296"/>
      <c r="S45" s="296"/>
      <c r="T45" s="104" t="s">
        <v>514</v>
      </c>
    </row>
    <row r="46" spans="1:20" x14ac:dyDescent="0.25">
      <c r="A46" s="135">
        <v>34</v>
      </c>
      <c r="B46" s="340" t="s">
        <v>273</v>
      </c>
      <c r="C46" s="343" t="s">
        <v>274</v>
      </c>
      <c r="D46" s="344" t="s">
        <v>266</v>
      </c>
      <c r="E46" s="139">
        <v>40547</v>
      </c>
      <c r="F46" s="180"/>
      <c r="G46" s="180"/>
      <c r="H46" s="148">
        <f t="shared" si="1"/>
        <v>0</v>
      </c>
      <c r="I46" s="356" t="str">
        <f t="shared" si="3"/>
        <v/>
      </c>
      <c r="J46" s="340"/>
      <c r="K46" s="296"/>
      <c r="L46" s="296"/>
      <c r="M46" s="296"/>
      <c r="N46" s="296"/>
      <c r="O46" s="335" t="s">
        <v>465</v>
      </c>
      <c r="P46" s="296"/>
      <c r="Q46" s="296"/>
      <c r="R46" s="296"/>
      <c r="S46" s="296"/>
      <c r="T46" s="104" t="s">
        <v>515</v>
      </c>
    </row>
    <row r="47" spans="1:20" x14ac:dyDescent="0.25">
      <c r="A47" s="135">
        <v>35</v>
      </c>
      <c r="B47" s="340" t="s">
        <v>275</v>
      </c>
      <c r="C47" s="343" t="s">
        <v>276</v>
      </c>
      <c r="D47" s="344" t="s">
        <v>266</v>
      </c>
      <c r="E47" s="139">
        <v>40874</v>
      </c>
      <c r="F47" s="180"/>
      <c r="G47" s="180"/>
      <c r="H47" s="148">
        <f t="shared" si="1"/>
        <v>0</v>
      </c>
      <c r="I47" s="356" t="str">
        <f t="shared" si="3"/>
        <v/>
      </c>
      <c r="J47" s="340"/>
      <c r="K47" s="296"/>
      <c r="L47" s="296"/>
      <c r="M47" s="296"/>
      <c r="N47" s="296"/>
      <c r="O47" s="335" t="s">
        <v>465</v>
      </c>
      <c r="P47" s="296"/>
      <c r="Q47" s="296"/>
      <c r="R47" s="296"/>
      <c r="S47" s="296"/>
      <c r="T47" s="104" t="s">
        <v>516</v>
      </c>
    </row>
    <row r="48" spans="1:20" x14ac:dyDescent="0.25">
      <c r="A48" s="135">
        <v>36</v>
      </c>
      <c r="B48" s="340" t="s">
        <v>277</v>
      </c>
      <c r="C48" s="343" t="s">
        <v>278</v>
      </c>
      <c r="D48" s="344" t="s">
        <v>266</v>
      </c>
      <c r="E48" s="139" t="s">
        <v>424</v>
      </c>
      <c r="F48" s="180"/>
      <c r="G48" s="180"/>
      <c r="H48" s="148">
        <f t="shared" si="1"/>
        <v>0</v>
      </c>
      <c r="I48" s="356" t="str">
        <f t="shared" si="3"/>
        <v/>
      </c>
      <c r="J48" s="340"/>
      <c r="K48" s="296"/>
      <c r="L48" s="296"/>
      <c r="M48" s="296"/>
      <c r="N48" s="296"/>
      <c r="O48" s="335" t="s">
        <v>465</v>
      </c>
      <c r="P48" s="296"/>
      <c r="Q48" s="296"/>
      <c r="R48" s="296"/>
      <c r="S48" s="296"/>
      <c r="T48" s="104" t="s">
        <v>517</v>
      </c>
    </row>
    <row r="49" spans="1:20" x14ac:dyDescent="0.25">
      <c r="A49" s="135">
        <v>37</v>
      </c>
      <c r="B49" s="340" t="s">
        <v>279</v>
      </c>
      <c r="C49" s="343" t="s">
        <v>280</v>
      </c>
      <c r="D49" s="344" t="s">
        <v>266</v>
      </c>
      <c r="E49" s="139" t="s">
        <v>422</v>
      </c>
      <c r="F49" s="180"/>
      <c r="G49" s="180"/>
      <c r="H49" s="148">
        <f t="shared" si="1"/>
        <v>0</v>
      </c>
      <c r="I49" s="356" t="str">
        <f t="shared" si="3"/>
        <v/>
      </c>
      <c r="J49" s="340"/>
      <c r="K49" s="296"/>
      <c r="L49" s="296"/>
      <c r="M49" s="296"/>
      <c r="N49" s="296"/>
      <c r="O49" s="335" t="s">
        <v>465</v>
      </c>
      <c r="P49" s="296"/>
      <c r="Q49" s="296"/>
      <c r="R49" s="296"/>
      <c r="S49" s="296"/>
      <c r="T49" s="104" t="s">
        <v>518</v>
      </c>
    </row>
    <row r="50" spans="1:20" s="296" customFormat="1" x14ac:dyDescent="0.25">
      <c r="A50" s="135">
        <v>38</v>
      </c>
      <c r="B50" s="340" t="s">
        <v>281</v>
      </c>
      <c r="C50" s="343" t="s">
        <v>282</v>
      </c>
      <c r="D50" s="344" t="s">
        <v>266</v>
      </c>
      <c r="E50" s="139" t="s">
        <v>425</v>
      </c>
      <c r="F50" s="180"/>
      <c r="G50" s="180"/>
      <c r="H50" s="148">
        <f t="shared" si="1"/>
        <v>0</v>
      </c>
      <c r="I50" s="356" t="str">
        <f t="shared" si="3"/>
        <v/>
      </c>
      <c r="J50" s="340"/>
      <c r="O50" s="335" t="s">
        <v>465</v>
      </c>
      <c r="T50" s="104" t="s">
        <v>519</v>
      </c>
    </row>
    <row r="51" spans="1:20" s="296" customFormat="1" x14ac:dyDescent="0.25">
      <c r="A51" s="135">
        <v>39</v>
      </c>
      <c r="B51" s="340" t="s">
        <v>283</v>
      </c>
      <c r="C51" s="343" t="s">
        <v>284</v>
      </c>
      <c r="D51" s="344" t="s">
        <v>266</v>
      </c>
      <c r="E51" s="139" t="s">
        <v>426</v>
      </c>
      <c r="F51" s="180"/>
      <c r="G51" s="180"/>
      <c r="H51" s="148">
        <f t="shared" si="1"/>
        <v>0</v>
      </c>
      <c r="I51" s="356" t="str">
        <f t="shared" si="3"/>
        <v/>
      </c>
      <c r="J51" s="340"/>
      <c r="O51" s="335" t="s">
        <v>465</v>
      </c>
      <c r="T51" s="104" t="s">
        <v>520</v>
      </c>
    </row>
    <row r="52" spans="1:20" hidden="1" x14ac:dyDescent="0.25">
      <c r="A52" s="135">
        <v>40</v>
      </c>
      <c r="B52" s="340" t="s">
        <v>285</v>
      </c>
      <c r="C52" s="343" t="s">
        <v>286</v>
      </c>
      <c r="D52" s="344" t="s">
        <v>266</v>
      </c>
      <c r="E52" s="139" t="s">
        <v>421</v>
      </c>
      <c r="F52" s="180"/>
      <c r="G52" s="180"/>
      <c r="H52" s="148">
        <f t="shared" si="1"/>
        <v>0</v>
      </c>
      <c r="I52" s="356" t="str">
        <f t="shared" si="3"/>
        <v/>
      </c>
      <c r="J52" s="341" t="s">
        <v>456</v>
      </c>
      <c r="K52" s="296"/>
      <c r="L52" s="296"/>
      <c r="M52" s="296"/>
      <c r="N52" s="296"/>
      <c r="O52" s="335" t="s">
        <v>465</v>
      </c>
      <c r="P52" s="335"/>
      <c r="Q52" s="335"/>
      <c r="R52" s="335"/>
      <c r="S52" s="335"/>
      <c r="T52" s="104" t="s">
        <v>521</v>
      </c>
    </row>
    <row r="53" spans="1:20" hidden="1" x14ac:dyDescent="0.25">
      <c r="A53" s="135">
        <v>41</v>
      </c>
      <c r="B53" s="340" t="s">
        <v>287</v>
      </c>
      <c r="C53" s="343" t="s">
        <v>288</v>
      </c>
      <c r="D53" s="344" t="s">
        <v>266</v>
      </c>
      <c r="E53" s="147" t="s">
        <v>423</v>
      </c>
      <c r="F53" s="182"/>
      <c r="G53" s="182"/>
      <c r="H53" s="148">
        <f t="shared" si="1"/>
        <v>0</v>
      </c>
      <c r="I53" s="356" t="str">
        <f t="shared" si="3"/>
        <v/>
      </c>
      <c r="J53" s="340"/>
      <c r="K53" s="296"/>
      <c r="L53" s="296"/>
      <c r="M53" s="296"/>
      <c r="N53" s="296"/>
      <c r="O53" s="335" t="s">
        <v>465</v>
      </c>
      <c r="P53" s="296"/>
      <c r="Q53" s="296"/>
      <c r="R53" s="296"/>
      <c r="S53" s="296"/>
      <c r="T53" s="104" t="s">
        <v>522</v>
      </c>
    </row>
    <row r="54" spans="1:20" s="102" customFormat="1" hidden="1" x14ac:dyDescent="0.25">
      <c r="A54" s="135">
        <v>42</v>
      </c>
      <c r="B54" s="336" t="s">
        <v>289</v>
      </c>
      <c r="C54" s="143" t="s">
        <v>290</v>
      </c>
      <c r="D54" s="339" t="s">
        <v>291</v>
      </c>
      <c r="E54" s="145">
        <v>39364</v>
      </c>
      <c r="F54" s="192"/>
      <c r="G54" s="192"/>
      <c r="H54" s="148">
        <f t="shared" si="1"/>
        <v>0</v>
      </c>
      <c r="I54" s="356" t="str">
        <f t="shared" ref="I54:I85" si="4">IF(AND(H54&gt;=96,H54&lt;130),"Xuất sắc",IF(AND(H54&lt;96,H54&gt;=81),"Tốt",IF(AND(H54&gt;=70,H54&lt;81),"Hoàn thành",IF(AND(H54&lt;70,H54&gt;0),"không hoàn thành",""))))</f>
        <v/>
      </c>
      <c r="J54" s="350"/>
      <c r="K54" s="335"/>
      <c r="L54" s="335"/>
      <c r="M54" s="335"/>
      <c r="N54" s="335"/>
      <c r="O54" s="335" t="s">
        <v>466</v>
      </c>
      <c r="P54" s="296"/>
      <c r="Q54" s="296"/>
      <c r="R54" s="296"/>
      <c r="S54" s="296"/>
      <c r="T54" s="104" t="s">
        <v>523</v>
      </c>
    </row>
    <row r="55" spans="1:20" s="335" customFormat="1" x14ac:dyDescent="0.25">
      <c r="A55" s="135">
        <v>43</v>
      </c>
      <c r="B55" s="340" t="s">
        <v>292</v>
      </c>
      <c r="C55" s="343" t="s">
        <v>293</v>
      </c>
      <c r="D55" s="344" t="s">
        <v>294</v>
      </c>
      <c r="E55" s="139">
        <v>39117</v>
      </c>
      <c r="F55" s="180"/>
      <c r="G55" s="180"/>
      <c r="H55" s="148">
        <f t="shared" si="1"/>
        <v>0</v>
      </c>
      <c r="I55" s="356" t="str">
        <f t="shared" si="4"/>
        <v/>
      </c>
      <c r="J55" s="340"/>
      <c r="K55" s="296"/>
      <c r="O55" s="335" t="s">
        <v>466</v>
      </c>
      <c r="P55" s="296"/>
      <c r="Q55" s="296"/>
      <c r="R55" s="296"/>
      <c r="S55" s="296"/>
      <c r="T55" s="104" t="s">
        <v>524</v>
      </c>
    </row>
    <row r="56" spans="1:20" s="296" customFormat="1" x14ac:dyDescent="0.25">
      <c r="A56" s="135">
        <v>44</v>
      </c>
      <c r="B56" s="340" t="s">
        <v>295</v>
      </c>
      <c r="C56" s="343" t="s">
        <v>296</v>
      </c>
      <c r="D56" s="344" t="s">
        <v>294</v>
      </c>
      <c r="E56" s="139">
        <v>40162</v>
      </c>
      <c r="F56" s="180"/>
      <c r="G56" s="180"/>
      <c r="H56" s="148">
        <f t="shared" si="1"/>
        <v>0</v>
      </c>
      <c r="I56" s="356" t="str">
        <f t="shared" si="4"/>
        <v/>
      </c>
      <c r="J56" s="340"/>
      <c r="O56" s="335" t="s">
        <v>466</v>
      </c>
      <c r="T56" s="104" t="s">
        <v>525</v>
      </c>
    </row>
    <row r="57" spans="1:20" s="296" customFormat="1" x14ac:dyDescent="0.25">
      <c r="A57" s="135">
        <v>45</v>
      </c>
      <c r="B57" s="340" t="s">
        <v>297</v>
      </c>
      <c r="C57" s="343" t="s">
        <v>298</v>
      </c>
      <c r="D57" s="344" t="s">
        <v>299</v>
      </c>
      <c r="E57" s="139" t="s">
        <v>392</v>
      </c>
      <c r="F57" s="180"/>
      <c r="G57" s="180"/>
      <c r="H57" s="148">
        <f t="shared" si="1"/>
        <v>0</v>
      </c>
      <c r="I57" s="356" t="str">
        <f t="shared" si="4"/>
        <v/>
      </c>
      <c r="J57" s="340"/>
      <c r="O57" s="335" t="s">
        <v>466</v>
      </c>
      <c r="T57" s="104" t="s">
        <v>526</v>
      </c>
    </row>
    <row r="58" spans="1:20" x14ac:dyDescent="0.25">
      <c r="A58" s="135">
        <v>46</v>
      </c>
      <c r="B58" s="340" t="s">
        <v>300</v>
      </c>
      <c r="C58" s="343" t="s">
        <v>301</v>
      </c>
      <c r="D58" s="344" t="s">
        <v>299</v>
      </c>
      <c r="E58" s="139">
        <v>40700</v>
      </c>
      <c r="F58" s="180"/>
      <c r="G58" s="180"/>
      <c r="H58" s="148">
        <f t="shared" si="1"/>
        <v>0</v>
      </c>
      <c r="I58" s="356" t="str">
        <f t="shared" si="4"/>
        <v/>
      </c>
      <c r="J58" s="340"/>
      <c r="K58" s="296"/>
      <c r="L58" s="296"/>
      <c r="M58" s="296"/>
      <c r="N58" s="296"/>
      <c r="O58" s="335" t="s">
        <v>466</v>
      </c>
      <c r="P58" s="296"/>
      <c r="Q58" s="296"/>
      <c r="R58" s="296"/>
      <c r="S58" s="296"/>
      <c r="T58" s="104" t="s">
        <v>527</v>
      </c>
    </row>
    <row r="59" spans="1:20" hidden="1" x14ac:dyDescent="0.25">
      <c r="A59" s="135">
        <v>47</v>
      </c>
      <c r="B59" s="340" t="s">
        <v>302</v>
      </c>
      <c r="C59" s="343" t="s">
        <v>303</v>
      </c>
      <c r="D59" s="344" t="s">
        <v>304</v>
      </c>
      <c r="E59" s="149" t="s">
        <v>398</v>
      </c>
      <c r="F59" s="180"/>
      <c r="G59" s="181"/>
      <c r="H59" s="148">
        <f t="shared" si="1"/>
        <v>0</v>
      </c>
      <c r="I59" s="356" t="str">
        <f t="shared" si="4"/>
        <v/>
      </c>
      <c r="J59" s="340"/>
      <c r="K59" s="296"/>
      <c r="L59" s="296"/>
      <c r="M59" s="296"/>
      <c r="N59" s="296"/>
      <c r="O59" s="335" t="s">
        <v>466</v>
      </c>
      <c r="P59" s="296"/>
      <c r="Q59" s="296"/>
      <c r="R59" s="296"/>
      <c r="S59" s="296"/>
      <c r="T59" s="104" t="s">
        <v>528</v>
      </c>
    </row>
    <row r="60" spans="1:20" s="296" customFormat="1" x14ac:dyDescent="0.25">
      <c r="A60" s="135">
        <v>48</v>
      </c>
      <c r="B60" s="340" t="s">
        <v>305</v>
      </c>
      <c r="C60" s="343" t="s">
        <v>306</v>
      </c>
      <c r="D60" s="344" t="s">
        <v>299</v>
      </c>
      <c r="E60" s="154" t="s">
        <v>396</v>
      </c>
      <c r="F60" s="346"/>
      <c r="G60" s="346"/>
      <c r="H60" s="148">
        <f t="shared" si="1"/>
        <v>0</v>
      </c>
      <c r="I60" s="356" t="str">
        <f t="shared" si="4"/>
        <v/>
      </c>
      <c r="J60" s="340"/>
      <c r="O60" s="335" t="s">
        <v>466</v>
      </c>
      <c r="T60" s="104" t="s">
        <v>529</v>
      </c>
    </row>
    <row r="61" spans="1:20" s="296" customFormat="1" x14ac:dyDescent="0.25">
      <c r="A61" s="135">
        <v>49</v>
      </c>
      <c r="B61" s="340" t="s">
        <v>307</v>
      </c>
      <c r="C61" s="343" t="s">
        <v>308</v>
      </c>
      <c r="D61" s="344" t="s">
        <v>299</v>
      </c>
      <c r="E61" s="139" t="s">
        <v>393</v>
      </c>
      <c r="F61" s="180"/>
      <c r="G61" s="180"/>
      <c r="H61" s="148">
        <f t="shared" si="1"/>
        <v>0</v>
      </c>
      <c r="I61" s="356" t="str">
        <f t="shared" si="4"/>
        <v/>
      </c>
      <c r="J61" s="340"/>
      <c r="O61" s="335" t="s">
        <v>466</v>
      </c>
      <c r="T61" s="104" t="s">
        <v>530</v>
      </c>
    </row>
    <row r="62" spans="1:20" s="296" customFormat="1" x14ac:dyDescent="0.25">
      <c r="A62" s="135">
        <v>50</v>
      </c>
      <c r="B62" s="340" t="s">
        <v>309</v>
      </c>
      <c r="C62" s="343" t="s">
        <v>310</v>
      </c>
      <c r="D62" s="344" t="s">
        <v>299</v>
      </c>
      <c r="E62" s="139" t="s">
        <v>394</v>
      </c>
      <c r="F62" s="180"/>
      <c r="G62" s="180"/>
      <c r="H62" s="148">
        <f t="shared" si="1"/>
        <v>0</v>
      </c>
      <c r="I62" s="356" t="str">
        <f t="shared" si="4"/>
        <v/>
      </c>
      <c r="J62" s="340"/>
      <c r="O62" s="335" t="s">
        <v>466</v>
      </c>
      <c r="P62" s="335"/>
      <c r="Q62" s="335"/>
      <c r="R62" s="335"/>
      <c r="S62" s="335"/>
      <c r="T62" s="104" t="s">
        <v>531</v>
      </c>
    </row>
    <row r="63" spans="1:20" hidden="1" x14ac:dyDescent="0.25">
      <c r="A63" s="135">
        <v>51</v>
      </c>
      <c r="B63" s="340" t="s">
        <v>311</v>
      </c>
      <c r="C63" s="343" t="s">
        <v>312</v>
      </c>
      <c r="D63" s="344" t="s">
        <v>299</v>
      </c>
      <c r="E63" s="139" t="s">
        <v>395</v>
      </c>
      <c r="F63" s="180"/>
      <c r="G63" s="180"/>
      <c r="H63" s="148">
        <f t="shared" si="1"/>
        <v>0</v>
      </c>
      <c r="I63" s="356" t="str">
        <f t="shared" si="4"/>
        <v/>
      </c>
      <c r="J63" s="340"/>
      <c r="K63" s="296"/>
      <c r="L63" s="296"/>
      <c r="M63" s="296"/>
      <c r="N63" s="296"/>
      <c r="O63" s="335" t="s">
        <v>466</v>
      </c>
      <c r="P63" s="296"/>
      <c r="Q63" s="296"/>
      <c r="R63" s="296"/>
      <c r="S63" s="296"/>
      <c r="T63" s="104" t="s">
        <v>532</v>
      </c>
    </row>
    <row r="64" spans="1:20" s="296" customFormat="1" x14ac:dyDescent="0.25">
      <c r="A64" s="135">
        <v>52</v>
      </c>
      <c r="B64" s="340" t="s">
        <v>313</v>
      </c>
      <c r="C64" s="343" t="s">
        <v>314</v>
      </c>
      <c r="D64" s="344" t="s">
        <v>299</v>
      </c>
      <c r="E64" s="149" t="s">
        <v>397</v>
      </c>
      <c r="F64" s="181"/>
      <c r="G64" s="181"/>
      <c r="H64" s="148">
        <f t="shared" si="1"/>
        <v>0</v>
      </c>
      <c r="I64" s="356" t="str">
        <f t="shared" si="4"/>
        <v/>
      </c>
      <c r="J64" s="340"/>
      <c r="O64" s="335" t="s">
        <v>466</v>
      </c>
      <c r="T64" s="104" t="s">
        <v>533</v>
      </c>
    </row>
    <row r="65" spans="1:20" hidden="1" x14ac:dyDescent="0.25">
      <c r="A65" s="135">
        <v>53</v>
      </c>
      <c r="B65" s="340" t="s">
        <v>315</v>
      </c>
      <c r="C65" s="343" t="s">
        <v>316</v>
      </c>
      <c r="D65" s="344" t="s">
        <v>304</v>
      </c>
      <c r="E65" s="139">
        <v>41153</v>
      </c>
      <c r="F65" s="180"/>
      <c r="G65" s="180"/>
      <c r="H65" s="148">
        <f t="shared" si="1"/>
        <v>0</v>
      </c>
      <c r="I65" s="356" t="str">
        <f t="shared" si="4"/>
        <v/>
      </c>
      <c r="J65" s="340"/>
      <c r="K65" s="296"/>
      <c r="L65" s="296"/>
      <c r="M65" s="296"/>
      <c r="N65" s="296"/>
      <c r="O65" s="335" t="s">
        <v>466</v>
      </c>
      <c r="P65" s="335"/>
      <c r="Q65" s="335"/>
      <c r="R65" s="335"/>
      <c r="S65" s="335"/>
      <c r="T65" s="104" t="s">
        <v>534</v>
      </c>
    </row>
    <row r="66" spans="1:20" x14ac:dyDescent="0.25">
      <c r="A66" s="135">
        <v>54</v>
      </c>
      <c r="B66" s="340" t="s">
        <v>317</v>
      </c>
      <c r="C66" s="343" t="s">
        <v>318</v>
      </c>
      <c r="D66" s="344" t="s">
        <v>299</v>
      </c>
      <c r="E66" s="149" t="s">
        <v>400</v>
      </c>
      <c r="F66" s="181"/>
      <c r="G66" s="181"/>
      <c r="H66" s="148">
        <f t="shared" si="1"/>
        <v>0</v>
      </c>
      <c r="I66" s="356" t="str">
        <f t="shared" si="4"/>
        <v/>
      </c>
      <c r="J66" s="340"/>
      <c r="K66" s="296"/>
      <c r="L66" s="296"/>
      <c r="M66" s="296"/>
      <c r="N66" s="296"/>
      <c r="O66" s="335" t="s">
        <v>466</v>
      </c>
      <c r="P66" s="296"/>
      <c r="Q66" s="296"/>
      <c r="R66" s="296"/>
      <c r="S66" s="296"/>
      <c r="T66" s="104" t="s">
        <v>535</v>
      </c>
    </row>
    <row r="67" spans="1:20" s="296" customFormat="1" x14ac:dyDescent="0.25">
      <c r="A67" s="135">
        <v>55</v>
      </c>
      <c r="B67" s="340" t="s">
        <v>321</v>
      </c>
      <c r="C67" s="343" t="s">
        <v>322</v>
      </c>
      <c r="D67" s="344" t="s">
        <v>299</v>
      </c>
      <c r="E67" s="149" t="s">
        <v>401</v>
      </c>
      <c r="F67" s="181"/>
      <c r="G67" s="181"/>
      <c r="H67" s="148">
        <f t="shared" si="1"/>
        <v>0</v>
      </c>
      <c r="I67" s="356" t="str">
        <f t="shared" si="4"/>
        <v/>
      </c>
      <c r="J67" s="340"/>
      <c r="O67" s="335" t="s">
        <v>466</v>
      </c>
      <c r="T67" s="104" t="s">
        <v>536</v>
      </c>
    </row>
    <row r="68" spans="1:20" s="296" customFormat="1" x14ac:dyDescent="0.25">
      <c r="A68" s="135">
        <v>56</v>
      </c>
      <c r="B68" s="340" t="s">
        <v>323</v>
      </c>
      <c r="C68" s="343" t="s">
        <v>324</v>
      </c>
      <c r="D68" s="344" t="s">
        <v>304</v>
      </c>
      <c r="E68" s="149" t="s">
        <v>399</v>
      </c>
      <c r="F68" s="181"/>
      <c r="G68" s="181"/>
      <c r="H68" s="148">
        <f t="shared" si="1"/>
        <v>0</v>
      </c>
      <c r="I68" s="356" t="str">
        <f t="shared" si="4"/>
        <v/>
      </c>
      <c r="J68" s="340"/>
      <c r="O68" s="335" t="s">
        <v>466</v>
      </c>
      <c r="T68" s="104" t="s">
        <v>537</v>
      </c>
    </row>
    <row r="69" spans="1:20" s="335" customFormat="1" x14ac:dyDescent="0.25">
      <c r="A69" s="135">
        <v>57</v>
      </c>
      <c r="B69" s="336" t="s">
        <v>325</v>
      </c>
      <c r="C69" s="143" t="s">
        <v>326</v>
      </c>
      <c r="D69" s="339" t="s">
        <v>327</v>
      </c>
      <c r="E69" s="145" t="s">
        <v>402</v>
      </c>
      <c r="F69" s="192"/>
      <c r="G69" s="192"/>
      <c r="H69" s="148">
        <f t="shared" si="1"/>
        <v>0</v>
      </c>
      <c r="I69" s="356" t="str">
        <f t="shared" si="4"/>
        <v/>
      </c>
      <c r="J69" s="350"/>
      <c r="K69" s="296"/>
      <c r="O69" s="335" t="s">
        <v>454</v>
      </c>
      <c r="P69" s="296"/>
      <c r="Q69" s="296"/>
      <c r="R69" s="296"/>
      <c r="S69" s="296"/>
      <c r="T69" s="104" t="s">
        <v>538</v>
      </c>
    </row>
    <row r="70" spans="1:20" x14ac:dyDescent="0.25">
      <c r="A70" s="135">
        <v>58</v>
      </c>
      <c r="B70" s="340" t="s">
        <v>328</v>
      </c>
      <c r="C70" s="343" t="s">
        <v>329</v>
      </c>
      <c r="D70" s="344" t="s">
        <v>330</v>
      </c>
      <c r="E70" s="139" t="s">
        <v>404</v>
      </c>
      <c r="F70" s="180"/>
      <c r="G70" s="180"/>
      <c r="H70" s="148">
        <f t="shared" si="1"/>
        <v>0</v>
      </c>
      <c r="I70" s="356" t="str">
        <f t="shared" si="4"/>
        <v/>
      </c>
      <c r="J70" s="340"/>
      <c r="K70" s="296"/>
      <c r="L70" s="296"/>
      <c r="M70" s="296"/>
      <c r="N70" s="296"/>
      <c r="O70" s="335" t="s">
        <v>454</v>
      </c>
      <c r="P70" s="296"/>
      <c r="Q70" s="296"/>
      <c r="R70" s="296"/>
      <c r="S70" s="296"/>
      <c r="T70" s="104" t="s">
        <v>539</v>
      </c>
    </row>
    <row r="71" spans="1:20" s="102" customFormat="1" x14ac:dyDescent="0.25">
      <c r="A71" s="135">
        <v>59</v>
      </c>
      <c r="B71" s="340" t="s">
        <v>331</v>
      </c>
      <c r="C71" s="343" t="s">
        <v>332</v>
      </c>
      <c r="D71" s="344" t="s">
        <v>330</v>
      </c>
      <c r="E71" s="139" t="s">
        <v>405</v>
      </c>
      <c r="F71" s="180"/>
      <c r="G71" s="180"/>
      <c r="H71" s="148">
        <f t="shared" si="1"/>
        <v>0</v>
      </c>
      <c r="I71" s="356" t="str">
        <f t="shared" si="4"/>
        <v/>
      </c>
      <c r="J71" s="341" t="s">
        <v>456</v>
      </c>
      <c r="K71" s="335"/>
      <c r="L71" s="335"/>
      <c r="M71" s="335"/>
      <c r="N71" s="335"/>
      <c r="O71" s="335" t="s">
        <v>454</v>
      </c>
      <c r="P71" s="296"/>
      <c r="Q71" s="296"/>
      <c r="R71" s="296"/>
      <c r="S71" s="296"/>
      <c r="T71" s="104" t="s">
        <v>540</v>
      </c>
    </row>
    <row r="72" spans="1:20" x14ac:dyDescent="0.25">
      <c r="A72" s="135">
        <v>60</v>
      </c>
      <c r="B72" s="340" t="s">
        <v>333</v>
      </c>
      <c r="C72" s="343" t="s">
        <v>334</v>
      </c>
      <c r="D72" s="344" t="s">
        <v>330</v>
      </c>
      <c r="E72" s="139" t="s">
        <v>403</v>
      </c>
      <c r="F72" s="180"/>
      <c r="G72" s="180"/>
      <c r="H72" s="148">
        <f t="shared" si="1"/>
        <v>0</v>
      </c>
      <c r="I72" s="356" t="str">
        <f t="shared" si="4"/>
        <v/>
      </c>
      <c r="J72" s="340"/>
      <c r="K72" s="296"/>
      <c r="L72" s="296"/>
      <c r="M72" s="296"/>
      <c r="N72" s="296"/>
      <c r="O72" s="335" t="s">
        <v>454</v>
      </c>
      <c r="P72" s="296"/>
      <c r="Q72" s="296"/>
      <c r="R72" s="296"/>
      <c r="S72" s="296"/>
      <c r="T72" s="104" t="s">
        <v>541</v>
      </c>
    </row>
    <row r="73" spans="1:20" s="296" customFormat="1" x14ac:dyDescent="0.25">
      <c r="A73" s="135">
        <v>61</v>
      </c>
      <c r="B73" s="340" t="s">
        <v>335</v>
      </c>
      <c r="C73" s="343" t="s">
        <v>336</v>
      </c>
      <c r="D73" s="344" t="s">
        <v>337</v>
      </c>
      <c r="E73" s="139" t="s">
        <v>407</v>
      </c>
      <c r="F73" s="180"/>
      <c r="G73" s="180"/>
      <c r="H73" s="148">
        <f t="shared" si="1"/>
        <v>0</v>
      </c>
      <c r="I73" s="356" t="str">
        <f t="shared" si="4"/>
        <v/>
      </c>
      <c r="J73" s="340"/>
      <c r="O73" s="335" t="s">
        <v>454</v>
      </c>
      <c r="T73" s="104" t="s">
        <v>542</v>
      </c>
    </row>
    <row r="74" spans="1:20" hidden="1" x14ac:dyDescent="0.25">
      <c r="A74" s="135">
        <v>62</v>
      </c>
      <c r="B74" s="340" t="s">
        <v>340</v>
      </c>
      <c r="C74" s="343" t="s">
        <v>341</v>
      </c>
      <c r="D74" s="344" t="s">
        <v>337</v>
      </c>
      <c r="E74" s="139" t="s">
        <v>410</v>
      </c>
      <c r="F74" s="180"/>
      <c r="G74" s="180"/>
      <c r="H74" s="148">
        <f t="shared" si="1"/>
        <v>0</v>
      </c>
      <c r="I74" s="356" t="str">
        <f t="shared" si="4"/>
        <v/>
      </c>
      <c r="J74" s="340"/>
      <c r="K74" s="296"/>
      <c r="L74" s="296"/>
      <c r="M74" s="296"/>
      <c r="N74" s="296"/>
      <c r="O74" s="335" t="s">
        <v>454</v>
      </c>
      <c r="P74" s="296"/>
      <c r="Q74" s="296"/>
      <c r="R74" s="296"/>
      <c r="S74" s="296"/>
      <c r="T74" s="104" t="s">
        <v>543</v>
      </c>
    </row>
    <row r="75" spans="1:20" x14ac:dyDescent="0.25">
      <c r="A75" s="135">
        <v>63</v>
      </c>
      <c r="B75" s="340" t="s">
        <v>342</v>
      </c>
      <c r="C75" s="343" t="s">
        <v>343</v>
      </c>
      <c r="D75" s="344" t="s">
        <v>337</v>
      </c>
      <c r="E75" s="147">
        <v>40095</v>
      </c>
      <c r="F75" s="182"/>
      <c r="G75" s="182"/>
      <c r="H75" s="148">
        <f t="shared" si="1"/>
        <v>0</v>
      </c>
      <c r="I75" s="356" t="str">
        <f t="shared" si="4"/>
        <v/>
      </c>
      <c r="J75" s="340"/>
      <c r="K75" s="296"/>
      <c r="L75" s="296"/>
      <c r="M75" s="296"/>
      <c r="N75" s="296"/>
      <c r="O75" s="335" t="s">
        <v>454</v>
      </c>
      <c r="P75" s="296"/>
      <c r="Q75" s="296"/>
      <c r="R75" s="296"/>
      <c r="S75" s="296"/>
      <c r="T75" s="104" t="s">
        <v>544</v>
      </c>
    </row>
    <row r="76" spans="1:20" hidden="1" x14ac:dyDescent="0.25">
      <c r="A76" s="135">
        <v>64</v>
      </c>
      <c r="B76" s="340" t="s">
        <v>344</v>
      </c>
      <c r="C76" s="343" t="s">
        <v>345</v>
      </c>
      <c r="D76" s="344" t="s">
        <v>337</v>
      </c>
      <c r="E76" s="139">
        <v>40066</v>
      </c>
      <c r="F76" s="180"/>
      <c r="G76" s="180"/>
      <c r="H76" s="148">
        <f t="shared" si="1"/>
        <v>0</v>
      </c>
      <c r="I76" s="356" t="str">
        <f t="shared" si="4"/>
        <v/>
      </c>
      <c r="J76" s="340"/>
      <c r="K76" s="296"/>
      <c r="L76" s="296"/>
      <c r="M76" s="296"/>
      <c r="N76" s="296"/>
      <c r="O76" s="335" t="s">
        <v>454</v>
      </c>
      <c r="P76" s="296"/>
      <c r="Q76" s="296"/>
      <c r="R76" s="296"/>
      <c r="S76" s="296"/>
      <c r="T76" s="104" t="s">
        <v>545</v>
      </c>
    </row>
    <row r="77" spans="1:20" s="296" customFormat="1" x14ac:dyDescent="0.25">
      <c r="A77" s="135">
        <v>65</v>
      </c>
      <c r="B77" s="340" t="s">
        <v>346</v>
      </c>
      <c r="C77" s="343" t="s">
        <v>347</v>
      </c>
      <c r="D77" s="344" t="s">
        <v>337</v>
      </c>
      <c r="E77" s="147" t="s">
        <v>409</v>
      </c>
      <c r="F77" s="182"/>
      <c r="G77" s="182"/>
      <c r="H77" s="148">
        <f t="shared" si="1"/>
        <v>0</v>
      </c>
      <c r="I77" s="356" t="str">
        <f t="shared" si="4"/>
        <v/>
      </c>
      <c r="J77" s="340"/>
      <c r="O77" s="335" t="s">
        <v>454</v>
      </c>
      <c r="T77" s="104" t="s">
        <v>546</v>
      </c>
    </row>
    <row r="78" spans="1:20" hidden="1" x14ac:dyDescent="0.25">
      <c r="A78" s="135">
        <v>66</v>
      </c>
      <c r="B78" s="340" t="s">
        <v>348</v>
      </c>
      <c r="C78" s="343" t="s">
        <v>349</v>
      </c>
      <c r="D78" s="344" t="s">
        <v>337</v>
      </c>
      <c r="E78" s="139" t="s">
        <v>406</v>
      </c>
      <c r="F78" s="180"/>
      <c r="G78" s="180"/>
      <c r="H78" s="148">
        <f t="shared" si="1"/>
        <v>0</v>
      </c>
      <c r="I78" s="356" t="str">
        <f t="shared" si="4"/>
        <v/>
      </c>
      <c r="J78" s="341" t="s">
        <v>443</v>
      </c>
      <c r="K78" s="296"/>
      <c r="L78" s="296"/>
      <c r="M78" s="296"/>
      <c r="N78" s="296"/>
      <c r="O78" s="335" t="s">
        <v>454</v>
      </c>
      <c r="P78" s="296"/>
      <c r="Q78" s="296"/>
      <c r="R78" s="296"/>
      <c r="S78" s="296"/>
      <c r="T78" s="104" t="s">
        <v>547</v>
      </c>
    </row>
    <row r="79" spans="1:20" x14ac:dyDescent="0.25">
      <c r="A79" s="135">
        <v>67</v>
      </c>
      <c r="B79" s="340" t="s">
        <v>350</v>
      </c>
      <c r="C79" s="343" t="s">
        <v>351</v>
      </c>
      <c r="D79" s="344" t="s">
        <v>337</v>
      </c>
      <c r="E79" s="149" t="s">
        <v>411</v>
      </c>
      <c r="F79" s="182"/>
      <c r="G79" s="181"/>
      <c r="H79" s="148">
        <f t="shared" ref="H79:H97" si="5">F79+G79</f>
        <v>0</v>
      </c>
      <c r="I79" s="356" t="str">
        <f t="shared" si="4"/>
        <v/>
      </c>
      <c r="J79" s="340"/>
      <c r="K79" s="296"/>
      <c r="L79" s="296"/>
      <c r="M79" s="296"/>
      <c r="N79" s="296"/>
      <c r="O79" s="335" t="s">
        <v>454</v>
      </c>
      <c r="P79" s="296"/>
      <c r="Q79" s="296"/>
      <c r="R79" s="296"/>
      <c r="S79" s="296"/>
      <c r="T79" s="104" t="s">
        <v>548</v>
      </c>
    </row>
    <row r="80" spans="1:20" x14ac:dyDescent="0.25">
      <c r="A80" s="135">
        <v>68</v>
      </c>
      <c r="B80" s="340" t="s">
        <v>352</v>
      </c>
      <c r="C80" s="343" t="s">
        <v>353</v>
      </c>
      <c r="D80" s="344" t="s">
        <v>337</v>
      </c>
      <c r="E80" s="139">
        <v>41098</v>
      </c>
      <c r="F80" s="180"/>
      <c r="G80" s="180"/>
      <c r="H80" s="148">
        <f t="shared" si="5"/>
        <v>0</v>
      </c>
      <c r="I80" s="356" t="str">
        <f t="shared" si="4"/>
        <v/>
      </c>
      <c r="J80" s="340"/>
      <c r="K80" s="296"/>
      <c r="L80" s="296"/>
      <c r="M80" s="296"/>
      <c r="N80" s="296"/>
      <c r="O80" s="335" t="s">
        <v>454</v>
      </c>
      <c r="P80" s="296"/>
      <c r="Q80" s="296"/>
      <c r="R80" s="296"/>
      <c r="S80" s="296"/>
      <c r="T80" s="104" t="s">
        <v>549</v>
      </c>
    </row>
    <row r="81" spans="1:20" x14ac:dyDescent="0.25">
      <c r="A81" s="135">
        <v>69</v>
      </c>
      <c r="B81" s="340" t="s">
        <v>354</v>
      </c>
      <c r="C81" s="343" t="s">
        <v>355</v>
      </c>
      <c r="D81" s="344" t="s">
        <v>337</v>
      </c>
      <c r="E81" s="139">
        <v>41098</v>
      </c>
      <c r="F81" s="182"/>
      <c r="G81" s="180"/>
      <c r="H81" s="148">
        <f t="shared" si="5"/>
        <v>0</v>
      </c>
      <c r="I81" s="356" t="str">
        <f t="shared" si="4"/>
        <v/>
      </c>
      <c r="J81" s="340"/>
      <c r="K81" s="296"/>
      <c r="L81" s="296"/>
      <c r="M81" s="296"/>
      <c r="N81" s="296"/>
      <c r="O81" s="335" t="s">
        <v>454</v>
      </c>
      <c r="P81" s="296"/>
      <c r="Q81" s="296"/>
      <c r="R81" s="296"/>
      <c r="S81" s="296"/>
      <c r="T81" s="104" t="s">
        <v>550</v>
      </c>
    </row>
    <row r="82" spans="1:20" x14ac:dyDescent="0.25">
      <c r="A82" s="135">
        <v>70</v>
      </c>
      <c r="B82" s="340" t="s">
        <v>356</v>
      </c>
      <c r="C82" s="343" t="s">
        <v>357</v>
      </c>
      <c r="D82" s="344" t="s">
        <v>337</v>
      </c>
      <c r="E82" s="139" t="s">
        <v>413</v>
      </c>
      <c r="F82" s="180"/>
      <c r="G82" s="180"/>
      <c r="H82" s="148">
        <f t="shared" si="5"/>
        <v>0</v>
      </c>
      <c r="I82" s="356" t="str">
        <f t="shared" si="4"/>
        <v/>
      </c>
      <c r="J82" s="340"/>
      <c r="K82" s="296"/>
      <c r="L82" s="296"/>
      <c r="M82" s="296"/>
      <c r="N82" s="296"/>
      <c r="O82" s="335" t="s">
        <v>454</v>
      </c>
      <c r="P82" s="296"/>
      <c r="Q82" s="296"/>
      <c r="R82" s="296"/>
      <c r="S82" s="296"/>
      <c r="T82" s="104" t="s">
        <v>551</v>
      </c>
    </row>
    <row r="83" spans="1:20" hidden="1" x14ac:dyDescent="0.25">
      <c r="A83" s="135">
        <v>71</v>
      </c>
      <c r="B83" s="340" t="s">
        <v>358</v>
      </c>
      <c r="C83" s="343" t="s">
        <v>359</v>
      </c>
      <c r="D83" s="344" t="s">
        <v>337</v>
      </c>
      <c r="E83" s="139" t="s">
        <v>408</v>
      </c>
      <c r="F83" s="182"/>
      <c r="G83" s="180"/>
      <c r="H83" s="148">
        <f t="shared" si="5"/>
        <v>0</v>
      </c>
      <c r="I83" s="356" t="str">
        <f t="shared" si="4"/>
        <v/>
      </c>
      <c r="J83" s="341" t="s">
        <v>456</v>
      </c>
      <c r="K83" s="296"/>
      <c r="L83" s="296"/>
      <c r="M83" s="296"/>
      <c r="N83" s="296"/>
      <c r="O83" s="335" t="s">
        <v>454</v>
      </c>
      <c r="P83" s="296"/>
      <c r="Q83" s="296"/>
      <c r="R83" s="296"/>
      <c r="S83" s="296"/>
      <c r="T83" s="104" t="s">
        <v>552</v>
      </c>
    </row>
    <row r="84" spans="1:20" x14ac:dyDescent="0.25">
      <c r="A84" s="135">
        <v>72</v>
      </c>
      <c r="B84" s="340" t="s">
        <v>360</v>
      </c>
      <c r="C84" s="343" t="s">
        <v>361</v>
      </c>
      <c r="D84" s="344" t="s">
        <v>337</v>
      </c>
      <c r="E84" s="139" t="s">
        <v>408</v>
      </c>
      <c r="F84" s="180"/>
      <c r="G84" s="180"/>
      <c r="H84" s="148">
        <f t="shared" si="5"/>
        <v>0</v>
      </c>
      <c r="I84" s="356" t="str">
        <f t="shared" si="4"/>
        <v/>
      </c>
      <c r="J84" s="340"/>
      <c r="K84" s="296"/>
      <c r="L84" s="296"/>
      <c r="M84" s="296"/>
      <c r="N84" s="296"/>
      <c r="O84" s="335" t="s">
        <v>454</v>
      </c>
      <c r="P84" s="296"/>
      <c r="Q84" s="296"/>
      <c r="R84" s="296"/>
      <c r="S84" s="296"/>
      <c r="T84" s="202" t="s">
        <v>566</v>
      </c>
    </row>
    <row r="85" spans="1:20" hidden="1" x14ac:dyDescent="0.25">
      <c r="A85" s="135">
        <v>73</v>
      </c>
      <c r="B85" s="340" t="s">
        <v>362</v>
      </c>
      <c r="C85" s="343" t="s">
        <v>363</v>
      </c>
      <c r="D85" s="344" t="s">
        <v>337</v>
      </c>
      <c r="E85" s="149" t="s">
        <v>412</v>
      </c>
      <c r="F85" s="182"/>
      <c r="G85" s="181"/>
      <c r="H85" s="148">
        <f t="shared" si="5"/>
        <v>0</v>
      </c>
      <c r="I85" s="356" t="str">
        <f t="shared" si="4"/>
        <v/>
      </c>
      <c r="J85" s="340"/>
      <c r="K85" s="296"/>
      <c r="L85" s="296"/>
      <c r="M85" s="296"/>
      <c r="N85" s="296"/>
      <c r="O85" s="335" t="s">
        <v>454</v>
      </c>
      <c r="P85" s="296"/>
      <c r="Q85" s="296"/>
      <c r="R85" s="296"/>
      <c r="S85" s="296"/>
      <c r="T85" s="104" t="s">
        <v>553</v>
      </c>
    </row>
    <row r="86" spans="1:20" hidden="1" x14ac:dyDescent="0.25">
      <c r="A86" s="135">
        <v>74</v>
      </c>
      <c r="B86" s="340" t="s">
        <v>364</v>
      </c>
      <c r="C86" s="343" t="s">
        <v>365</v>
      </c>
      <c r="D86" s="344" t="s">
        <v>337</v>
      </c>
      <c r="E86" s="139">
        <v>40553</v>
      </c>
      <c r="F86" s="180"/>
      <c r="G86" s="180"/>
      <c r="H86" s="148">
        <f t="shared" si="5"/>
        <v>0</v>
      </c>
      <c r="I86" s="356" t="str">
        <f t="shared" ref="I86:I95" si="6">IF(AND(H86&gt;=96,H86&lt;130),"Xuất sắc",IF(AND(H86&lt;96,H86&gt;=81),"Tốt",IF(AND(H86&gt;=70,H86&lt;81),"Hoàn thành",IF(AND(H86&lt;70,H86&gt;0),"không hoàn thành",""))))</f>
        <v/>
      </c>
      <c r="J86" s="340"/>
      <c r="K86" s="296"/>
      <c r="L86" s="296"/>
      <c r="M86" s="296"/>
      <c r="N86" s="296"/>
      <c r="O86" s="335" t="s">
        <v>454</v>
      </c>
      <c r="P86" s="335"/>
      <c r="Q86" s="335"/>
      <c r="R86" s="335"/>
      <c r="S86" s="335"/>
      <c r="T86" s="104" t="s">
        <v>554</v>
      </c>
    </row>
    <row r="87" spans="1:20" x14ac:dyDescent="0.25">
      <c r="A87" s="135">
        <v>75</v>
      </c>
      <c r="B87" s="340" t="s">
        <v>366</v>
      </c>
      <c r="C87" s="343" t="s">
        <v>367</v>
      </c>
      <c r="D87" s="344" t="s">
        <v>337</v>
      </c>
      <c r="E87" s="139">
        <v>40826</v>
      </c>
      <c r="F87" s="182"/>
      <c r="G87" s="180"/>
      <c r="H87" s="148">
        <f t="shared" si="5"/>
        <v>0</v>
      </c>
      <c r="I87" s="356" t="str">
        <f t="shared" si="6"/>
        <v/>
      </c>
      <c r="J87" s="340"/>
      <c r="K87" s="296"/>
      <c r="L87" s="296"/>
      <c r="M87" s="296"/>
      <c r="N87" s="296"/>
      <c r="O87" s="335" t="s">
        <v>454</v>
      </c>
      <c r="P87" s="296"/>
      <c r="Q87" s="296"/>
      <c r="R87" s="296"/>
      <c r="S87" s="296"/>
      <c r="T87" s="104" t="s">
        <v>555</v>
      </c>
    </row>
    <row r="88" spans="1:20" s="296" customFormat="1" x14ac:dyDescent="0.25">
      <c r="A88" s="135">
        <v>76</v>
      </c>
      <c r="B88" s="340" t="s">
        <v>368</v>
      </c>
      <c r="C88" s="343" t="s">
        <v>369</v>
      </c>
      <c r="D88" s="344" t="s">
        <v>337</v>
      </c>
      <c r="E88" s="139">
        <v>40651</v>
      </c>
      <c r="F88" s="180"/>
      <c r="G88" s="180"/>
      <c r="H88" s="148">
        <f t="shared" si="5"/>
        <v>0</v>
      </c>
      <c r="I88" s="356" t="str">
        <f t="shared" si="6"/>
        <v/>
      </c>
      <c r="J88" s="340"/>
      <c r="O88" s="335" t="s">
        <v>454</v>
      </c>
      <c r="T88" s="104" t="s">
        <v>556</v>
      </c>
    </row>
    <row r="89" spans="1:20" s="296" customFormat="1" x14ac:dyDescent="0.25">
      <c r="A89" s="135">
        <v>77</v>
      </c>
      <c r="B89" s="340" t="s">
        <v>370</v>
      </c>
      <c r="C89" s="343" t="s">
        <v>371</v>
      </c>
      <c r="D89" s="344" t="s">
        <v>337</v>
      </c>
      <c r="E89" s="139" t="s">
        <v>414</v>
      </c>
      <c r="F89" s="182"/>
      <c r="G89" s="180"/>
      <c r="H89" s="148">
        <f t="shared" si="5"/>
        <v>0</v>
      </c>
      <c r="I89" s="356" t="str">
        <f t="shared" si="6"/>
        <v/>
      </c>
      <c r="J89" s="340"/>
      <c r="O89" s="335" t="s">
        <v>454</v>
      </c>
      <c r="T89" s="104" t="s">
        <v>557</v>
      </c>
    </row>
    <row r="90" spans="1:20" s="296" customFormat="1" x14ac:dyDescent="0.25">
      <c r="A90" s="135">
        <v>78</v>
      </c>
      <c r="B90" s="340" t="s">
        <v>319</v>
      </c>
      <c r="C90" s="343" t="s">
        <v>320</v>
      </c>
      <c r="D90" s="344" t="s">
        <v>299</v>
      </c>
      <c r="E90" s="139">
        <v>42870</v>
      </c>
      <c r="F90" s="180"/>
      <c r="G90" s="180"/>
      <c r="H90" s="148">
        <f t="shared" si="5"/>
        <v>0</v>
      </c>
      <c r="I90" s="356" t="str">
        <f t="shared" si="6"/>
        <v/>
      </c>
      <c r="J90" s="340"/>
      <c r="O90" s="335" t="s">
        <v>454</v>
      </c>
      <c r="T90" s="104" t="s">
        <v>558</v>
      </c>
    </row>
    <row r="91" spans="1:20" x14ac:dyDescent="0.25">
      <c r="A91" s="135">
        <v>79</v>
      </c>
      <c r="B91" s="340" t="s">
        <v>372</v>
      </c>
      <c r="C91" s="343" t="s">
        <v>373</v>
      </c>
      <c r="D91" s="344" t="s">
        <v>337</v>
      </c>
      <c r="E91" s="147" t="s">
        <v>415</v>
      </c>
      <c r="F91" s="182"/>
      <c r="G91" s="182"/>
      <c r="H91" s="148">
        <f t="shared" si="5"/>
        <v>0</v>
      </c>
      <c r="I91" s="356" t="str">
        <f t="shared" si="6"/>
        <v/>
      </c>
      <c r="J91" s="340"/>
      <c r="K91" s="296"/>
      <c r="L91" s="296"/>
      <c r="M91" s="296"/>
      <c r="N91" s="296"/>
      <c r="O91" s="335" t="s">
        <v>454</v>
      </c>
      <c r="P91" s="296"/>
      <c r="Q91" s="296"/>
      <c r="R91" s="296"/>
      <c r="S91" s="296"/>
      <c r="T91" s="104" t="s">
        <v>559</v>
      </c>
    </row>
    <row r="92" spans="1:20" s="335" customFormat="1" x14ac:dyDescent="0.25">
      <c r="A92" s="135">
        <v>80</v>
      </c>
      <c r="B92" s="336" t="s">
        <v>374</v>
      </c>
      <c r="C92" s="143" t="s">
        <v>375</v>
      </c>
      <c r="D92" s="339" t="s">
        <v>376</v>
      </c>
      <c r="E92" s="145" t="s">
        <v>425</v>
      </c>
      <c r="F92" s="192"/>
      <c r="G92" s="192"/>
      <c r="H92" s="148">
        <f t="shared" si="5"/>
        <v>0</v>
      </c>
      <c r="I92" s="356" t="str">
        <f t="shared" si="6"/>
        <v/>
      </c>
      <c r="J92" s="350"/>
      <c r="K92" s="296"/>
      <c r="O92" s="335" t="s">
        <v>455</v>
      </c>
      <c r="P92" s="296"/>
      <c r="Q92" s="296"/>
      <c r="R92" s="296"/>
      <c r="S92" s="296"/>
      <c r="T92" s="104" t="s">
        <v>560</v>
      </c>
    </row>
    <row r="93" spans="1:20" x14ac:dyDescent="0.25">
      <c r="A93" s="135">
        <v>81</v>
      </c>
      <c r="B93" s="340" t="s">
        <v>377</v>
      </c>
      <c r="C93" s="343" t="s">
        <v>378</v>
      </c>
      <c r="D93" s="344" t="s">
        <v>379</v>
      </c>
      <c r="E93" s="147" t="s">
        <v>435</v>
      </c>
      <c r="F93" s="182"/>
      <c r="G93" s="182"/>
      <c r="H93" s="148">
        <f t="shared" si="5"/>
        <v>0</v>
      </c>
      <c r="I93" s="356" t="str">
        <f t="shared" si="6"/>
        <v/>
      </c>
      <c r="J93" s="340"/>
      <c r="K93" s="296"/>
      <c r="L93" s="296"/>
      <c r="M93" s="296"/>
      <c r="N93" s="296"/>
      <c r="O93" s="335" t="s">
        <v>455</v>
      </c>
      <c r="P93" s="296"/>
      <c r="Q93" s="296"/>
      <c r="R93" s="296"/>
      <c r="S93" s="296"/>
      <c r="T93" s="104" t="s">
        <v>561</v>
      </c>
    </row>
    <row r="94" spans="1:20" s="102" customFormat="1" x14ac:dyDescent="0.25">
      <c r="A94" s="135">
        <v>82</v>
      </c>
      <c r="B94" s="340" t="s">
        <v>380</v>
      </c>
      <c r="C94" s="343" t="s">
        <v>381</v>
      </c>
      <c r="D94" s="344" t="s">
        <v>382</v>
      </c>
      <c r="E94" s="147" t="s">
        <v>437</v>
      </c>
      <c r="F94" s="182"/>
      <c r="G94" s="182"/>
      <c r="H94" s="148">
        <f t="shared" si="5"/>
        <v>0</v>
      </c>
      <c r="I94" s="356" t="str">
        <f t="shared" si="6"/>
        <v/>
      </c>
      <c r="J94" s="340"/>
      <c r="K94" s="335"/>
      <c r="L94" s="335"/>
      <c r="M94" s="335"/>
      <c r="N94" s="335"/>
      <c r="O94" s="335" t="s">
        <v>455</v>
      </c>
      <c r="P94" s="335"/>
      <c r="Q94" s="335"/>
      <c r="R94" s="335"/>
      <c r="S94" s="335"/>
      <c r="T94" s="104" t="s">
        <v>562</v>
      </c>
    </row>
    <row r="95" spans="1:20" s="296" customFormat="1" x14ac:dyDescent="0.25">
      <c r="A95" s="135">
        <v>83</v>
      </c>
      <c r="B95" s="340" t="s">
        <v>383</v>
      </c>
      <c r="C95" s="343" t="s">
        <v>384</v>
      </c>
      <c r="D95" s="344" t="s">
        <v>382</v>
      </c>
      <c r="E95" s="147">
        <v>39724</v>
      </c>
      <c r="F95" s="182"/>
      <c r="G95" s="182"/>
      <c r="H95" s="148">
        <f t="shared" si="5"/>
        <v>0</v>
      </c>
      <c r="I95" s="356" t="str">
        <f t="shared" si="6"/>
        <v/>
      </c>
      <c r="J95" s="341" t="s">
        <v>443</v>
      </c>
      <c r="O95" s="335" t="s">
        <v>455</v>
      </c>
      <c r="P95" s="335"/>
      <c r="Q95" s="335"/>
      <c r="R95" s="335"/>
      <c r="S95" s="335"/>
      <c r="T95" s="104" t="s">
        <v>563</v>
      </c>
    </row>
    <row r="96" spans="1:20" hidden="1" x14ac:dyDescent="0.25">
      <c r="A96" s="135">
        <v>84</v>
      </c>
      <c r="B96" s="340" t="s">
        <v>385</v>
      </c>
      <c r="C96" s="343" t="s">
        <v>386</v>
      </c>
      <c r="D96" s="344" t="s">
        <v>382</v>
      </c>
      <c r="E96" s="147" t="s">
        <v>436</v>
      </c>
      <c r="F96" s="182"/>
      <c r="G96" s="182"/>
      <c r="H96" s="148">
        <f t="shared" si="5"/>
        <v>0</v>
      </c>
      <c r="I96" s="356" t="str">
        <f t="shared" ref="I96:I97" si="7">IF(AND(H96&gt;=96,H96&lt;130),"Xuất sắc",IF(AND(H96&lt;96,H96&gt;=81),"Tốt",IF(AND(H96&gt;=70,H96&lt;81),"Hoàn thành",IF(AND(H96&lt;70,H96&gt;0),"không hoàn thành",""))))</f>
        <v/>
      </c>
      <c r="J96" s="340"/>
      <c r="K96" s="296"/>
      <c r="L96" s="296"/>
      <c r="M96" s="296"/>
      <c r="N96" s="296"/>
      <c r="O96" s="335" t="s">
        <v>455</v>
      </c>
      <c r="P96" s="296"/>
      <c r="Q96" s="296"/>
      <c r="R96" s="296"/>
      <c r="S96" s="296"/>
      <c r="T96" s="104" t="s">
        <v>564</v>
      </c>
    </row>
    <row r="97" spans="1:20" x14ac:dyDescent="0.25">
      <c r="A97" s="135">
        <v>85</v>
      </c>
      <c r="B97" s="340" t="s">
        <v>338</v>
      </c>
      <c r="C97" s="343" t="s">
        <v>339</v>
      </c>
      <c r="D97" s="344" t="s">
        <v>337</v>
      </c>
      <c r="E97" s="154" t="s">
        <v>438</v>
      </c>
      <c r="F97" s="346"/>
      <c r="G97" s="346"/>
      <c r="H97" s="148">
        <f t="shared" si="5"/>
        <v>0</v>
      </c>
      <c r="I97" s="356" t="str">
        <f t="shared" si="7"/>
        <v/>
      </c>
      <c r="J97" s="340"/>
      <c r="K97" s="296"/>
      <c r="L97" s="296"/>
      <c r="M97" s="296"/>
      <c r="N97" s="296"/>
      <c r="O97" s="335" t="s">
        <v>455</v>
      </c>
      <c r="P97" s="296"/>
      <c r="Q97" s="296"/>
      <c r="R97" s="296"/>
      <c r="S97" s="296"/>
      <c r="T97" s="104" t="s">
        <v>565</v>
      </c>
    </row>
    <row r="98" spans="1:20" x14ac:dyDescent="0.25">
      <c r="A98" s="155"/>
      <c r="B98" s="156"/>
      <c r="C98" s="157"/>
      <c r="D98" s="158"/>
      <c r="E98" s="159"/>
      <c r="F98" s="183"/>
      <c r="G98" s="183"/>
      <c r="H98" s="127"/>
      <c r="I98" s="160"/>
    </row>
    <row r="99" spans="1:20" x14ac:dyDescent="0.25">
      <c r="A99" s="155"/>
      <c r="B99" s="156"/>
      <c r="C99" s="157"/>
      <c r="D99" s="158"/>
      <c r="E99" s="159"/>
      <c r="F99" s="183"/>
      <c r="G99" s="183"/>
      <c r="H99" s="127"/>
      <c r="I99" s="160"/>
    </row>
    <row r="100" spans="1:20" x14ac:dyDescent="0.25">
      <c r="B100" s="161" t="s">
        <v>43</v>
      </c>
      <c r="E100" s="163"/>
      <c r="F100" s="163"/>
      <c r="G100" s="163"/>
      <c r="H100" s="161"/>
      <c r="I100" s="124"/>
      <c r="J100" s="164"/>
    </row>
    <row r="101" spans="1:20" x14ac:dyDescent="0.25">
      <c r="B101" s="162" t="str">
        <f>"Tổng số NV được đánh giá trong danh sách là "&amp; (MAX(A14:A98)-COUNTIF($I$14:$I$97,""))&amp;"/85 người; trong đó:"</f>
        <v>Tổng số NV được đánh giá trong danh sách là 2/85 người; trong đó:</v>
      </c>
      <c r="C101" s="165"/>
      <c r="D101" s="165"/>
    </row>
    <row r="102" spans="1:20" x14ac:dyDescent="0.25">
      <c r="A102" s="124"/>
      <c r="B102" s="167" t="s">
        <v>39</v>
      </c>
      <c r="C102" s="167"/>
      <c r="D102" s="125" t="str">
        <f>COUNTIF($I$14:$I$97,"Xuất sắc")&amp; " người"</f>
        <v>0 người</v>
      </c>
      <c r="E102" s="168" t="str">
        <f>"đạt tỷ lệ "&amp; ROUND(COUNTIF($I$14:$I$97,"Xuất sắc")/(MAX(A14:A98)-COUNTIF($I$14:$I$97,""))*100,1)&amp;"%"</f>
        <v>đạt tỷ lệ 0%</v>
      </c>
      <c r="F102" s="169"/>
      <c r="G102" s="169"/>
      <c r="H102" s="127" t="s">
        <v>447</v>
      </c>
      <c r="I102" s="124"/>
    </row>
    <row r="103" spans="1:20" x14ac:dyDescent="0.25">
      <c r="A103" s="124"/>
      <c r="B103" s="167" t="s">
        <v>40</v>
      </c>
      <c r="C103" s="167"/>
      <c r="D103" s="125" t="str">
        <f>COUNTIF($I$14:$I$97,"Tốt")&amp;" người"</f>
        <v>1 người</v>
      </c>
      <c r="E103" s="168" t="str">
        <f>"đạt tỷ lệ "&amp; ROUND(COUNTIF($I$14:$I$97,"Tốt")/(MAX(A14:A98)-COUNTIF($I$14:$I$97,""))*100,1)&amp;"%"</f>
        <v>đạt tỷ lệ 50%</v>
      </c>
      <c r="F103" s="169"/>
      <c r="G103" s="169"/>
      <c r="H103" s="127" t="s">
        <v>448</v>
      </c>
      <c r="I103" s="124"/>
    </row>
    <row r="104" spans="1:20" x14ac:dyDescent="0.25">
      <c r="B104" s="165" t="s">
        <v>41</v>
      </c>
      <c r="C104" s="165"/>
      <c r="D104" s="162" t="str">
        <f>COUNTIF($I$14:$I$97,"Hoàn thành")&amp;" người"</f>
        <v>0 người</v>
      </c>
      <c r="E104" s="170" t="str">
        <f>"đạt tỷ lệ "&amp; ROUND(COUNTIF($I$14:$I$97,"Hoàn thành")/(MAX(A14:A98)-COUNTIF($I$14:$I$97,""))*100,1)&amp;"%"</f>
        <v>đạt tỷ lệ 0%</v>
      </c>
      <c r="F104" s="184"/>
      <c r="G104" s="184"/>
    </row>
    <row r="105" spans="1:20" x14ac:dyDescent="0.25">
      <c r="B105" s="165" t="s">
        <v>42</v>
      </c>
      <c r="C105" s="165"/>
      <c r="D105" s="162" t="str">
        <f>COUNTIF($I$14:$I$97,"Không hoàn thành")&amp;" người"</f>
        <v>0 người</v>
      </c>
      <c r="E105" s="170" t="str">
        <f>"đạt tỷ lệ "&amp; ROUND(COUNTIF($I$14:$I$97,"Không hoàn thành")/(MAX(A14:A98)-COUNTIF($I$14:$I$97,""))*100,1)&amp;"%"</f>
        <v>đạt tỷ lệ 0%</v>
      </c>
      <c r="F105" s="184"/>
      <c r="G105" s="184"/>
    </row>
    <row r="106" spans="1:20" x14ac:dyDescent="0.25">
      <c r="B106" s="165" t="s">
        <v>44</v>
      </c>
      <c r="C106" s="165"/>
      <c r="D106" s="165"/>
    </row>
    <row r="107" spans="1:20" x14ac:dyDescent="0.25">
      <c r="A107" s="171"/>
    </row>
    <row r="108" spans="1:20" x14ac:dyDescent="0.25">
      <c r="H108" s="172" t="s">
        <v>47</v>
      </c>
    </row>
    <row r="109" spans="1:20" x14ac:dyDescent="0.25">
      <c r="A109" s="173"/>
      <c r="B109" s="173"/>
      <c r="C109" s="174" t="s">
        <v>45</v>
      </c>
      <c r="D109" s="174"/>
      <c r="E109" s="175"/>
      <c r="F109" s="185"/>
      <c r="G109" s="185"/>
      <c r="H109" s="176" t="s">
        <v>46</v>
      </c>
      <c r="J109" s="351"/>
    </row>
  </sheetData>
  <autoFilter ref="A13:S97">
    <sortState ref="A23:S96">
      <sortCondition ref="A13:A98"/>
    </sortState>
  </autoFilter>
  <mergeCells count="15">
    <mergeCell ref="K1:S1"/>
    <mergeCell ref="K2:K3"/>
    <mergeCell ref="L2:M2"/>
    <mergeCell ref="N2:O2"/>
    <mergeCell ref="P2:Q2"/>
    <mergeCell ref="R2:S2"/>
    <mergeCell ref="A4:J4"/>
    <mergeCell ref="A6:J6"/>
    <mergeCell ref="A7:J7"/>
    <mergeCell ref="A11:A12"/>
    <mergeCell ref="B11:B12"/>
    <mergeCell ref="C11:C12"/>
    <mergeCell ref="D11:D12"/>
    <mergeCell ref="E11:E12"/>
    <mergeCell ref="J11:J12"/>
  </mergeCells>
  <conditionalFormatting sqref="A14:D14 B15:D19 B88:D99 B76:D86 B21:D70 A15:A99">
    <cfRule type="expression" dxfId="9" priority="8" stopIfTrue="1">
      <formula>$C14=""</formula>
    </cfRule>
  </conditionalFormatting>
  <conditionalFormatting sqref="D20">
    <cfRule type="expression" dxfId="8" priority="7" stopIfTrue="1">
      <formula>$C20=""</formula>
    </cfRule>
  </conditionalFormatting>
  <conditionalFormatting sqref="B71:D71">
    <cfRule type="expression" dxfId="7" priority="6" stopIfTrue="1">
      <formula>$C71=""</formula>
    </cfRule>
  </conditionalFormatting>
  <conditionalFormatting sqref="B87:D87">
    <cfRule type="expression" dxfId="6" priority="5" stopIfTrue="1">
      <formula>$C87=""</formula>
    </cfRule>
  </conditionalFormatting>
  <conditionalFormatting sqref="B72:D72">
    <cfRule type="expression" dxfId="5" priority="4" stopIfTrue="1">
      <formula>$C72=""</formula>
    </cfRule>
  </conditionalFormatting>
  <conditionalFormatting sqref="B73:D73">
    <cfRule type="expression" dxfId="4" priority="3" stopIfTrue="1">
      <formula>$C73=""</formula>
    </cfRule>
  </conditionalFormatting>
  <conditionalFormatting sqref="B75:D75">
    <cfRule type="expression" dxfId="3" priority="2" stopIfTrue="1">
      <formula>$C75=""</formula>
    </cfRule>
  </conditionalFormatting>
  <conditionalFormatting sqref="B74:D74">
    <cfRule type="expression" dxfId="2" priority="1" stopIfTrue="1">
      <formula>$C74=""</formula>
    </cfRule>
  </conditionalFormatting>
  <pageMargins left="0.7" right="0.7" top="0.75" bottom="0.75" header="0.3" footer="0.3"/>
  <pageSetup scale="60" orientation="landscape" r:id="rId1"/>
  <headerFooter>
    <oddFooter>Page &amp;P of &amp;N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118"/>
  <sheetViews>
    <sheetView zoomScale="85" zoomScaleNormal="85" workbookViewId="0">
      <pane xSplit="5" ySplit="13" topLeftCell="F14" activePane="bottomRight" state="frozen"/>
      <selection pane="topRight" activeCell="F1" sqref="F1"/>
      <selection pane="bottomLeft" activeCell="A11" sqref="A11"/>
      <selection pane="bottomRight" activeCell="F24" sqref="F24"/>
    </sheetView>
  </sheetViews>
  <sheetFormatPr defaultColWidth="8.7109375" defaultRowHeight="15.75" x14ac:dyDescent="0.25"/>
  <cols>
    <col min="1" max="1" width="8.140625" style="161" customWidth="1"/>
    <col min="2" max="2" width="15.140625" style="161" customWidth="1"/>
    <col min="3" max="3" width="23" style="162" bestFit="1" customWidth="1"/>
    <col min="4" max="4" width="43.85546875" style="162" bestFit="1" customWidth="1"/>
    <col min="5" max="5" width="15.7109375" style="166" bestFit="1" customWidth="1"/>
    <col min="6" max="6" width="13.7109375" style="163" customWidth="1"/>
    <col min="7" max="7" width="20.42578125" style="161" bestFit="1" customWidth="1"/>
    <col min="8" max="8" width="18.7109375" style="140" bestFit="1" customWidth="1"/>
    <col min="9" max="9" width="12.28515625" style="1" customWidth="1"/>
    <col min="10" max="10" width="11.85546875" style="1" customWidth="1"/>
    <col min="11" max="11" width="7.140625" style="1" customWidth="1"/>
    <col min="12" max="12" width="12.140625" style="1" customWidth="1"/>
    <col min="13" max="13" width="10.7109375" style="15" customWidth="1"/>
    <col min="14" max="14" width="11" style="1" customWidth="1"/>
    <col min="15" max="15" width="8.7109375" style="1"/>
    <col min="16" max="16" width="10.7109375" style="1" customWidth="1"/>
    <col min="17" max="16384" width="8.7109375" style="1"/>
  </cols>
  <sheetData>
    <row r="1" spans="1:17" ht="28.5" x14ac:dyDescent="0.25">
      <c r="H1" s="124"/>
      <c r="I1" s="428" t="s">
        <v>449</v>
      </c>
      <c r="J1" s="428"/>
      <c r="K1" s="428"/>
      <c r="L1" s="428"/>
      <c r="M1" s="428"/>
      <c r="N1" s="428"/>
      <c r="O1" s="428"/>
      <c r="P1" s="428"/>
      <c r="Q1" s="428"/>
    </row>
    <row r="2" spans="1:17" x14ac:dyDescent="0.25">
      <c r="H2" s="124"/>
      <c r="I2" s="429"/>
      <c r="J2" s="426" t="s">
        <v>457</v>
      </c>
      <c r="K2" s="427"/>
      <c r="L2" s="426" t="s">
        <v>458</v>
      </c>
      <c r="M2" s="427"/>
      <c r="N2" s="425" t="s">
        <v>459</v>
      </c>
      <c r="O2" s="425"/>
      <c r="P2" s="426" t="s">
        <v>460</v>
      </c>
      <c r="Q2" s="427"/>
    </row>
    <row r="3" spans="1:17" ht="30" x14ac:dyDescent="0.25">
      <c r="H3" s="124"/>
      <c r="I3" s="430"/>
      <c r="J3" s="177" t="s">
        <v>461</v>
      </c>
      <c r="K3" s="177" t="s">
        <v>462</v>
      </c>
      <c r="L3" s="177" t="s">
        <v>461</v>
      </c>
      <c r="M3" s="177" t="s">
        <v>462</v>
      </c>
      <c r="N3" s="177" t="s">
        <v>461</v>
      </c>
      <c r="O3" s="177" t="s">
        <v>462</v>
      </c>
      <c r="P3" s="177" t="s">
        <v>461</v>
      </c>
      <c r="Q3" s="177" t="s">
        <v>462</v>
      </c>
    </row>
    <row r="4" spans="1:17" ht="20.25" x14ac:dyDescent="0.25">
      <c r="A4" s="431" t="s">
        <v>11</v>
      </c>
      <c r="B4" s="431"/>
      <c r="C4" s="431"/>
      <c r="D4" s="431"/>
      <c r="E4" s="431"/>
      <c r="F4" s="431"/>
      <c r="G4" s="431"/>
      <c r="H4" s="431"/>
      <c r="I4" s="121" t="s">
        <v>452</v>
      </c>
      <c r="J4" s="108" t="str">
        <f>COUNTIFS('Bang ket qua theo cong thuc'!$G$14:$G$98,"xuất sắc",'Bang ket qua theo cong thuc'!$M$14:$M$98,"DMSX")&amp;"/"&amp;COUNTIF('Bang ket qua theo cong thuc'!$M$20:$M$98,"DMSX")</f>
        <v>0/7</v>
      </c>
      <c r="K4" s="111">
        <f>COUNTIF('Bang ket qua theo cong thuc'!$G$20:$G$26,"Xuất sắc")/ (85-COUNTIF('Bang ket qua theo cong thuc'!$G$14:$G$98,""))*100</f>
        <v>0</v>
      </c>
      <c r="L4" s="108" t="str">
        <f>COUNTIFS('Bang ket qua theo cong thuc'!$G$14:$G$98,"Tốt",'Bang ket qua theo cong thuc'!$M$14:$M$98,"DMSX")&amp;"/"&amp;COUNTIF('Bang ket qua theo cong thuc'!$M$20:$M$98,"DMSX")</f>
        <v>0/7</v>
      </c>
      <c r="M4" s="111">
        <f>COUNTIF('Bang ket qua theo cong thuc'!$G$20:$G$26,"tốt")/(85-COUNTIF('Bang ket qua theo cong thuc'!$G$14:$G$98,""))*100</f>
        <v>0</v>
      </c>
      <c r="N4" s="108" t="str">
        <f>COUNTIFS('Bang ket qua theo cong thuc'!$G$14:$G$98,"Hoàn thành",'Bang ket qua theo cong thuc'!$M$14:$M$98,"DMSX")&amp;"/"&amp;COUNTIF('Bang ket qua theo cong thuc'!$M$20:$M$98,"DMSX")</f>
        <v>0/7</v>
      </c>
      <c r="O4" s="111">
        <f>COUNTIF('Bang ket qua theo cong thuc'!$G$20:$G$26,"hoàn thành")/ (85-COUNTIF('Bang ket qua theo cong thuc'!$G$14:$G$98,""))*100</f>
        <v>0</v>
      </c>
      <c r="P4" s="108" t="str">
        <f>COUNTIFS('Bang ket qua theo cong thuc'!$G$14:$G$98,"Không hoàn thành",'Bang ket qua theo cong thuc'!$M$14:$M$98,"DMSX")&amp;"/"&amp;COUNTIF('Bang ket qua theo cong thuc'!$M$20:$M$98,"DMSX")</f>
        <v>0/7</v>
      </c>
      <c r="Q4" s="111">
        <f>COUNTIF('Bang ket qua theo cong thuc'!$G$20:$G$26,"không hoàn thành")/ (85-COUNTIF('Bang ket qua theo cong thuc'!$G$14:$G$98,""))*100</f>
        <v>0</v>
      </c>
    </row>
    <row r="5" spans="1:17" x14ac:dyDescent="0.25">
      <c r="A5" s="124"/>
      <c r="B5" s="124"/>
      <c r="C5" s="125"/>
      <c r="D5" s="125"/>
      <c r="E5" s="126"/>
      <c r="F5" s="127"/>
      <c r="G5" s="124"/>
      <c r="H5" s="124"/>
      <c r="I5" s="121" t="s">
        <v>451</v>
      </c>
      <c r="J5" s="108" t="str">
        <f>COUNTIFS('Bang ket qua theo cong thuc'!$G$14:$G$98,"xuất sắc",'Bang ket qua theo cong thuc'!$M$14:$M$98,"VCLD")&amp;"/"&amp;COUNTIF('Bang ket qua theo cong thuc'!$M$20:$M$98,"VCLD")</f>
        <v>0/12</v>
      </c>
      <c r="K5" s="111">
        <f>COUNTIF('Bang ket qua theo cong thuc'!$G$27:$G$38,"Xuất sắc")/ (85-COUNTIF('Bang ket qua theo cong thuc'!$G$14:$G$98,""))*100</f>
        <v>0</v>
      </c>
      <c r="L5" s="108" t="str">
        <f>COUNTIFS('Bang ket qua theo cong thuc'!$G$14:$G$98,"Tốt",'Bang ket qua theo cong thuc'!$M$14:$M$98,"VCLD")&amp;"/"&amp;COUNTIF('Bang ket qua theo cong thuc'!$M$20:$M$98,"VCLD")</f>
        <v>0/12</v>
      </c>
      <c r="M5" s="111">
        <f>COUNTIF('Bang ket qua theo cong thuc'!$G$27:$G$38,"tốt")/(85-COUNTIF('Bang ket qua theo cong thuc'!$G$14:$G$98,""))*100</f>
        <v>0</v>
      </c>
      <c r="N5" s="108" t="str">
        <f>COUNTIFS('Bang ket qua theo cong thuc'!$G$14:$G$98,"Hoàn thành",'Bang ket qua theo cong thuc'!$M$14:$M$98,"VCLD")&amp;"/"&amp;COUNTIF('Bang ket qua theo cong thuc'!$M$20:$M$98,"VCLD")</f>
        <v>0/12</v>
      </c>
      <c r="O5" s="117">
        <f>COUNTIF('Bang ket qua theo cong thuc'!$G$27:$G$38,"hoàn thành")/(85-COUNTIF('Bang ket qua theo cong thuc'!$G$14:$G$98,""))*100</f>
        <v>0</v>
      </c>
      <c r="P5" s="108" t="str">
        <f>COUNTIFS('Bang ket qua theo cong thuc'!$G$14:$G$98,"Không hoàn thành",'Bang ket qua theo cong thuc'!$M$14:$M$98,"VCLD")&amp;"/"&amp;COUNTIF('Bang ket qua theo cong thuc'!$M$20:$M$98,"VCLD")</f>
        <v>0/12</v>
      </c>
      <c r="Q5" s="117">
        <f>COUNTIF('Bang ket qua theo cong thuc'!$G$27:O40,"không hoàn thành")/(85-COUNTIF('Bang ket qua theo cong thuc'!$G$14:$G$98,""))*100</f>
        <v>0</v>
      </c>
    </row>
    <row r="6" spans="1:17" x14ac:dyDescent="0.25">
      <c r="A6" s="433" t="s">
        <v>30</v>
      </c>
      <c r="B6" s="433"/>
      <c r="C6" s="433"/>
      <c r="D6" s="433"/>
      <c r="E6" s="433"/>
      <c r="F6" s="433"/>
      <c r="G6" s="433"/>
      <c r="H6" s="433"/>
      <c r="I6" s="121" t="s">
        <v>450</v>
      </c>
      <c r="J6" s="108" t="str">
        <f>COUNTIFS('Bang ket qua theo cong thuc'!$G$14:$G$98,"xuất sắc",'Bang ket qua theo cong thuc'!$M$14:$M$98,"HTCT")&amp;"/"&amp;COUNTIF('Bang ket qua theo cong thuc'!$M$20:$M$98,"HTCT")</f>
        <v>0/16</v>
      </c>
      <c r="K6" s="111">
        <f>COUNTIF('Bang ket qua theo cong thuc'!$G$39:$G$54,"Xuất sắc")/ (85-COUNTIF('Bang ket qua theo cong thuc'!$G$14:$G$98,""))*100</f>
        <v>0</v>
      </c>
      <c r="L6" s="108" t="str">
        <f>COUNTIFS('Bang ket qua theo cong thuc'!$G$14:$G$98,"Tốt",'Bang ket qua theo cong thuc'!$M$14:$M$98,"HTCT")&amp;"/"&amp;COUNTIF('Bang ket qua theo cong thuc'!$M$20:$M$98,"HTCT")</f>
        <v>0/16</v>
      </c>
      <c r="M6" s="111">
        <f>COUNTIF('Bang ket qua theo cong thuc'!$G$39:$G$54,"tốt")/ (85-COUNTIF('Bang ket qua theo cong thuc'!$G$14:$G$98,""))*100</f>
        <v>0</v>
      </c>
      <c r="N6" s="108" t="str">
        <f>COUNTIFS('Bang ket qua theo cong thuc'!$G$14:$G$98,"Hoàn thành",'Bang ket qua theo cong thuc'!$M$14:$M$98,"HTCT")&amp;"/"&amp;COUNTIF('Bang ket qua theo cong thuc'!$M$20:$M$98,"HTCT")</f>
        <v>0/16</v>
      </c>
      <c r="O6" s="111">
        <f>COUNTIF('Bang ket qua theo cong thuc'!$G$39:$G$54,"hoàn thành")/ (85-COUNTIF('Bang ket qua theo cong thuc'!$G$14:$G$98,""))*100</f>
        <v>0</v>
      </c>
      <c r="P6" s="108" t="str">
        <f>COUNTIFS('Bang ket qua theo cong thuc'!$G$14:$G$98,"Không hoàn thành",'Bang ket qua theo cong thuc'!$M$14:$M$98,"HTCT")&amp;"/"&amp;COUNTIF('Bang ket qua theo cong thuc'!$M$20:$M$98,"HTCT")</f>
        <v>0/16</v>
      </c>
      <c r="Q6" s="117">
        <f>COUNTIF('Bang ket qua theo cong thuc'!$G$39:$G$54,"không hoàn thành")/ (85-COUNTIF('Bang ket qua theo cong thuc'!$G$14:$G$98,""))*100</f>
        <v>0</v>
      </c>
    </row>
    <row r="7" spans="1:17" x14ac:dyDescent="0.25">
      <c r="A7" s="433" t="s">
        <v>445</v>
      </c>
      <c r="B7" s="433"/>
      <c r="C7" s="433"/>
      <c r="D7" s="433"/>
      <c r="E7" s="433"/>
      <c r="F7" s="433"/>
      <c r="G7" s="433"/>
      <c r="H7" s="433"/>
      <c r="I7" s="121" t="s">
        <v>453</v>
      </c>
      <c r="J7" s="108" t="str">
        <f>COUNTIFS('Bang ket qua theo cong thuc'!$G$14:$G$98,"xuất sắc",'Bang ket qua theo cong thuc'!$M$14:$M$98,"TKT")&amp;"/"&amp;COUNTIF('Bang ket qua theo cong thuc'!$M$20:$M$98,"TKT")</f>
        <v>0/15</v>
      </c>
      <c r="K7" s="111">
        <f>COUNTIF('Bang ket qua theo cong thuc'!$G$55:$G$69,"Xuất sắc")/ (85-COUNTIF('Bang ket qua theo cong thuc'!$G$14:$G$98,""))*100</f>
        <v>0</v>
      </c>
      <c r="L7" s="108" t="str">
        <f>COUNTIFS('Bang ket qua theo cong thuc'!$G$14:$G$98,"Tốt",'Bang ket qua theo cong thuc'!$M$14:$M$98,"TKT")&amp;"/"&amp;COUNTIF('Bang ket qua theo cong thuc'!$M$20:$M$98,"TKT")</f>
        <v>0/15</v>
      </c>
      <c r="M7" s="111">
        <f>COUNTIF('Bang ket qua theo cong thuc'!$G$55:$G$69,"tốt")/ (85-COUNTIF('Bang ket qua theo cong thuc'!$G$14:$G$98,""))*100</f>
        <v>0</v>
      </c>
      <c r="N7" s="108" t="str">
        <f>COUNTIFS('Bang ket qua theo cong thuc'!$G$14:$G$98,"Hoàn thành",'Bang ket qua theo cong thuc'!$M$14:$M$98,"TKT")&amp;"/"&amp;COUNTIF('Bang ket qua theo cong thuc'!$M$20:$M$98,"TKT")</f>
        <v>0/15</v>
      </c>
      <c r="O7" s="117">
        <f>COUNTIF('Bang ket qua theo cong thuc'!$G$55:$G$69,"hoàn thành")/ (85-COUNTIF('Bang ket qua theo cong thuc'!$G$14:$G$98,""))*100</f>
        <v>0</v>
      </c>
      <c r="P7" s="108" t="str">
        <f>COUNTIFS('Bang ket qua theo cong thuc'!$G$14:$G$98,"Không hoàn thành",'Bang ket qua theo cong thuc'!$M$14:$M$98,"TKT")&amp;"/"&amp;COUNTIF('Bang ket qua theo cong thuc'!$M$20:$M$98,"TKT")</f>
        <v>0/15</v>
      </c>
      <c r="Q7" s="117">
        <f>COUNTIF('Bang ket qua theo cong thuc'!$G$55:$G$69,"không hoàn thành")/ (85-COUNTIF('Bang ket qua theo cong thuc'!$G$14:$G$98,""))*100</f>
        <v>0</v>
      </c>
    </row>
    <row r="8" spans="1:17" x14ac:dyDescent="0.25">
      <c r="A8" s="128"/>
      <c r="B8" s="128" t="s">
        <v>31</v>
      </c>
      <c r="C8" s="129" t="s">
        <v>446</v>
      </c>
      <c r="D8" s="129"/>
      <c r="E8" s="130"/>
      <c r="F8" s="127"/>
      <c r="G8" s="124"/>
      <c r="H8" s="128"/>
      <c r="I8" s="121" t="s">
        <v>454</v>
      </c>
      <c r="J8" s="108" t="str">
        <f>COUNTIFS('Bang ket qua theo cong thuc'!$G$14:$G$98,"xuất sắc",'Bang ket qua theo cong thuc'!$M$14:$M$98,"TKBV")&amp;"/"&amp;COUNTIF('Bang ket qua theo cong thuc'!$M$20:$M$98,"TKBV")</f>
        <v>0/23</v>
      </c>
      <c r="K8" s="111">
        <f>COUNTIF('Bang ket qua theo cong thuc'!$G$70:$G$92,"Xuất sắc")/ (85-COUNTIF('Bang ket qua theo cong thuc'!$G$14:$G$98,""))*100</f>
        <v>0</v>
      </c>
      <c r="L8" s="108" t="str">
        <f>COUNTIFS('Bang ket qua theo cong thuc'!$G$14:$G$98,"Tốt",'Bang ket qua theo cong thuc'!$M$14:$M$98,"TKBV")&amp;"/"&amp;COUNTIF('Bang ket qua theo cong thuc'!$M$20:$M$98,"TKBV")</f>
        <v>0/23</v>
      </c>
      <c r="M8" s="111">
        <f>COUNTIF('Bang ket qua theo cong thuc'!$G$70:$G$92,"tốt")/ (85-COUNTIF('Bang ket qua theo cong thuc'!$G$14:$G$98,""))*100</f>
        <v>0</v>
      </c>
      <c r="N8" s="108" t="str">
        <f>COUNTIFS('Bang ket qua theo cong thuc'!$G$14:$G$98,"Hoàn thành",'Bang ket qua theo cong thuc'!$M$14:$M$98,"TKBV")&amp;"/"&amp;COUNTIF('Bang ket qua theo cong thuc'!$M$20:$M$98,"TKBV")</f>
        <v>0/23</v>
      </c>
      <c r="O8" s="117">
        <f>COUNTIF('Bang ket qua theo cong thuc'!$G$70:$G$92,"hoàn thành")/ (85-COUNTIF('Bang ket qua theo cong thuc'!$G$14:$G$98,""))*100</f>
        <v>0</v>
      </c>
      <c r="P8" s="108" t="str">
        <f>COUNTIFS('Bang ket qua theo cong thuc'!$G$14:$G$98,"Không hoàn thành",'Bang ket qua theo cong thuc'!$M$14:$M$98,"TKBV")&amp;"/"&amp;COUNTIF('Bang ket qua theo cong thuc'!$M$20:$M$98,"TKBV")</f>
        <v>0/23</v>
      </c>
      <c r="Q8" s="117">
        <f>COUNTIF('Bang ket qua theo cong thuc'!$G$70:$G$92,"không hoàn thành")/ (85-COUNTIF('Bang ket qua theo cong thuc'!$G$14:$G$98,""))*100</f>
        <v>0</v>
      </c>
    </row>
    <row r="9" spans="1:17" x14ac:dyDescent="0.25">
      <c r="A9" s="128"/>
      <c r="B9" s="128" t="s">
        <v>32</v>
      </c>
      <c r="C9" s="129"/>
      <c r="D9" s="129"/>
      <c r="E9" s="130"/>
      <c r="F9" s="127"/>
      <c r="G9" s="124"/>
      <c r="H9" s="128"/>
      <c r="I9" s="121" t="s">
        <v>455</v>
      </c>
      <c r="J9" s="108" t="str">
        <f>COUNTIFS('Bang ket qua theo cong thuc'!$G$14:$G$98,"xuất sắc",'Bang ket qua theo cong thuc'!$M$14:$M$98,"XDCB")&amp;"/"&amp;COUNTIF('Bang ket qua theo cong thuc'!$M$20:$M$98,"XDCB")</f>
        <v>0/6</v>
      </c>
      <c r="K9" s="111">
        <f>COUNTIF('Bang ket qua theo cong thuc'!$G$93:$G$98,"Xuất sắc")/ (85-COUNTIF('Bang ket qua theo cong thuc'!$G$14:$G$98,""))*100</f>
        <v>0</v>
      </c>
      <c r="L9" s="108" t="str">
        <f>COUNTIFS('Bang ket qua theo cong thuc'!$G$14:$G$98,"Tốt",'Bang ket qua theo cong thuc'!$M$14:$M$98,"XDCB")&amp;"/"&amp;COUNTIF('Bang ket qua theo cong thuc'!$M$20:$M$98,"XDCB")</f>
        <v>0/6</v>
      </c>
      <c r="M9" s="111">
        <f>COUNTIF('Bang ket qua theo cong thuc'!$G$93:$G$98,"tốt")/ (85-COUNTIF('Bang ket qua theo cong thuc'!$G$14:$G$98,""))*100</f>
        <v>0</v>
      </c>
      <c r="N9" s="108" t="str">
        <f>COUNTIFS('Bang ket qua theo cong thuc'!$G$14:$G$98,"Hoàn thành",'Bang ket qua theo cong thuc'!$M$14:$M$98,"XDCB")&amp;"/"&amp;COUNTIF('Bang ket qua theo cong thuc'!$M$20:$M$98,"XDCB")</f>
        <v>0/6</v>
      </c>
      <c r="O9" s="117">
        <f>COUNTIF('Bang ket qua theo cong thuc'!$G$93:$G$98,"hoàn thành")/ (85-COUNTIF('Bang ket qua theo cong thuc'!$G$14:$G$98,""))*100</f>
        <v>0</v>
      </c>
      <c r="P9" s="108" t="str">
        <f>COUNTIFS('Bang ket qua theo cong thuc'!$G$14:$G$98,"Không hoàn thành",'Bang ket qua theo cong thuc'!$M$14:$M$98,"XDCB")&amp;"/"&amp;COUNTIF('Bang ket qua theo cong thuc'!$M$20:$M$98,"XDCB")</f>
        <v>0/6</v>
      </c>
      <c r="Q9" s="117">
        <f>COUNTIF('Bang ket qua theo cong thuc'!$G$93:$G$98,"không hoàn thành")/ (85-COUNTIF('Bang ket qua theo cong thuc'!$G$14:$G$98,""))*100</f>
        <v>0</v>
      </c>
    </row>
    <row r="10" spans="1:17" x14ac:dyDescent="0.25">
      <c r="A10" s="128"/>
      <c r="B10" s="128" t="s">
        <v>33</v>
      </c>
      <c r="C10" s="129"/>
      <c r="D10" s="129"/>
      <c r="E10" s="130"/>
      <c r="F10" s="127"/>
      <c r="G10" s="124"/>
      <c r="H10" s="128"/>
      <c r="I10" s="121" t="s">
        <v>463</v>
      </c>
      <c r="J10" s="122">
        <f>COUNTIFS('Bang ket qua theo cong thuc'!$G$14:$G$98,"xuất sắc")</f>
        <v>0</v>
      </c>
      <c r="K10" s="123">
        <f>SUM(K4:K9)</f>
        <v>0</v>
      </c>
      <c r="L10" s="122">
        <f>COUNTIFS('Bang ket qua theo cong thuc'!$G$14:$G$98,"Tốt")</f>
        <v>6</v>
      </c>
      <c r="M10" s="123"/>
      <c r="N10" s="122">
        <f>COUNTIFS('Bang ket qua theo cong thuc'!$G$14:$G$98,"Hoàn thành")</f>
        <v>0</v>
      </c>
      <c r="O10" s="111"/>
      <c r="P10" s="108">
        <f>COUNTIFS('Bang ket qua theo cong thuc'!$G$14:$G$98,"Không hoàn thành")</f>
        <v>0</v>
      </c>
      <c r="Q10" s="111">
        <f>SUM(Q4:Q9)</f>
        <v>0</v>
      </c>
    </row>
    <row r="11" spans="1:17" ht="15.6" customHeight="1" x14ac:dyDescent="0.25">
      <c r="A11" s="432" t="s">
        <v>0</v>
      </c>
      <c r="B11" s="432" t="s">
        <v>2</v>
      </c>
      <c r="C11" s="432" t="s">
        <v>3</v>
      </c>
      <c r="D11" s="434" t="s">
        <v>35</v>
      </c>
      <c r="E11" s="435" t="s">
        <v>34</v>
      </c>
      <c r="F11" s="432" t="s">
        <v>37</v>
      </c>
      <c r="G11" s="434"/>
      <c r="H11" s="432" t="s">
        <v>1</v>
      </c>
      <c r="I11" s="118" t="s">
        <v>469</v>
      </c>
      <c r="J11" s="120">
        <f>J10/SUM(J10:P10)</f>
        <v>0</v>
      </c>
      <c r="K11" s="114"/>
      <c r="L11" s="120">
        <f>L10/SUM(J10:P10)</f>
        <v>1</v>
      </c>
      <c r="M11" s="114"/>
      <c r="N11" s="114"/>
      <c r="O11" s="106"/>
      <c r="P11" s="106"/>
      <c r="Q11" s="106"/>
    </row>
    <row r="12" spans="1:17" x14ac:dyDescent="0.25">
      <c r="A12" s="432"/>
      <c r="B12" s="432"/>
      <c r="C12" s="432"/>
      <c r="D12" s="434"/>
      <c r="E12" s="435"/>
      <c r="F12" s="131" t="s">
        <v>36</v>
      </c>
      <c r="G12" s="186" t="s">
        <v>38</v>
      </c>
      <c r="H12" s="432"/>
    </row>
    <row r="13" spans="1:17" x14ac:dyDescent="0.25">
      <c r="A13" s="132"/>
      <c r="B13" s="132"/>
      <c r="C13" s="132"/>
      <c r="D13" s="133"/>
      <c r="E13" s="134"/>
      <c r="F13" s="190"/>
      <c r="G13" s="153"/>
      <c r="H13" s="132"/>
    </row>
    <row r="14" spans="1:17" x14ac:dyDescent="0.25">
      <c r="A14" s="135">
        <v>1</v>
      </c>
      <c r="B14" s="150" t="s">
        <v>205</v>
      </c>
      <c r="C14" s="151" t="s">
        <v>206</v>
      </c>
      <c r="D14" s="144" t="s">
        <v>198</v>
      </c>
      <c r="E14" s="139" t="s">
        <v>387</v>
      </c>
      <c r="F14" s="148">
        <v>90</v>
      </c>
      <c r="G14" s="152" t="str">
        <f t="shared" ref="G14:G19" si="0">IF(AND(F14&gt;95,F14&lt;101),"Xuất sắc",IF(AND(F14&lt;96,F14&gt;80),"Tốt",IF(AND(F14&gt;69,F14&lt;81),"Hoàn thành",IF(AND(F14&lt;70,F14&gt;0),"không hoàn thành",""))))</f>
        <v>Tốt</v>
      </c>
      <c r="M14" s="15" t="s">
        <v>468</v>
      </c>
    </row>
    <row r="15" spans="1:17" x14ac:dyDescent="0.25">
      <c r="A15" s="135">
        <v>2</v>
      </c>
      <c r="B15" s="150" t="s">
        <v>196</v>
      </c>
      <c r="C15" s="151" t="s">
        <v>197</v>
      </c>
      <c r="D15" s="144" t="s">
        <v>198</v>
      </c>
      <c r="E15" s="139">
        <v>38955</v>
      </c>
      <c r="F15" s="148">
        <v>90</v>
      </c>
      <c r="G15" s="152" t="str">
        <f t="shared" si="0"/>
        <v>Tốt</v>
      </c>
      <c r="M15" s="15" t="s">
        <v>468</v>
      </c>
    </row>
    <row r="16" spans="1:17" x14ac:dyDescent="0.25">
      <c r="A16" s="135">
        <v>3</v>
      </c>
      <c r="B16" s="150" t="s">
        <v>199</v>
      </c>
      <c r="C16" s="151" t="s">
        <v>200</v>
      </c>
      <c r="D16" s="144" t="s">
        <v>198</v>
      </c>
      <c r="E16" s="139" t="s">
        <v>388</v>
      </c>
      <c r="F16" s="148">
        <v>90</v>
      </c>
      <c r="G16" s="152" t="str">
        <f t="shared" si="0"/>
        <v>Tốt</v>
      </c>
      <c r="M16" s="15" t="s">
        <v>468</v>
      </c>
    </row>
    <row r="17" spans="1:13" x14ac:dyDescent="0.25">
      <c r="A17" s="135">
        <v>4</v>
      </c>
      <c r="B17" s="150" t="s">
        <v>201</v>
      </c>
      <c r="C17" s="151" t="s">
        <v>202</v>
      </c>
      <c r="D17" s="144" t="s">
        <v>198</v>
      </c>
      <c r="E17" s="139" t="s">
        <v>389</v>
      </c>
      <c r="F17" s="148">
        <v>90</v>
      </c>
      <c r="G17" s="152" t="str">
        <f t="shared" si="0"/>
        <v>Tốt</v>
      </c>
      <c r="M17" s="15" t="s">
        <v>468</v>
      </c>
    </row>
    <row r="18" spans="1:13" ht="31.5" x14ac:dyDescent="0.25">
      <c r="A18" s="135">
        <v>5</v>
      </c>
      <c r="B18" s="150" t="s">
        <v>203</v>
      </c>
      <c r="C18" s="151" t="s">
        <v>204</v>
      </c>
      <c r="D18" s="144" t="s">
        <v>198</v>
      </c>
      <c r="E18" s="149" t="s">
        <v>390</v>
      </c>
      <c r="F18" s="148">
        <v>90</v>
      </c>
      <c r="G18" s="152" t="str">
        <f t="shared" si="0"/>
        <v>Tốt</v>
      </c>
      <c r="H18" s="146" t="s">
        <v>443</v>
      </c>
      <c r="M18" s="15" t="s">
        <v>468</v>
      </c>
    </row>
    <row r="19" spans="1:13" x14ac:dyDescent="0.25">
      <c r="A19" s="135">
        <v>6</v>
      </c>
      <c r="B19" s="150" t="s">
        <v>207</v>
      </c>
      <c r="C19" s="151" t="s">
        <v>208</v>
      </c>
      <c r="D19" s="144" t="s">
        <v>209</v>
      </c>
      <c r="E19" s="139" t="s">
        <v>391</v>
      </c>
      <c r="F19" s="148">
        <f>PLUS!H19</f>
        <v>88</v>
      </c>
      <c r="G19" s="152" t="str">
        <f t="shared" si="0"/>
        <v>Tốt</v>
      </c>
      <c r="M19" s="15" t="s">
        <v>468</v>
      </c>
    </row>
    <row r="20" spans="1:13" s="15" customFormat="1" ht="31.5" x14ac:dyDescent="0.25">
      <c r="A20" s="135">
        <v>7</v>
      </c>
      <c r="B20" s="142" t="s">
        <v>210</v>
      </c>
      <c r="C20" s="143" t="s">
        <v>439</v>
      </c>
      <c r="D20" s="144" t="s">
        <v>211</v>
      </c>
      <c r="E20" s="145" t="s">
        <v>402</v>
      </c>
      <c r="F20" s="214">
        <f>PLUS!H20</f>
        <v>0</v>
      </c>
      <c r="G20" s="141" t="str">
        <f t="shared" ref="G20:G51" si="1">IF(AND(F20&gt;=96,F20&lt;130),"Xuất sắc",IF(AND(F20&lt;96,F20&gt;=81),"Tốt",IF(AND(F20&gt;=70,F20&lt;81),"Hoàn thành",IF(AND(F20&lt;70,F20&gt;0),"không hoàn thành",""))))</f>
        <v/>
      </c>
      <c r="H20" s="191" t="s">
        <v>443</v>
      </c>
      <c r="M20" s="15" t="s">
        <v>464</v>
      </c>
    </row>
    <row r="21" spans="1:13" x14ac:dyDescent="0.25">
      <c r="A21" s="213">
        <v>8</v>
      </c>
      <c r="B21" s="136" t="s">
        <v>215</v>
      </c>
      <c r="C21" s="137" t="s">
        <v>216</v>
      </c>
      <c r="D21" s="138" t="s">
        <v>214</v>
      </c>
      <c r="E21" s="139">
        <v>39880</v>
      </c>
      <c r="F21" s="148">
        <f>PLUS!H21</f>
        <v>0</v>
      </c>
      <c r="G21" s="152" t="str">
        <f t="shared" si="1"/>
        <v/>
      </c>
      <c r="M21" s="15" t="s">
        <v>464</v>
      </c>
    </row>
    <row r="22" spans="1:13" x14ac:dyDescent="0.25">
      <c r="A22" s="213">
        <v>9</v>
      </c>
      <c r="B22" s="136" t="s">
        <v>212</v>
      </c>
      <c r="C22" s="137" t="s">
        <v>213</v>
      </c>
      <c r="D22" s="138" t="s">
        <v>214</v>
      </c>
      <c r="E22" s="139" t="s">
        <v>416</v>
      </c>
      <c r="F22" s="148">
        <f>PLUS!H22</f>
        <v>0</v>
      </c>
      <c r="G22" s="152" t="str">
        <f t="shared" si="1"/>
        <v/>
      </c>
      <c r="M22" s="15" t="s">
        <v>464</v>
      </c>
    </row>
    <row r="23" spans="1:13" x14ac:dyDescent="0.25">
      <c r="A23" s="213">
        <v>10</v>
      </c>
      <c r="B23" s="136" t="s">
        <v>217</v>
      </c>
      <c r="C23" s="137" t="s">
        <v>218</v>
      </c>
      <c r="D23" s="138" t="s">
        <v>219</v>
      </c>
      <c r="E23" s="139" t="s">
        <v>417</v>
      </c>
      <c r="F23" s="148">
        <f>PLUS!H23</f>
        <v>0</v>
      </c>
      <c r="G23" s="152" t="str">
        <f t="shared" si="1"/>
        <v/>
      </c>
      <c r="M23" s="15" t="s">
        <v>464</v>
      </c>
    </row>
    <row r="24" spans="1:13" x14ac:dyDescent="0.25">
      <c r="A24" s="213">
        <v>11</v>
      </c>
      <c r="B24" s="136" t="s">
        <v>220</v>
      </c>
      <c r="C24" s="137" t="s">
        <v>221</v>
      </c>
      <c r="D24" s="138" t="s">
        <v>219</v>
      </c>
      <c r="E24" s="139">
        <v>39943</v>
      </c>
      <c r="F24" s="148">
        <f>PLUS!H24</f>
        <v>0</v>
      </c>
      <c r="G24" s="152" t="str">
        <f t="shared" si="1"/>
        <v/>
      </c>
      <c r="M24" s="15" t="s">
        <v>464</v>
      </c>
    </row>
    <row r="25" spans="1:13" x14ac:dyDescent="0.25">
      <c r="A25" s="213">
        <v>12</v>
      </c>
      <c r="B25" s="136" t="s">
        <v>222</v>
      </c>
      <c r="C25" s="137" t="s">
        <v>223</v>
      </c>
      <c r="D25" s="138" t="s">
        <v>219</v>
      </c>
      <c r="E25" s="139" t="s">
        <v>418</v>
      </c>
      <c r="F25" s="148">
        <f>PLUS!H25</f>
        <v>0</v>
      </c>
      <c r="G25" s="152" t="str">
        <f t="shared" si="1"/>
        <v/>
      </c>
      <c r="I25" s="1">
        <v>9</v>
      </c>
      <c r="M25" s="15" t="s">
        <v>464</v>
      </c>
    </row>
    <row r="26" spans="1:13" x14ac:dyDescent="0.25">
      <c r="A26" s="213">
        <v>13</v>
      </c>
      <c r="B26" s="136" t="s">
        <v>224</v>
      </c>
      <c r="C26" s="137" t="s">
        <v>225</v>
      </c>
      <c r="D26" s="138" t="s">
        <v>226</v>
      </c>
      <c r="E26" s="139">
        <v>40621</v>
      </c>
      <c r="F26" s="148">
        <f>PLUS!H26</f>
        <v>0</v>
      </c>
      <c r="G26" s="152" t="str">
        <f t="shared" si="1"/>
        <v/>
      </c>
      <c r="M26" s="15" t="s">
        <v>464</v>
      </c>
    </row>
    <row r="27" spans="1:13" s="15" customFormat="1" x14ac:dyDescent="0.25">
      <c r="A27" s="135">
        <v>14</v>
      </c>
      <c r="B27" s="150" t="s">
        <v>227</v>
      </c>
      <c r="C27" s="151" t="s">
        <v>228</v>
      </c>
      <c r="D27" s="144" t="s">
        <v>229</v>
      </c>
      <c r="E27" s="145" t="s">
        <v>427</v>
      </c>
      <c r="F27" s="148">
        <f>PLUS!H27</f>
        <v>0</v>
      </c>
      <c r="G27" s="141" t="str">
        <f t="shared" si="1"/>
        <v/>
      </c>
      <c r="H27" s="187"/>
      <c r="M27" s="15" t="s">
        <v>467</v>
      </c>
    </row>
    <row r="28" spans="1:13" x14ac:dyDescent="0.25">
      <c r="A28" s="213">
        <v>15</v>
      </c>
      <c r="B28" s="136" t="s">
        <v>230</v>
      </c>
      <c r="C28" s="137" t="s">
        <v>231</v>
      </c>
      <c r="D28" s="138" t="s">
        <v>232</v>
      </c>
      <c r="E28" s="139" t="s">
        <v>428</v>
      </c>
      <c r="F28" s="148">
        <f>PLUS!H28</f>
        <v>0</v>
      </c>
      <c r="G28" s="152" t="str">
        <f t="shared" si="1"/>
        <v/>
      </c>
      <c r="M28" s="15" t="s">
        <v>467</v>
      </c>
    </row>
    <row r="29" spans="1:13" x14ac:dyDescent="0.25">
      <c r="A29" s="213">
        <v>16</v>
      </c>
      <c r="B29" s="136" t="s">
        <v>233</v>
      </c>
      <c r="C29" s="137" t="s">
        <v>234</v>
      </c>
      <c r="D29" s="138" t="s">
        <v>232</v>
      </c>
      <c r="E29" s="139" t="s">
        <v>429</v>
      </c>
      <c r="F29" s="148">
        <f>PLUS!H29</f>
        <v>0</v>
      </c>
      <c r="G29" s="152" t="str">
        <f t="shared" si="1"/>
        <v/>
      </c>
      <c r="M29" s="15" t="s">
        <v>467</v>
      </c>
    </row>
    <row r="30" spans="1:13" x14ac:dyDescent="0.25">
      <c r="A30" s="213">
        <v>17</v>
      </c>
      <c r="B30" s="136" t="s">
        <v>235</v>
      </c>
      <c r="C30" s="137" t="s">
        <v>236</v>
      </c>
      <c r="D30" s="138" t="s">
        <v>232</v>
      </c>
      <c r="E30" s="139" t="s">
        <v>430</v>
      </c>
      <c r="F30" s="148">
        <f>PLUS!H30</f>
        <v>0</v>
      </c>
      <c r="G30" s="152" t="str">
        <f t="shared" si="1"/>
        <v/>
      </c>
      <c r="M30" s="15" t="s">
        <v>467</v>
      </c>
    </row>
    <row r="31" spans="1:13" x14ac:dyDescent="0.25">
      <c r="A31" s="213">
        <v>18</v>
      </c>
      <c r="B31" s="136" t="s">
        <v>237</v>
      </c>
      <c r="C31" s="137" t="s">
        <v>238</v>
      </c>
      <c r="D31" s="138" t="s">
        <v>239</v>
      </c>
      <c r="E31" s="149">
        <v>41824</v>
      </c>
      <c r="F31" s="148">
        <f>PLUS!H31</f>
        <v>0</v>
      </c>
      <c r="G31" s="152" t="str">
        <f t="shared" si="1"/>
        <v/>
      </c>
      <c r="M31" s="15" t="s">
        <v>467</v>
      </c>
    </row>
    <row r="32" spans="1:13" x14ac:dyDescent="0.25">
      <c r="A32" s="213">
        <v>19</v>
      </c>
      <c r="B32" s="136" t="s">
        <v>240</v>
      </c>
      <c r="C32" s="137" t="s">
        <v>241</v>
      </c>
      <c r="D32" s="138" t="s">
        <v>239</v>
      </c>
      <c r="E32" s="149" t="s">
        <v>434</v>
      </c>
      <c r="F32" s="148">
        <f>PLUS!H32</f>
        <v>0</v>
      </c>
      <c r="G32" s="152" t="str">
        <f t="shared" si="1"/>
        <v/>
      </c>
      <c r="H32" s="140" t="s">
        <v>444</v>
      </c>
      <c r="M32" s="15" t="s">
        <v>467</v>
      </c>
    </row>
    <row r="33" spans="1:13" x14ac:dyDescent="0.25">
      <c r="A33" s="213">
        <v>20</v>
      </c>
      <c r="B33" s="136" t="s">
        <v>242</v>
      </c>
      <c r="C33" s="137" t="s">
        <v>243</v>
      </c>
      <c r="D33" s="138" t="s">
        <v>239</v>
      </c>
      <c r="E33" s="149">
        <v>40161</v>
      </c>
      <c r="F33" s="148">
        <f>PLUS!H33</f>
        <v>0</v>
      </c>
      <c r="G33" s="152" t="str">
        <f t="shared" si="1"/>
        <v/>
      </c>
      <c r="I33" s="1">
        <v>2</v>
      </c>
      <c r="M33" s="15" t="s">
        <v>467</v>
      </c>
    </row>
    <row r="34" spans="1:13" x14ac:dyDescent="0.25">
      <c r="A34" s="213">
        <v>21</v>
      </c>
      <c r="B34" s="136" t="s">
        <v>244</v>
      </c>
      <c r="C34" s="137" t="s">
        <v>245</v>
      </c>
      <c r="D34" s="138" t="s">
        <v>239</v>
      </c>
      <c r="E34" s="149" t="s">
        <v>433</v>
      </c>
      <c r="F34" s="148">
        <f>PLUS!H34</f>
        <v>0</v>
      </c>
      <c r="G34" s="152" t="str">
        <f t="shared" si="1"/>
        <v/>
      </c>
      <c r="M34" s="15" t="s">
        <v>467</v>
      </c>
    </row>
    <row r="35" spans="1:13" x14ac:dyDescent="0.25">
      <c r="A35" s="213">
        <v>22</v>
      </c>
      <c r="B35" s="136" t="s">
        <v>246</v>
      </c>
      <c r="C35" s="137" t="s">
        <v>247</v>
      </c>
      <c r="D35" s="138" t="s">
        <v>239</v>
      </c>
      <c r="E35" s="149" t="s">
        <v>431</v>
      </c>
      <c r="F35" s="148">
        <f>PLUS!H35</f>
        <v>0</v>
      </c>
      <c r="G35" s="152" t="str">
        <f t="shared" si="1"/>
        <v/>
      </c>
      <c r="M35" s="15" t="s">
        <v>467</v>
      </c>
    </row>
    <row r="36" spans="1:13" x14ac:dyDescent="0.25">
      <c r="A36" s="213">
        <v>23</v>
      </c>
      <c r="B36" s="136" t="s">
        <v>248</v>
      </c>
      <c r="C36" s="137" t="s">
        <v>249</v>
      </c>
      <c r="D36" s="138" t="s">
        <v>239</v>
      </c>
      <c r="E36" s="149">
        <v>40180</v>
      </c>
      <c r="F36" s="148">
        <f>PLUS!H36</f>
        <v>0</v>
      </c>
      <c r="G36" s="152" t="str">
        <f t="shared" si="1"/>
        <v/>
      </c>
      <c r="M36" s="15" t="s">
        <v>467</v>
      </c>
    </row>
    <row r="37" spans="1:13" x14ac:dyDescent="0.25">
      <c r="A37" s="213">
        <v>24</v>
      </c>
      <c r="B37" s="136" t="s">
        <v>250</v>
      </c>
      <c r="C37" s="137" t="s">
        <v>251</v>
      </c>
      <c r="D37" s="138" t="s">
        <v>239</v>
      </c>
      <c r="E37" s="149" t="s">
        <v>397</v>
      </c>
      <c r="F37" s="148">
        <f>PLUS!H37</f>
        <v>0</v>
      </c>
      <c r="G37" s="152" t="str">
        <f t="shared" si="1"/>
        <v/>
      </c>
      <c r="M37" s="15" t="s">
        <v>467</v>
      </c>
    </row>
    <row r="38" spans="1:13" x14ac:dyDescent="0.25">
      <c r="A38" s="213">
        <v>25</v>
      </c>
      <c r="B38" s="136" t="s">
        <v>252</v>
      </c>
      <c r="C38" s="137" t="s">
        <v>253</v>
      </c>
      <c r="D38" s="138" t="s">
        <v>239</v>
      </c>
      <c r="E38" s="149" t="s">
        <v>432</v>
      </c>
      <c r="F38" s="148">
        <f>PLUS!H38</f>
        <v>0</v>
      </c>
      <c r="G38" s="152" t="str">
        <f t="shared" si="1"/>
        <v/>
      </c>
      <c r="M38" s="15" t="s">
        <v>467</v>
      </c>
    </row>
    <row r="39" spans="1:13" s="15" customFormat="1" x14ac:dyDescent="0.25">
      <c r="A39" s="135">
        <v>26</v>
      </c>
      <c r="B39" s="150" t="s">
        <v>254</v>
      </c>
      <c r="C39" s="151" t="s">
        <v>255</v>
      </c>
      <c r="D39" s="144" t="s">
        <v>256</v>
      </c>
      <c r="E39" s="145" t="s">
        <v>440</v>
      </c>
      <c r="F39" s="214">
        <f>PLUS!H39</f>
        <v>0</v>
      </c>
      <c r="G39" s="141" t="str">
        <f t="shared" si="1"/>
        <v/>
      </c>
      <c r="H39" s="188"/>
      <c r="M39" s="15" t="s">
        <v>465</v>
      </c>
    </row>
    <row r="40" spans="1:13" ht="31.5" x14ac:dyDescent="0.25">
      <c r="A40" s="213">
        <v>27</v>
      </c>
      <c r="B40" s="136" t="s">
        <v>257</v>
      </c>
      <c r="C40" s="137" t="s">
        <v>258</v>
      </c>
      <c r="D40" s="138" t="s">
        <v>259</v>
      </c>
      <c r="E40" s="139" t="s">
        <v>419</v>
      </c>
      <c r="F40" s="148">
        <f>PLUS!H40</f>
        <v>0</v>
      </c>
      <c r="G40" s="152" t="str">
        <f t="shared" si="1"/>
        <v/>
      </c>
      <c r="H40" s="146" t="s">
        <v>443</v>
      </c>
      <c r="M40" s="15" t="s">
        <v>465</v>
      </c>
    </row>
    <row r="41" spans="1:13" ht="31.5" x14ac:dyDescent="0.25">
      <c r="A41" s="213">
        <v>28</v>
      </c>
      <c r="B41" s="136" t="s">
        <v>260</v>
      </c>
      <c r="C41" s="137" t="s">
        <v>261</v>
      </c>
      <c r="D41" s="138" t="s">
        <v>259</v>
      </c>
      <c r="E41" s="139" t="s">
        <v>420</v>
      </c>
      <c r="F41" s="148" t="e">
        <f>PLUS!#REF!</f>
        <v>#REF!</v>
      </c>
      <c r="G41" s="152" t="e">
        <f t="shared" si="1"/>
        <v>#REF!</v>
      </c>
      <c r="H41" s="146" t="s">
        <v>443</v>
      </c>
      <c r="M41" s="15" t="s">
        <v>465</v>
      </c>
    </row>
    <row r="42" spans="1:13" ht="31.5" x14ac:dyDescent="0.25">
      <c r="A42" s="213">
        <v>29</v>
      </c>
      <c r="B42" s="136" t="s">
        <v>262</v>
      </c>
      <c r="C42" s="137" t="s">
        <v>263</v>
      </c>
      <c r="D42" s="138" t="s">
        <v>259</v>
      </c>
      <c r="E42" s="139">
        <v>40196</v>
      </c>
      <c r="F42" s="148">
        <f>PLUS!H41</f>
        <v>0</v>
      </c>
      <c r="G42" s="152" t="str">
        <f t="shared" si="1"/>
        <v/>
      </c>
      <c r="H42" s="146" t="s">
        <v>443</v>
      </c>
      <c r="M42" s="15" t="s">
        <v>465</v>
      </c>
    </row>
    <row r="43" spans="1:13" s="104" customFormat="1" x14ac:dyDescent="0.25">
      <c r="A43" s="213">
        <v>30</v>
      </c>
      <c r="B43" s="136" t="s">
        <v>264</v>
      </c>
      <c r="C43" s="137" t="s">
        <v>265</v>
      </c>
      <c r="D43" s="138" t="s">
        <v>266</v>
      </c>
      <c r="E43" s="139">
        <v>40301</v>
      </c>
      <c r="F43" s="148">
        <f>PLUS!H42</f>
        <v>0</v>
      </c>
      <c r="G43" s="152" t="str">
        <f t="shared" si="1"/>
        <v/>
      </c>
      <c r="H43" s="140"/>
      <c r="M43" s="15" t="s">
        <v>465</v>
      </c>
    </row>
    <row r="44" spans="1:13" s="104" customFormat="1" x14ac:dyDescent="0.25">
      <c r="A44" s="213">
        <v>31</v>
      </c>
      <c r="B44" s="136" t="s">
        <v>267</v>
      </c>
      <c r="C44" s="137" t="s">
        <v>268</v>
      </c>
      <c r="D44" s="138" t="s">
        <v>266</v>
      </c>
      <c r="E44" s="139">
        <v>40301</v>
      </c>
      <c r="F44" s="148">
        <f>PLUS!H43</f>
        <v>0</v>
      </c>
      <c r="G44" s="152" t="str">
        <f t="shared" si="1"/>
        <v/>
      </c>
      <c r="H44" s="140"/>
      <c r="M44" s="15" t="s">
        <v>465</v>
      </c>
    </row>
    <row r="45" spans="1:13" s="104" customFormat="1" x14ac:dyDescent="0.25">
      <c r="A45" s="213">
        <v>32</v>
      </c>
      <c r="B45" s="136" t="s">
        <v>269</v>
      </c>
      <c r="C45" s="137" t="s">
        <v>270</v>
      </c>
      <c r="D45" s="138" t="s">
        <v>266</v>
      </c>
      <c r="E45" s="139">
        <v>40330</v>
      </c>
      <c r="F45" s="148">
        <f>PLUS!H44</f>
        <v>0</v>
      </c>
      <c r="G45" s="152" t="str">
        <f t="shared" si="1"/>
        <v/>
      </c>
      <c r="H45" s="140"/>
      <c r="M45" s="15" t="s">
        <v>465</v>
      </c>
    </row>
    <row r="46" spans="1:13" s="104" customFormat="1" ht="31.5" x14ac:dyDescent="0.25">
      <c r="A46" s="213">
        <v>33</v>
      </c>
      <c r="B46" s="136" t="s">
        <v>271</v>
      </c>
      <c r="C46" s="137" t="s">
        <v>272</v>
      </c>
      <c r="D46" s="138" t="s">
        <v>266</v>
      </c>
      <c r="E46" s="139">
        <v>40547</v>
      </c>
      <c r="F46" s="148">
        <f>PLUS!H45</f>
        <v>0</v>
      </c>
      <c r="G46" s="152" t="str">
        <f t="shared" si="1"/>
        <v/>
      </c>
      <c r="H46" s="146" t="s">
        <v>443</v>
      </c>
      <c r="M46" s="15" t="s">
        <v>465</v>
      </c>
    </row>
    <row r="47" spans="1:13" s="104" customFormat="1" x14ac:dyDescent="0.25">
      <c r="A47" s="213">
        <v>34</v>
      </c>
      <c r="B47" s="136" t="s">
        <v>273</v>
      </c>
      <c r="C47" s="137" t="s">
        <v>274</v>
      </c>
      <c r="D47" s="138" t="s">
        <v>266</v>
      </c>
      <c r="E47" s="139">
        <v>40547</v>
      </c>
      <c r="F47" s="148">
        <f>PLUS!H46</f>
        <v>0</v>
      </c>
      <c r="G47" s="152" t="str">
        <f t="shared" si="1"/>
        <v/>
      </c>
      <c r="H47" s="140"/>
      <c r="M47" s="15" t="s">
        <v>465</v>
      </c>
    </row>
    <row r="48" spans="1:13" s="104" customFormat="1" x14ac:dyDescent="0.25">
      <c r="A48" s="213">
        <v>35</v>
      </c>
      <c r="B48" s="136" t="s">
        <v>275</v>
      </c>
      <c r="C48" s="137" t="s">
        <v>276</v>
      </c>
      <c r="D48" s="138" t="s">
        <v>266</v>
      </c>
      <c r="E48" s="139">
        <v>40874</v>
      </c>
      <c r="F48" s="148">
        <f>PLUS!H47</f>
        <v>0</v>
      </c>
      <c r="G48" s="152" t="str">
        <f t="shared" si="1"/>
        <v/>
      </c>
      <c r="H48" s="140"/>
      <c r="M48" s="15" t="s">
        <v>465</v>
      </c>
    </row>
    <row r="49" spans="1:13" s="104" customFormat="1" x14ac:dyDescent="0.25">
      <c r="A49" s="213">
        <v>36</v>
      </c>
      <c r="B49" s="136" t="s">
        <v>277</v>
      </c>
      <c r="C49" s="137" t="s">
        <v>278</v>
      </c>
      <c r="D49" s="138" t="s">
        <v>266</v>
      </c>
      <c r="E49" s="139" t="s">
        <v>424</v>
      </c>
      <c r="F49" s="148">
        <f>PLUS!H48</f>
        <v>0</v>
      </c>
      <c r="G49" s="152" t="str">
        <f t="shared" si="1"/>
        <v/>
      </c>
      <c r="H49" s="140"/>
      <c r="M49" s="15" t="s">
        <v>465</v>
      </c>
    </row>
    <row r="50" spans="1:13" s="104" customFormat="1" x14ac:dyDescent="0.25">
      <c r="A50" s="213">
        <v>37</v>
      </c>
      <c r="B50" s="136" t="s">
        <v>279</v>
      </c>
      <c r="C50" s="137" t="s">
        <v>280</v>
      </c>
      <c r="D50" s="138" t="s">
        <v>266</v>
      </c>
      <c r="E50" s="139" t="s">
        <v>422</v>
      </c>
      <c r="F50" s="148">
        <f>PLUS!H49</f>
        <v>0</v>
      </c>
      <c r="G50" s="152" t="str">
        <f t="shared" si="1"/>
        <v/>
      </c>
      <c r="H50" s="140"/>
      <c r="M50" s="15" t="s">
        <v>465</v>
      </c>
    </row>
    <row r="51" spans="1:13" s="104" customFormat="1" x14ac:dyDescent="0.25">
      <c r="A51" s="213">
        <v>38</v>
      </c>
      <c r="B51" s="136" t="s">
        <v>281</v>
      </c>
      <c r="C51" s="137" t="s">
        <v>282</v>
      </c>
      <c r="D51" s="138" t="s">
        <v>266</v>
      </c>
      <c r="E51" s="139" t="s">
        <v>425</v>
      </c>
      <c r="F51" s="148">
        <f>PLUS!H50</f>
        <v>0</v>
      </c>
      <c r="G51" s="152" t="str">
        <f t="shared" si="1"/>
        <v/>
      </c>
      <c r="H51" s="140"/>
      <c r="M51" s="15" t="s">
        <v>465</v>
      </c>
    </row>
    <row r="52" spans="1:13" s="104" customFormat="1" x14ac:dyDescent="0.25">
      <c r="A52" s="213">
        <v>39</v>
      </c>
      <c r="B52" s="136" t="s">
        <v>283</v>
      </c>
      <c r="C52" s="137" t="s">
        <v>284</v>
      </c>
      <c r="D52" s="138" t="s">
        <v>266</v>
      </c>
      <c r="E52" s="139" t="s">
        <v>426</v>
      </c>
      <c r="F52" s="148">
        <f>PLUS!H51</f>
        <v>0</v>
      </c>
      <c r="G52" s="152" t="str">
        <f t="shared" ref="G52:G83" si="2">IF(AND(F52&gt;=96,F52&lt;130),"Xuất sắc",IF(AND(F52&lt;96,F52&gt;=81),"Tốt",IF(AND(F52&gt;=70,F52&lt;81),"Hoàn thành",IF(AND(F52&lt;70,F52&gt;0),"không hoàn thành",""))))</f>
        <v/>
      </c>
      <c r="H52" s="140"/>
      <c r="M52" s="15" t="s">
        <v>465</v>
      </c>
    </row>
    <row r="53" spans="1:13" s="104" customFormat="1" ht="31.5" x14ac:dyDescent="0.25">
      <c r="A53" s="213">
        <v>40</v>
      </c>
      <c r="B53" s="136" t="s">
        <v>285</v>
      </c>
      <c r="C53" s="137" t="s">
        <v>286</v>
      </c>
      <c r="D53" s="138" t="s">
        <v>266</v>
      </c>
      <c r="E53" s="139" t="s">
        <v>421</v>
      </c>
      <c r="F53" s="148">
        <f>PLUS!H52</f>
        <v>0</v>
      </c>
      <c r="G53" s="152" t="str">
        <f t="shared" si="2"/>
        <v/>
      </c>
      <c r="H53" s="153" t="s">
        <v>456</v>
      </c>
      <c r="M53" s="15" t="s">
        <v>465</v>
      </c>
    </row>
    <row r="54" spans="1:13" s="104" customFormat="1" x14ac:dyDescent="0.25">
      <c r="A54" s="213">
        <v>41</v>
      </c>
      <c r="B54" s="136" t="s">
        <v>287</v>
      </c>
      <c r="C54" s="137" t="s">
        <v>288</v>
      </c>
      <c r="D54" s="138" t="s">
        <v>266</v>
      </c>
      <c r="E54" s="147" t="s">
        <v>423</v>
      </c>
      <c r="F54" s="148">
        <f>PLUS!H53</f>
        <v>0</v>
      </c>
      <c r="G54" s="152" t="str">
        <f t="shared" si="2"/>
        <v/>
      </c>
      <c r="H54" s="140"/>
      <c r="M54" s="15" t="s">
        <v>465</v>
      </c>
    </row>
    <row r="55" spans="1:13" s="102" customFormat="1" x14ac:dyDescent="0.25">
      <c r="A55" s="135">
        <v>42</v>
      </c>
      <c r="B55" s="150" t="s">
        <v>289</v>
      </c>
      <c r="C55" s="151" t="s">
        <v>290</v>
      </c>
      <c r="D55" s="144" t="s">
        <v>291</v>
      </c>
      <c r="E55" s="145">
        <v>39364</v>
      </c>
      <c r="F55" s="214">
        <f>PLUS!H54</f>
        <v>0</v>
      </c>
      <c r="G55" s="141" t="str">
        <f t="shared" si="2"/>
        <v/>
      </c>
      <c r="H55" s="188"/>
      <c r="M55" s="102" t="s">
        <v>466</v>
      </c>
    </row>
    <row r="56" spans="1:13" s="102" customFormat="1" x14ac:dyDescent="0.25">
      <c r="A56" s="213">
        <v>43</v>
      </c>
      <c r="B56" s="136" t="s">
        <v>292</v>
      </c>
      <c r="C56" s="137" t="s">
        <v>293</v>
      </c>
      <c r="D56" s="138" t="s">
        <v>294</v>
      </c>
      <c r="E56" s="139">
        <v>39117</v>
      </c>
      <c r="F56" s="148">
        <f>PLUS!H55</f>
        <v>0</v>
      </c>
      <c r="G56" s="152" t="str">
        <f t="shared" si="2"/>
        <v/>
      </c>
      <c r="H56" s="140"/>
      <c r="M56" s="102" t="s">
        <v>466</v>
      </c>
    </row>
    <row r="57" spans="1:13" s="104" customFormat="1" x14ac:dyDescent="0.25">
      <c r="A57" s="213">
        <v>44</v>
      </c>
      <c r="B57" s="136" t="s">
        <v>295</v>
      </c>
      <c r="C57" s="137" t="s">
        <v>296</v>
      </c>
      <c r="D57" s="138" t="s">
        <v>294</v>
      </c>
      <c r="E57" s="139">
        <v>40162</v>
      </c>
      <c r="F57" s="148">
        <f>PLUS!H56</f>
        <v>0</v>
      </c>
      <c r="G57" s="152" t="str">
        <f t="shared" si="2"/>
        <v/>
      </c>
      <c r="H57" s="140"/>
      <c r="M57" s="102" t="s">
        <v>466</v>
      </c>
    </row>
    <row r="58" spans="1:13" s="104" customFormat="1" x14ac:dyDescent="0.25">
      <c r="A58" s="213">
        <v>45</v>
      </c>
      <c r="B58" s="136" t="s">
        <v>297</v>
      </c>
      <c r="C58" s="137" t="s">
        <v>298</v>
      </c>
      <c r="D58" s="138" t="s">
        <v>299</v>
      </c>
      <c r="E58" s="139" t="s">
        <v>392</v>
      </c>
      <c r="F58" s="148">
        <f>PLUS!H57</f>
        <v>0</v>
      </c>
      <c r="G58" s="152" t="str">
        <f t="shared" si="2"/>
        <v/>
      </c>
      <c r="H58" s="140"/>
      <c r="M58" s="102" t="s">
        <v>466</v>
      </c>
    </row>
    <row r="59" spans="1:13" s="104" customFormat="1" x14ac:dyDescent="0.25">
      <c r="A59" s="213">
        <v>46</v>
      </c>
      <c r="B59" s="136" t="s">
        <v>300</v>
      </c>
      <c r="C59" s="137" t="s">
        <v>301</v>
      </c>
      <c r="D59" s="138" t="s">
        <v>299</v>
      </c>
      <c r="E59" s="139">
        <v>40700</v>
      </c>
      <c r="F59" s="148">
        <f>PLUS!H58</f>
        <v>0</v>
      </c>
      <c r="G59" s="152" t="str">
        <f t="shared" si="2"/>
        <v/>
      </c>
      <c r="H59" s="140"/>
      <c r="M59" s="102" t="s">
        <v>466</v>
      </c>
    </row>
    <row r="60" spans="1:13" s="104" customFormat="1" x14ac:dyDescent="0.25">
      <c r="A60" s="213">
        <v>47</v>
      </c>
      <c r="B60" s="136" t="s">
        <v>302</v>
      </c>
      <c r="C60" s="137" t="s">
        <v>303</v>
      </c>
      <c r="D60" s="138" t="s">
        <v>304</v>
      </c>
      <c r="E60" s="149" t="s">
        <v>398</v>
      </c>
      <c r="F60" s="148">
        <f>PLUS!H59</f>
        <v>0</v>
      </c>
      <c r="G60" s="152" t="str">
        <f t="shared" si="2"/>
        <v/>
      </c>
      <c r="H60" s="140"/>
      <c r="M60" s="102" t="s">
        <v>466</v>
      </c>
    </row>
    <row r="61" spans="1:13" s="104" customFormat="1" x14ac:dyDescent="0.25">
      <c r="A61" s="213">
        <v>48</v>
      </c>
      <c r="B61" s="136" t="s">
        <v>305</v>
      </c>
      <c r="C61" s="137" t="s">
        <v>306</v>
      </c>
      <c r="D61" s="138" t="s">
        <v>299</v>
      </c>
      <c r="E61" s="154" t="s">
        <v>396</v>
      </c>
      <c r="F61" s="148">
        <f>PLUS!H60</f>
        <v>0</v>
      </c>
      <c r="G61" s="152" t="str">
        <f t="shared" si="2"/>
        <v/>
      </c>
      <c r="H61" s="140"/>
      <c r="M61" s="102" t="s">
        <v>466</v>
      </c>
    </row>
    <row r="62" spans="1:13" s="104" customFormat="1" x14ac:dyDescent="0.25">
      <c r="A62" s="213">
        <v>49</v>
      </c>
      <c r="B62" s="136" t="s">
        <v>307</v>
      </c>
      <c r="C62" s="137" t="s">
        <v>308</v>
      </c>
      <c r="D62" s="138" t="s">
        <v>299</v>
      </c>
      <c r="E62" s="139" t="s">
        <v>393</v>
      </c>
      <c r="F62" s="148">
        <f>PLUS!H61</f>
        <v>0</v>
      </c>
      <c r="G62" s="152" t="str">
        <f t="shared" si="2"/>
        <v/>
      </c>
      <c r="H62" s="140"/>
      <c r="M62" s="102" t="s">
        <v>466</v>
      </c>
    </row>
    <row r="63" spans="1:13" s="104" customFormat="1" x14ac:dyDescent="0.25">
      <c r="A63" s="213">
        <v>50</v>
      </c>
      <c r="B63" s="136" t="s">
        <v>309</v>
      </c>
      <c r="C63" s="137" t="s">
        <v>310</v>
      </c>
      <c r="D63" s="138" t="s">
        <v>299</v>
      </c>
      <c r="E63" s="139" t="s">
        <v>394</v>
      </c>
      <c r="F63" s="148">
        <f>PLUS!H62</f>
        <v>0</v>
      </c>
      <c r="G63" s="152" t="str">
        <f t="shared" si="2"/>
        <v/>
      </c>
      <c r="H63" s="140"/>
      <c r="M63" s="102" t="s">
        <v>466</v>
      </c>
    </row>
    <row r="64" spans="1:13" s="104" customFormat="1" x14ac:dyDescent="0.25">
      <c r="A64" s="213">
        <v>51</v>
      </c>
      <c r="B64" s="136" t="s">
        <v>311</v>
      </c>
      <c r="C64" s="137" t="s">
        <v>312</v>
      </c>
      <c r="D64" s="138" t="s">
        <v>299</v>
      </c>
      <c r="E64" s="139" t="s">
        <v>395</v>
      </c>
      <c r="F64" s="148">
        <f>PLUS!H63</f>
        <v>0</v>
      </c>
      <c r="G64" s="152" t="str">
        <f t="shared" si="2"/>
        <v/>
      </c>
      <c r="H64" s="140"/>
      <c r="M64" s="102" t="s">
        <v>466</v>
      </c>
    </row>
    <row r="65" spans="1:13" s="104" customFormat="1" x14ac:dyDescent="0.25">
      <c r="A65" s="213">
        <v>52</v>
      </c>
      <c r="B65" s="136" t="s">
        <v>313</v>
      </c>
      <c r="C65" s="137" t="s">
        <v>314</v>
      </c>
      <c r="D65" s="138" t="s">
        <v>299</v>
      </c>
      <c r="E65" s="149" t="s">
        <v>397</v>
      </c>
      <c r="F65" s="148">
        <f>PLUS!H64</f>
        <v>0</v>
      </c>
      <c r="G65" s="152" t="str">
        <f t="shared" si="2"/>
        <v/>
      </c>
      <c r="H65" s="140"/>
      <c r="M65" s="102" t="s">
        <v>466</v>
      </c>
    </row>
    <row r="66" spans="1:13" s="104" customFormat="1" x14ac:dyDescent="0.25">
      <c r="A66" s="213">
        <v>53</v>
      </c>
      <c r="B66" s="136" t="s">
        <v>315</v>
      </c>
      <c r="C66" s="137" t="s">
        <v>316</v>
      </c>
      <c r="D66" s="138" t="s">
        <v>304</v>
      </c>
      <c r="E66" s="139">
        <v>41153</v>
      </c>
      <c r="F66" s="148">
        <f>PLUS!H65</f>
        <v>0</v>
      </c>
      <c r="G66" s="152" t="str">
        <f t="shared" si="2"/>
        <v/>
      </c>
      <c r="H66" s="140"/>
      <c r="M66" s="102" t="s">
        <v>466</v>
      </c>
    </row>
    <row r="67" spans="1:13" s="104" customFormat="1" x14ac:dyDescent="0.25">
      <c r="A67" s="213">
        <v>54</v>
      </c>
      <c r="B67" s="136" t="s">
        <v>317</v>
      </c>
      <c r="C67" s="137" t="s">
        <v>318</v>
      </c>
      <c r="D67" s="138" t="s">
        <v>299</v>
      </c>
      <c r="E67" s="149" t="s">
        <v>400</v>
      </c>
      <c r="F67" s="148">
        <f>PLUS!H66</f>
        <v>0</v>
      </c>
      <c r="G67" s="152" t="str">
        <f t="shared" si="2"/>
        <v/>
      </c>
      <c r="H67" s="140"/>
      <c r="M67" s="102" t="s">
        <v>466</v>
      </c>
    </row>
    <row r="68" spans="1:13" s="104" customFormat="1" x14ac:dyDescent="0.25">
      <c r="A68" s="213">
        <v>55</v>
      </c>
      <c r="B68" s="136" t="s">
        <v>321</v>
      </c>
      <c r="C68" s="137" t="s">
        <v>322</v>
      </c>
      <c r="D68" s="138" t="s">
        <v>299</v>
      </c>
      <c r="E68" s="149" t="s">
        <v>401</v>
      </c>
      <c r="F68" s="148">
        <f>PLUS!H67</f>
        <v>0</v>
      </c>
      <c r="G68" s="152" t="str">
        <f t="shared" si="2"/>
        <v/>
      </c>
      <c r="H68" s="140"/>
      <c r="M68" s="102" t="s">
        <v>466</v>
      </c>
    </row>
    <row r="69" spans="1:13" s="104" customFormat="1" x14ac:dyDescent="0.25">
      <c r="A69" s="213">
        <v>56</v>
      </c>
      <c r="B69" s="136" t="s">
        <v>323</v>
      </c>
      <c r="C69" s="137" t="s">
        <v>324</v>
      </c>
      <c r="D69" s="138" t="s">
        <v>304</v>
      </c>
      <c r="E69" s="149" t="s">
        <v>399</v>
      </c>
      <c r="F69" s="148">
        <f>PLUS!H68</f>
        <v>0</v>
      </c>
      <c r="G69" s="152" t="str">
        <f t="shared" si="2"/>
        <v/>
      </c>
      <c r="H69" s="140"/>
      <c r="M69" s="102" t="s">
        <v>466</v>
      </c>
    </row>
    <row r="70" spans="1:13" s="102" customFormat="1" x14ac:dyDescent="0.25">
      <c r="A70" s="135">
        <v>57</v>
      </c>
      <c r="B70" s="150" t="s">
        <v>325</v>
      </c>
      <c r="C70" s="151" t="s">
        <v>326</v>
      </c>
      <c r="D70" s="144" t="s">
        <v>327</v>
      </c>
      <c r="E70" s="145" t="s">
        <v>402</v>
      </c>
      <c r="F70" s="214">
        <f>PLUS!H69</f>
        <v>0</v>
      </c>
      <c r="G70" s="141" t="str">
        <f t="shared" si="2"/>
        <v/>
      </c>
      <c r="H70" s="188"/>
      <c r="M70" s="102" t="s">
        <v>454</v>
      </c>
    </row>
    <row r="71" spans="1:13" s="104" customFormat="1" x14ac:dyDescent="0.25">
      <c r="A71" s="213">
        <v>58</v>
      </c>
      <c r="B71" s="136" t="s">
        <v>328</v>
      </c>
      <c r="C71" s="137" t="s">
        <v>329</v>
      </c>
      <c r="D71" s="138" t="s">
        <v>330</v>
      </c>
      <c r="E71" s="139" t="s">
        <v>404</v>
      </c>
      <c r="F71" s="148">
        <f>PLUS!H70</f>
        <v>0</v>
      </c>
      <c r="G71" s="152" t="str">
        <f t="shared" si="2"/>
        <v/>
      </c>
      <c r="H71" s="140"/>
      <c r="M71" s="102" t="s">
        <v>454</v>
      </c>
    </row>
    <row r="72" spans="1:13" s="102" customFormat="1" ht="31.5" x14ac:dyDescent="0.25">
      <c r="A72" s="213">
        <v>59</v>
      </c>
      <c r="B72" s="136" t="s">
        <v>331</v>
      </c>
      <c r="C72" s="137" t="s">
        <v>332</v>
      </c>
      <c r="D72" s="138" t="s">
        <v>330</v>
      </c>
      <c r="E72" s="139" t="s">
        <v>405</v>
      </c>
      <c r="F72" s="148">
        <f>PLUS!H71</f>
        <v>0</v>
      </c>
      <c r="G72" s="152" t="str">
        <f t="shared" si="2"/>
        <v/>
      </c>
      <c r="H72" s="153" t="s">
        <v>456</v>
      </c>
      <c r="M72" s="102" t="s">
        <v>454</v>
      </c>
    </row>
    <row r="73" spans="1:13" s="104" customFormat="1" x14ac:dyDescent="0.25">
      <c r="A73" s="213">
        <v>60</v>
      </c>
      <c r="B73" s="136" t="s">
        <v>333</v>
      </c>
      <c r="C73" s="137" t="s">
        <v>334</v>
      </c>
      <c r="D73" s="138" t="s">
        <v>330</v>
      </c>
      <c r="E73" s="139" t="s">
        <v>403</v>
      </c>
      <c r="F73" s="148">
        <f>PLUS!H72</f>
        <v>0</v>
      </c>
      <c r="G73" s="152" t="str">
        <f t="shared" si="2"/>
        <v/>
      </c>
      <c r="H73" s="140"/>
      <c r="M73" s="102" t="s">
        <v>454</v>
      </c>
    </row>
    <row r="74" spans="1:13" s="104" customFormat="1" x14ac:dyDescent="0.25">
      <c r="A74" s="213">
        <v>61</v>
      </c>
      <c r="B74" s="136" t="s">
        <v>335</v>
      </c>
      <c r="C74" s="137" t="s">
        <v>336</v>
      </c>
      <c r="D74" s="138" t="s">
        <v>337</v>
      </c>
      <c r="E74" s="139" t="s">
        <v>407</v>
      </c>
      <c r="F74" s="148">
        <f>PLUS!H73</f>
        <v>0</v>
      </c>
      <c r="G74" s="152" t="str">
        <f t="shared" si="2"/>
        <v/>
      </c>
      <c r="H74" s="140"/>
      <c r="M74" s="102" t="s">
        <v>454</v>
      </c>
    </row>
    <row r="75" spans="1:13" s="104" customFormat="1" x14ac:dyDescent="0.25">
      <c r="A75" s="213">
        <v>62</v>
      </c>
      <c r="B75" s="136" t="s">
        <v>340</v>
      </c>
      <c r="C75" s="137" t="s">
        <v>341</v>
      </c>
      <c r="D75" s="138" t="s">
        <v>337</v>
      </c>
      <c r="E75" s="139" t="s">
        <v>410</v>
      </c>
      <c r="F75" s="148">
        <f>PLUS!H74</f>
        <v>0</v>
      </c>
      <c r="G75" s="152" t="str">
        <f t="shared" si="2"/>
        <v/>
      </c>
      <c r="H75" s="140"/>
      <c r="M75" s="102" t="s">
        <v>454</v>
      </c>
    </row>
    <row r="76" spans="1:13" s="104" customFormat="1" x14ac:dyDescent="0.25">
      <c r="A76" s="213">
        <v>63</v>
      </c>
      <c r="B76" s="136" t="s">
        <v>342</v>
      </c>
      <c r="C76" s="137" t="s">
        <v>343</v>
      </c>
      <c r="D76" s="138" t="s">
        <v>337</v>
      </c>
      <c r="E76" s="147">
        <v>40095</v>
      </c>
      <c r="F76" s="148">
        <f>PLUS!H75</f>
        <v>0</v>
      </c>
      <c r="G76" s="152" t="str">
        <f t="shared" si="2"/>
        <v/>
      </c>
      <c r="H76" s="140"/>
      <c r="M76" s="102" t="s">
        <v>454</v>
      </c>
    </row>
    <row r="77" spans="1:13" s="104" customFormat="1" x14ac:dyDescent="0.25">
      <c r="A77" s="213">
        <v>64</v>
      </c>
      <c r="B77" s="136" t="s">
        <v>344</v>
      </c>
      <c r="C77" s="137" t="s">
        <v>345</v>
      </c>
      <c r="D77" s="138" t="s">
        <v>337</v>
      </c>
      <c r="E77" s="139">
        <v>40066</v>
      </c>
      <c r="F77" s="148">
        <f>PLUS!H76</f>
        <v>0</v>
      </c>
      <c r="G77" s="152" t="str">
        <f t="shared" si="2"/>
        <v/>
      </c>
      <c r="H77" s="140"/>
      <c r="M77" s="102" t="s">
        <v>454</v>
      </c>
    </row>
    <row r="78" spans="1:13" s="104" customFormat="1" x14ac:dyDescent="0.25">
      <c r="A78" s="213">
        <v>65</v>
      </c>
      <c r="B78" s="136" t="s">
        <v>346</v>
      </c>
      <c r="C78" s="137" t="s">
        <v>347</v>
      </c>
      <c r="D78" s="138" t="s">
        <v>337</v>
      </c>
      <c r="E78" s="147" t="s">
        <v>409</v>
      </c>
      <c r="F78" s="148">
        <f>PLUS!H77</f>
        <v>0</v>
      </c>
      <c r="G78" s="152" t="str">
        <f t="shared" si="2"/>
        <v/>
      </c>
      <c r="H78" s="140"/>
      <c r="M78" s="102" t="s">
        <v>454</v>
      </c>
    </row>
    <row r="79" spans="1:13" s="104" customFormat="1" ht="31.5" x14ac:dyDescent="0.25">
      <c r="A79" s="213">
        <v>66</v>
      </c>
      <c r="B79" s="136" t="s">
        <v>348</v>
      </c>
      <c r="C79" s="137" t="s">
        <v>349</v>
      </c>
      <c r="D79" s="138" t="s">
        <v>337</v>
      </c>
      <c r="E79" s="139" t="s">
        <v>406</v>
      </c>
      <c r="F79" s="148">
        <f>PLUS!H78</f>
        <v>0</v>
      </c>
      <c r="G79" s="152" t="str">
        <f t="shared" si="2"/>
        <v/>
      </c>
      <c r="H79" s="146" t="s">
        <v>443</v>
      </c>
      <c r="M79" s="102" t="s">
        <v>454</v>
      </c>
    </row>
    <row r="80" spans="1:13" s="104" customFormat="1" x14ac:dyDescent="0.25">
      <c r="A80" s="213">
        <v>67</v>
      </c>
      <c r="B80" s="136" t="s">
        <v>350</v>
      </c>
      <c r="C80" s="137" t="s">
        <v>351</v>
      </c>
      <c r="D80" s="138" t="s">
        <v>337</v>
      </c>
      <c r="E80" s="149" t="s">
        <v>411</v>
      </c>
      <c r="F80" s="148">
        <f>PLUS!H79</f>
        <v>0</v>
      </c>
      <c r="G80" s="152" t="str">
        <f t="shared" si="2"/>
        <v/>
      </c>
      <c r="H80" s="140"/>
      <c r="M80" s="102" t="s">
        <v>454</v>
      </c>
    </row>
    <row r="81" spans="1:13" s="104" customFormat="1" x14ac:dyDescent="0.25">
      <c r="A81" s="213">
        <v>68</v>
      </c>
      <c r="B81" s="136" t="s">
        <v>352</v>
      </c>
      <c r="C81" s="137" t="s">
        <v>353</v>
      </c>
      <c r="D81" s="138" t="s">
        <v>337</v>
      </c>
      <c r="E81" s="139">
        <v>41098</v>
      </c>
      <c r="F81" s="148">
        <f>PLUS!H80</f>
        <v>0</v>
      </c>
      <c r="G81" s="152" t="str">
        <f t="shared" si="2"/>
        <v/>
      </c>
      <c r="H81" s="140"/>
      <c r="M81" s="102" t="s">
        <v>454</v>
      </c>
    </row>
    <row r="82" spans="1:13" s="104" customFormat="1" x14ac:dyDescent="0.25">
      <c r="A82" s="213">
        <v>69</v>
      </c>
      <c r="B82" s="136" t="s">
        <v>354</v>
      </c>
      <c r="C82" s="137" t="s">
        <v>355</v>
      </c>
      <c r="D82" s="138" t="s">
        <v>337</v>
      </c>
      <c r="E82" s="139">
        <v>41098</v>
      </c>
      <c r="F82" s="148">
        <f>PLUS!H81</f>
        <v>0</v>
      </c>
      <c r="G82" s="152" t="str">
        <f t="shared" si="2"/>
        <v/>
      </c>
      <c r="H82" s="140"/>
      <c r="M82" s="102" t="s">
        <v>454</v>
      </c>
    </row>
    <row r="83" spans="1:13" s="104" customFormat="1" x14ac:dyDescent="0.25">
      <c r="A83" s="213">
        <v>70</v>
      </c>
      <c r="B83" s="136" t="s">
        <v>356</v>
      </c>
      <c r="C83" s="137" t="s">
        <v>357</v>
      </c>
      <c r="D83" s="138" t="s">
        <v>337</v>
      </c>
      <c r="E83" s="139" t="s">
        <v>413</v>
      </c>
      <c r="F83" s="148">
        <f>PLUS!H82</f>
        <v>0</v>
      </c>
      <c r="G83" s="152" t="str">
        <f t="shared" si="2"/>
        <v/>
      </c>
      <c r="H83" s="140"/>
      <c r="M83" s="102" t="s">
        <v>454</v>
      </c>
    </row>
    <row r="84" spans="1:13" s="104" customFormat="1" ht="31.5" x14ac:dyDescent="0.25">
      <c r="A84" s="213">
        <v>71</v>
      </c>
      <c r="B84" s="136" t="s">
        <v>358</v>
      </c>
      <c r="C84" s="137" t="s">
        <v>359</v>
      </c>
      <c r="D84" s="138" t="s">
        <v>337</v>
      </c>
      <c r="E84" s="139" t="s">
        <v>408</v>
      </c>
      <c r="F84" s="148">
        <f>PLUS!H83</f>
        <v>0</v>
      </c>
      <c r="G84" s="152" t="str">
        <f t="shared" ref="G84:G98" si="3">IF(AND(F84&gt;=96,F84&lt;130),"Xuất sắc",IF(AND(F84&lt;96,F84&gt;=81),"Tốt",IF(AND(F84&gt;=70,F84&lt;81),"Hoàn thành",IF(AND(F84&lt;70,F84&gt;0),"không hoàn thành",""))))</f>
        <v/>
      </c>
      <c r="H84" s="153" t="s">
        <v>456</v>
      </c>
      <c r="M84" s="102" t="s">
        <v>454</v>
      </c>
    </row>
    <row r="85" spans="1:13" s="104" customFormat="1" x14ac:dyDescent="0.25">
      <c r="A85" s="213">
        <v>72</v>
      </c>
      <c r="B85" s="136" t="s">
        <v>360</v>
      </c>
      <c r="C85" s="137" t="s">
        <v>361</v>
      </c>
      <c r="D85" s="138" t="s">
        <v>337</v>
      </c>
      <c r="E85" s="139" t="s">
        <v>408</v>
      </c>
      <c r="F85" s="148">
        <f>PLUS!H84</f>
        <v>0</v>
      </c>
      <c r="G85" s="152" t="str">
        <f t="shared" si="3"/>
        <v/>
      </c>
      <c r="H85" s="140"/>
      <c r="M85" s="102" t="s">
        <v>454</v>
      </c>
    </row>
    <row r="86" spans="1:13" s="104" customFormat="1" x14ac:dyDescent="0.25">
      <c r="A86" s="213">
        <v>73</v>
      </c>
      <c r="B86" s="136" t="s">
        <v>362</v>
      </c>
      <c r="C86" s="137" t="s">
        <v>363</v>
      </c>
      <c r="D86" s="138" t="s">
        <v>337</v>
      </c>
      <c r="E86" s="149" t="s">
        <v>412</v>
      </c>
      <c r="F86" s="148">
        <f>PLUS!H85</f>
        <v>0</v>
      </c>
      <c r="G86" s="152" t="s">
        <v>473</v>
      </c>
      <c r="H86" s="140"/>
      <c r="M86" s="102" t="s">
        <v>454</v>
      </c>
    </row>
    <row r="87" spans="1:13" s="104" customFormat="1" x14ac:dyDescent="0.25">
      <c r="A87" s="213">
        <v>74</v>
      </c>
      <c r="B87" s="136" t="s">
        <v>364</v>
      </c>
      <c r="C87" s="137" t="s">
        <v>365</v>
      </c>
      <c r="D87" s="138" t="s">
        <v>337</v>
      </c>
      <c r="E87" s="139">
        <v>40553</v>
      </c>
      <c r="F87" s="148">
        <f>PLUS!H86</f>
        <v>0</v>
      </c>
      <c r="G87" s="152" t="str">
        <f t="shared" si="3"/>
        <v/>
      </c>
      <c r="H87" s="140"/>
      <c r="M87" s="102" t="s">
        <v>454</v>
      </c>
    </row>
    <row r="88" spans="1:13" s="104" customFormat="1" x14ac:dyDescent="0.25">
      <c r="A88" s="213">
        <v>75</v>
      </c>
      <c r="B88" s="136" t="s">
        <v>366</v>
      </c>
      <c r="C88" s="137" t="s">
        <v>367</v>
      </c>
      <c r="D88" s="138" t="s">
        <v>337</v>
      </c>
      <c r="E88" s="139">
        <v>40826</v>
      </c>
      <c r="F88" s="148">
        <f>PLUS!H87</f>
        <v>0</v>
      </c>
      <c r="G88" s="152" t="str">
        <f t="shared" si="3"/>
        <v/>
      </c>
      <c r="H88" s="140"/>
      <c r="M88" s="102" t="s">
        <v>454</v>
      </c>
    </row>
    <row r="89" spans="1:13" s="104" customFormat="1" x14ac:dyDescent="0.25">
      <c r="A89" s="213">
        <v>76</v>
      </c>
      <c r="B89" s="136" t="s">
        <v>368</v>
      </c>
      <c r="C89" s="137" t="s">
        <v>369</v>
      </c>
      <c r="D89" s="138" t="s">
        <v>337</v>
      </c>
      <c r="E89" s="139">
        <v>40651</v>
      </c>
      <c r="F89" s="148">
        <f>PLUS!H88</f>
        <v>0</v>
      </c>
      <c r="G89" s="152" t="str">
        <f t="shared" si="3"/>
        <v/>
      </c>
      <c r="H89" s="140"/>
      <c r="M89" s="102" t="s">
        <v>454</v>
      </c>
    </row>
    <row r="90" spans="1:13" s="104" customFormat="1" x14ac:dyDescent="0.25">
      <c r="A90" s="213">
        <v>77</v>
      </c>
      <c r="B90" s="136" t="s">
        <v>370</v>
      </c>
      <c r="C90" s="137" t="s">
        <v>371</v>
      </c>
      <c r="D90" s="138" t="s">
        <v>337</v>
      </c>
      <c r="E90" s="139" t="s">
        <v>414</v>
      </c>
      <c r="F90" s="148">
        <f>PLUS!H89</f>
        <v>0</v>
      </c>
      <c r="G90" s="152" t="str">
        <f t="shared" si="3"/>
        <v/>
      </c>
      <c r="H90" s="140"/>
      <c r="M90" s="102" t="s">
        <v>454</v>
      </c>
    </row>
    <row r="91" spans="1:13" s="104" customFormat="1" x14ac:dyDescent="0.25">
      <c r="A91" s="213">
        <v>78</v>
      </c>
      <c r="B91" s="136" t="s">
        <v>319</v>
      </c>
      <c r="C91" s="137" t="s">
        <v>320</v>
      </c>
      <c r="D91" s="138" t="s">
        <v>299</v>
      </c>
      <c r="E91" s="139">
        <v>42870</v>
      </c>
      <c r="F91" s="148">
        <f>PLUS!H90</f>
        <v>0</v>
      </c>
      <c r="G91" s="152" t="str">
        <f t="shared" si="3"/>
        <v/>
      </c>
      <c r="H91" s="140"/>
      <c r="M91" s="102" t="s">
        <v>454</v>
      </c>
    </row>
    <row r="92" spans="1:13" s="104" customFormat="1" x14ac:dyDescent="0.25">
      <c r="A92" s="213">
        <v>79</v>
      </c>
      <c r="B92" s="136" t="s">
        <v>372</v>
      </c>
      <c r="C92" s="137" t="s">
        <v>373</v>
      </c>
      <c r="D92" s="138" t="s">
        <v>337</v>
      </c>
      <c r="E92" s="147" t="s">
        <v>415</v>
      </c>
      <c r="F92" s="148">
        <f>PLUS!H91</f>
        <v>0</v>
      </c>
      <c r="G92" s="152" t="str">
        <f t="shared" si="3"/>
        <v/>
      </c>
      <c r="H92" s="140"/>
      <c r="M92" s="102" t="s">
        <v>454</v>
      </c>
    </row>
    <row r="93" spans="1:13" s="102" customFormat="1" x14ac:dyDescent="0.25">
      <c r="A93" s="135">
        <v>80</v>
      </c>
      <c r="B93" s="150" t="s">
        <v>374</v>
      </c>
      <c r="C93" s="151" t="s">
        <v>375</v>
      </c>
      <c r="D93" s="144" t="s">
        <v>376</v>
      </c>
      <c r="E93" s="145" t="s">
        <v>425</v>
      </c>
      <c r="F93" s="214">
        <f>PLUS!H92</f>
        <v>0</v>
      </c>
      <c r="G93" s="141" t="str">
        <f t="shared" si="3"/>
        <v/>
      </c>
      <c r="H93" s="188"/>
      <c r="M93" s="102" t="s">
        <v>455</v>
      </c>
    </row>
    <row r="94" spans="1:13" x14ac:dyDescent="0.25">
      <c r="A94" s="213">
        <v>81</v>
      </c>
      <c r="B94" s="136" t="s">
        <v>377</v>
      </c>
      <c r="C94" s="137" t="s">
        <v>378</v>
      </c>
      <c r="D94" s="138" t="s">
        <v>379</v>
      </c>
      <c r="E94" s="147" t="s">
        <v>435</v>
      </c>
      <c r="F94" s="148">
        <f>PLUS!H93</f>
        <v>0</v>
      </c>
      <c r="G94" s="152" t="str">
        <f t="shared" si="3"/>
        <v/>
      </c>
      <c r="M94" s="102" t="s">
        <v>455</v>
      </c>
    </row>
    <row r="95" spans="1:13" s="15" customFormat="1" x14ac:dyDescent="0.25">
      <c r="A95" s="213">
        <v>82</v>
      </c>
      <c r="B95" s="136" t="s">
        <v>380</v>
      </c>
      <c r="C95" s="137" t="s">
        <v>381</v>
      </c>
      <c r="D95" s="138" t="s">
        <v>382</v>
      </c>
      <c r="E95" s="147" t="s">
        <v>437</v>
      </c>
      <c r="F95" s="148">
        <f>PLUS!H94</f>
        <v>0</v>
      </c>
      <c r="G95" s="152" t="str">
        <f t="shared" si="3"/>
        <v/>
      </c>
      <c r="H95" s="140"/>
      <c r="M95" s="102" t="s">
        <v>455</v>
      </c>
    </row>
    <row r="96" spans="1:13" ht="31.5" x14ac:dyDescent="0.25">
      <c r="A96" s="213">
        <v>83</v>
      </c>
      <c r="B96" s="136" t="s">
        <v>383</v>
      </c>
      <c r="C96" s="137" t="s">
        <v>384</v>
      </c>
      <c r="D96" s="138" t="s">
        <v>382</v>
      </c>
      <c r="E96" s="147">
        <v>39724</v>
      </c>
      <c r="F96" s="148">
        <f>PLUS!H95</f>
        <v>0</v>
      </c>
      <c r="G96" s="152" t="str">
        <f t="shared" si="3"/>
        <v/>
      </c>
      <c r="H96" s="146" t="s">
        <v>443</v>
      </c>
      <c r="M96" s="102" t="s">
        <v>455</v>
      </c>
    </row>
    <row r="97" spans="1:13" x14ac:dyDescent="0.25">
      <c r="A97" s="213">
        <v>84</v>
      </c>
      <c r="B97" s="136" t="s">
        <v>385</v>
      </c>
      <c r="C97" s="137" t="s">
        <v>386</v>
      </c>
      <c r="D97" s="138" t="s">
        <v>382</v>
      </c>
      <c r="E97" s="147" t="s">
        <v>436</v>
      </c>
      <c r="F97" s="148">
        <f>PLUS!H96</f>
        <v>0</v>
      </c>
      <c r="G97" s="152" t="str">
        <f t="shared" si="3"/>
        <v/>
      </c>
      <c r="M97" s="102" t="s">
        <v>455</v>
      </c>
    </row>
    <row r="98" spans="1:13" x14ac:dyDescent="0.25">
      <c r="A98" s="213">
        <v>85</v>
      </c>
      <c r="B98" s="136" t="s">
        <v>338</v>
      </c>
      <c r="C98" s="137" t="s">
        <v>339</v>
      </c>
      <c r="D98" s="138" t="s">
        <v>337</v>
      </c>
      <c r="E98" s="154" t="s">
        <v>438</v>
      </c>
      <c r="F98" s="148">
        <f>PLUS!H97</f>
        <v>0</v>
      </c>
      <c r="G98" s="152" t="str">
        <f t="shared" si="3"/>
        <v/>
      </c>
      <c r="M98" s="102" t="s">
        <v>455</v>
      </c>
    </row>
    <row r="99" spans="1:13" x14ac:dyDescent="0.25">
      <c r="A99" s="155"/>
      <c r="B99" s="156"/>
      <c r="C99" s="157"/>
      <c r="D99" s="158"/>
      <c r="E99" s="159"/>
      <c r="F99" s="127"/>
      <c r="G99" s="189"/>
      <c r="H99" s="124"/>
    </row>
    <row r="100" spans="1:13" x14ac:dyDescent="0.25">
      <c r="A100" s="155"/>
      <c r="B100" s="156"/>
      <c r="C100" s="157"/>
      <c r="D100" s="158"/>
      <c r="E100" s="159"/>
      <c r="F100" s="127"/>
      <c r="G100" s="189"/>
      <c r="H100" s="124"/>
    </row>
    <row r="101" spans="1:13" x14ac:dyDescent="0.25">
      <c r="B101" s="161" t="s">
        <v>43</v>
      </c>
      <c r="E101" s="163"/>
      <c r="F101" s="161"/>
      <c r="G101" s="124"/>
      <c r="H101" s="164"/>
    </row>
    <row r="102" spans="1:13" x14ac:dyDescent="0.25">
      <c r="B102" s="162" t="str">
        <f>"Tổng số NV được đánh giá trong danh sách là "&amp; (MAX(A14:A99)-COUNTIF($G$14:$G$98,""))&amp;"/85 người; trong đó:"</f>
        <v>Tổng số NV được đánh giá trong danh sách là 8/85 người; trong đó:</v>
      </c>
      <c r="C102" s="165"/>
      <c r="D102" s="165"/>
      <c r="H102" s="124"/>
    </row>
    <row r="103" spans="1:13" x14ac:dyDescent="0.25">
      <c r="A103" s="124"/>
      <c r="B103" s="167" t="s">
        <v>39</v>
      </c>
      <c r="C103" s="167"/>
      <c r="D103" s="125" t="str">
        <f>COUNTIF($G$14:$G$98,"Xuất sắc")&amp; " người"</f>
        <v>0 người</v>
      </c>
      <c r="E103" s="168" t="str">
        <f>"đạt tỷ lệ "&amp; ROUND(COUNTIF($G$14:$G$98,"Xuất sắc")/(MAX(A14:A99)-COUNTIF($G$14:$G$98,""))*100,1)&amp;"%"</f>
        <v>đạt tỷ lệ 0%</v>
      </c>
      <c r="F103" s="169" t="s">
        <v>447</v>
      </c>
      <c r="G103" s="124"/>
      <c r="H103" s="124"/>
    </row>
    <row r="104" spans="1:13" x14ac:dyDescent="0.25">
      <c r="A104" s="124"/>
      <c r="B104" s="167" t="s">
        <v>40</v>
      </c>
      <c r="C104" s="167"/>
      <c r="D104" s="125" t="str">
        <f>COUNTIF($G$14:$G$98,"Tốt")&amp;" người"</f>
        <v>6 người</v>
      </c>
      <c r="E104" s="168" t="str">
        <f>"đạt tỷ lệ "&amp; ROUND(COUNTIF($G$14:$G$98,"Tốt")/(MAX(A14:A99)-COUNTIF($G$14:$G$98,""))*100,1)&amp;"%"</f>
        <v>đạt tỷ lệ 75%</v>
      </c>
      <c r="F104" s="169" t="s">
        <v>448</v>
      </c>
      <c r="G104" s="124"/>
      <c r="H104" s="124"/>
    </row>
    <row r="105" spans="1:13" x14ac:dyDescent="0.25">
      <c r="B105" s="165" t="s">
        <v>41</v>
      </c>
      <c r="C105" s="165"/>
      <c r="D105" s="162" t="str">
        <f>COUNTIF($G$14:$G$98,"Hoàn thành")&amp;" người"</f>
        <v>0 người</v>
      </c>
      <c r="E105" s="170" t="str">
        <f>"đạt tỷ lệ "&amp; ROUND(COUNTIF($G$14:$G$98,"Hoàn thành")/(MAX(A14:A99)-COUNTIF($G$14:$G$98,""))*100,1)&amp;"%"</f>
        <v>đạt tỷ lệ 0%</v>
      </c>
      <c r="H105" s="124"/>
    </row>
    <row r="106" spans="1:13" x14ac:dyDescent="0.25">
      <c r="B106" s="165" t="s">
        <v>42</v>
      </c>
      <c r="C106" s="165"/>
      <c r="D106" s="162" t="str">
        <f>COUNTIF($G$14:$G$98,"Không hoàn thành")&amp;" người"</f>
        <v>0 người</v>
      </c>
      <c r="E106" s="170" t="str">
        <f>"đạt tỷ lệ "&amp; ROUND(COUNTIF($G$14:$G$98,"Không hoàn thành")/(MAX(A14:A99)-COUNTIF($G$14:$G$98,""))*100,1)&amp;"%"</f>
        <v>đạt tỷ lệ 0%</v>
      </c>
      <c r="H106" s="124"/>
    </row>
    <row r="107" spans="1:13" x14ac:dyDescent="0.25">
      <c r="B107" s="165" t="s">
        <v>44</v>
      </c>
      <c r="C107" s="165"/>
      <c r="D107" s="165"/>
      <c r="H107" s="124"/>
    </row>
    <row r="108" spans="1:13" x14ac:dyDescent="0.25">
      <c r="A108" s="171"/>
      <c r="H108" s="124"/>
    </row>
    <row r="109" spans="1:13" x14ac:dyDescent="0.25">
      <c r="F109" s="172" t="s">
        <v>47</v>
      </c>
      <c r="H109" s="124"/>
    </row>
    <row r="110" spans="1:13" x14ac:dyDescent="0.25">
      <c r="A110" s="173"/>
      <c r="B110" s="173"/>
      <c r="C110" s="174" t="s">
        <v>45</v>
      </c>
      <c r="D110" s="174"/>
      <c r="E110" s="175"/>
      <c r="F110" s="163" t="s">
        <v>46</v>
      </c>
      <c r="H110" s="128"/>
    </row>
    <row r="111" spans="1:13" s="15" customFormat="1" x14ac:dyDescent="0.25">
      <c r="A111" s="161"/>
      <c r="B111" s="161"/>
      <c r="C111" s="162"/>
      <c r="D111" s="162"/>
      <c r="E111" s="166"/>
      <c r="F111" s="163"/>
      <c r="G111" s="124"/>
      <c r="H111" s="124"/>
    </row>
    <row r="112" spans="1:13" x14ac:dyDescent="0.25">
      <c r="B112" s="162"/>
      <c r="G112" s="124"/>
      <c r="H112" s="124"/>
    </row>
    <row r="113" spans="7:8" x14ac:dyDescent="0.25">
      <c r="G113" s="124"/>
      <c r="H113" s="124"/>
    </row>
    <row r="114" spans="7:8" x14ac:dyDescent="0.25">
      <c r="G114" s="124"/>
      <c r="H114" s="124"/>
    </row>
    <row r="115" spans="7:8" x14ac:dyDescent="0.25">
      <c r="G115" s="124"/>
      <c r="H115" s="124"/>
    </row>
    <row r="116" spans="7:8" x14ac:dyDescent="0.25">
      <c r="G116" s="124"/>
      <c r="H116" s="124"/>
    </row>
    <row r="117" spans="7:8" x14ac:dyDescent="0.25">
      <c r="G117" s="124"/>
      <c r="H117" s="124"/>
    </row>
    <row r="118" spans="7:8" x14ac:dyDescent="0.25">
      <c r="G118" s="124"/>
      <c r="H118" s="124"/>
    </row>
  </sheetData>
  <autoFilter ref="A13:M98">
    <sortState ref="A14:M98">
      <sortCondition ref="A13:A98"/>
    </sortState>
  </autoFilter>
  <mergeCells count="16">
    <mergeCell ref="A4:H4"/>
    <mergeCell ref="H11:H12"/>
    <mergeCell ref="A6:H6"/>
    <mergeCell ref="A7:H7"/>
    <mergeCell ref="F11:G11"/>
    <mergeCell ref="A11:A12"/>
    <mergeCell ref="B11:B12"/>
    <mergeCell ref="C11:C12"/>
    <mergeCell ref="D11:D12"/>
    <mergeCell ref="E11:E12"/>
    <mergeCell ref="N2:O2"/>
    <mergeCell ref="P2:Q2"/>
    <mergeCell ref="I1:Q1"/>
    <mergeCell ref="I2:I3"/>
    <mergeCell ref="J2:K2"/>
    <mergeCell ref="L2:M2"/>
  </mergeCells>
  <conditionalFormatting sqref="A14:D14 B21:D100 B15:D19 A15:A100">
    <cfRule type="expression" dxfId="1" priority="4" stopIfTrue="1">
      <formula>$C14=""</formula>
    </cfRule>
  </conditionalFormatting>
  <conditionalFormatting sqref="D20">
    <cfRule type="expression" dxfId="0" priority="3" stopIfTrue="1">
      <formula>$C20=""</formula>
    </cfRule>
  </conditionalFormatting>
  <pageMargins left="0.25" right="0.25" top="0.75" bottom="0.75" header="0.3" footer="0.3"/>
  <pageSetup paperSize="9" scale="62" fitToHeight="0" orientation="portrait" r:id="rId1"/>
  <headerFooter>
    <oddHeader>&amp;RBiểu mẫu 05</oddHeader>
    <oddFooter>&amp;LQuy định đánh giá kết quả công việc CBCNV&amp;RTrang &amp;P/&amp;N</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D4" sqref="D4"/>
    </sheetView>
  </sheetViews>
  <sheetFormatPr defaultRowHeight="15" x14ac:dyDescent="0.25"/>
  <cols>
    <col min="1" max="1" width="13.7109375" style="109" customWidth="1"/>
    <col min="2" max="2" width="15.42578125" customWidth="1"/>
    <col min="3" max="3" width="8.42578125" hidden="1" customWidth="1"/>
    <col min="4" max="4" width="15.140625" customWidth="1"/>
    <col min="5" max="5" width="8.42578125" hidden="1" customWidth="1"/>
    <col min="6" max="6" width="14.42578125" customWidth="1"/>
    <col min="7" max="7" width="8.42578125" hidden="1" customWidth="1"/>
    <col min="8" max="8" width="21.7109375" customWidth="1"/>
    <col min="9" max="9" width="8.42578125" hidden="1" customWidth="1"/>
  </cols>
  <sheetData>
    <row r="1" spans="1:17" ht="28.5" x14ac:dyDescent="0.25">
      <c r="A1" s="428" t="s">
        <v>449</v>
      </c>
      <c r="B1" s="428"/>
      <c r="C1" s="428"/>
      <c r="D1" s="428"/>
      <c r="E1" s="428"/>
      <c r="F1" s="428"/>
      <c r="G1" s="428"/>
      <c r="H1" s="428"/>
      <c r="I1" s="428"/>
    </row>
    <row r="2" spans="1:17" x14ac:dyDescent="0.25">
      <c r="A2" s="429"/>
      <c r="B2" s="426" t="s">
        <v>457</v>
      </c>
      <c r="C2" s="427"/>
      <c r="D2" s="426" t="s">
        <v>458</v>
      </c>
      <c r="E2" s="427"/>
      <c r="F2" s="425" t="s">
        <v>459</v>
      </c>
      <c r="G2" s="425"/>
      <c r="H2" s="426" t="s">
        <v>460</v>
      </c>
      <c r="I2" s="427"/>
      <c r="J2" s="106"/>
      <c r="K2" s="106"/>
      <c r="L2" s="106"/>
      <c r="M2" s="106"/>
      <c r="N2" s="106"/>
      <c r="O2" s="106"/>
      <c r="P2" s="106"/>
      <c r="Q2" s="106"/>
    </row>
    <row r="3" spans="1:17" x14ac:dyDescent="0.25">
      <c r="A3" s="430"/>
      <c r="B3" s="105" t="s">
        <v>461</v>
      </c>
      <c r="C3" s="110" t="s">
        <v>462</v>
      </c>
      <c r="D3" s="105" t="s">
        <v>461</v>
      </c>
      <c r="E3" s="110" t="s">
        <v>462</v>
      </c>
      <c r="F3" s="105" t="s">
        <v>461</v>
      </c>
      <c r="G3" s="110" t="s">
        <v>462</v>
      </c>
      <c r="H3" s="105" t="s">
        <v>461</v>
      </c>
      <c r="I3" s="110" t="s">
        <v>462</v>
      </c>
      <c r="J3" s="106"/>
      <c r="K3" s="106"/>
      <c r="L3" s="106"/>
      <c r="M3" s="106"/>
      <c r="N3" s="106"/>
      <c r="O3" s="106"/>
      <c r="P3" s="106"/>
      <c r="Q3" s="106"/>
    </row>
    <row r="4" spans="1:17" x14ac:dyDescent="0.25">
      <c r="A4" s="105" t="s">
        <v>452</v>
      </c>
      <c r="B4" s="108" t="str">
        <f>COUNTIFS('Bang ket qua theo cong thuc'!$G$14:$G$98,"xuất sắc",'Bang ket qua theo cong thuc'!$M$14:$M$98,"DMSX")&amp;"/"&amp;COUNTIF('Bang ket qua theo cong thuc'!$M$20:$M$98,"DMSX")</f>
        <v>0/7</v>
      </c>
      <c r="C4" s="111">
        <f>COUNTIF('Bang ket qua theo cong thuc'!$G$20:$G$26,"Xuất sắc")/ (85-COUNTIF('Bang ket qua theo cong thuc'!$G$14:$G$98,""))*100</f>
        <v>0</v>
      </c>
      <c r="D4" s="108" t="str">
        <f>COUNTIFS('Bang ket qua theo cong thuc'!$G$14:$G$98,"Tốt",'Bang ket qua theo cong thuc'!$M$14:$M$98,"DMSX")&amp;"/"&amp;COUNTIF('Bang ket qua theo cong thuc'!$M$20:$M$98,"DMSX")</f>
        <v>0/7</v>
      </c>
      <c r="E4" s="111">
        <f>COUNTIF('Bang ket qua theo cong thuc'!$G$20:$G$26,"tốt")/(85-COUNTIF('Bang ket qua theo cong thuc'!$G$14:$G$98,""))*100</f>
        <v>0</v>
      </c>
      <c r="F4" s="108" t="str">
        <f>COUNTIFS('Bang ket qua theo cong thuc'!$G$14:$G$98,"Hoàn thành",'Bang ket qua theo cong thuc'!$M$14:$M$98,"DMSX")&amp;"/"&amp;COUNTIF('Bang ket qua theo cong thuc'!$M$20:$M$98,"DMSX")</f>
        <v>0/7</v>
      </c>
      <c r="G4" s="111">
        <f>COUNTIF('Bang ket qua theo cong thuc'!$G$20:$G$26,"hoàn thành")/ (85-COUNTIF('Bang ket qua theo cong thuc'!$G$14:$G$98,""))*100</f>
        <v>0</v>
      </c>
      <c r="H4" s="108" t="str">
        <f>COUNTIFS('Bang ket qua theo cong thuc'!$G$14:$G$98,"Không hoàn thành",'Bang ket qua theo cong thuc'!$M$14:$M$98,"DMSX")&amp;"/"&amp;COUNTIF('Bang ket qua theo cong thuc'!$M$20:$M$98,"DMSX")</f>
        <v>0/7</v>
      </c>
      <c r="I4" s="111">
        <f>COUNTIF('Bang ket qua theo cong thuc'!$G$20:$G$26,"không hoàn thành")/ (85-COUNTIF('Bang ket qua theo cong thuc'!$G$14:$G$98,""))*100</f>
        <v>0</v>
      </c>
      <c r="J4" s="106"/>
      <c r="K4" s="106"/>
      <c r="L4" s="106"/>
      <c r="M4" s="106"/>
      <c r="N4" s="106"/>
      <c r="O4" s="106"/>
      <c r="P4" s="106"/>
      <c r="Q4" s="106"/>
    </row>
    <row r="5" spans="1:17" x14ac:dyDescent="0.25">
      <c r="A5" s="105" t="s">
        <v>451</v>
      </c>
      <c r="B5" s="108" t="str">
        <f>COUNTIFS('Bang ket qua theo cong thuc'!$G$14:$G$98,"xuất sắc",'Bang ket qua theo cong thuc'!$M$14:$M$98,"VCLD")&amp;"/"&amp;COUNTIF('Bang ket qua theo cong thuc'!$M$20:$M$98,"VCLD")</f>
        <v>0/12</v>
      </c>
      <c r="C5" s="111">
        <f>COUNTIF('Bang ket qua theo cong thuc'!$G$27:$G$38,"Xuất sắc")/ (85-COUNTIF('Bang ket qua theo cong thuc'!$G$14:$G$98,""))*100</f>
        <v>0</v>
      </c>
      <c r="D5" s="108" t="str">
        <f>COUNTIFS('Bang ket qua theo cong thuc'!$G$14:$G$98,"Tốt",'Bang ket qua theo cong thuc'!$M$14:$M$98,"VCLD")&amp;"/"&amp;COUNTIF('Bang ket qua theo cong thuc'!$M$20:$M$98,"VCLD")</f>
        <v>0/12</v>
      </c>
      <c r="E5" s="111">
        <f>COUNTIF('Bang ket qua theo cong thuc'!$G$27:$G$38,"tốt")/(85-COUNTIF('Bang ket qua theo cong thuc'!$G$14:$G$98,""))*100</f>
        <v>0</v>
      </c>
      <c r="F5" s="108" t="str">
        <f>COUNTIFS('Bang ket qua theo cong thuc'!$G$14:$G$98,"Hoàn thành",'Bang ket qua theo cong thuc'!$M$14:$M$98,"VCLD")&amp;"/"&amp;COUNTIF('Bang ket qua theo cong thuc'!$M$20:$M$98,"VCLD")</f>
        <v>0/12</v>
      </c>
      <c r="G5" s="117">
        <f>COUNTIF('Bang ket qua theo cong thuc'!$G$27:$G$38,"hoàn thành")/(85-COUNTIF('Bang ket qua theo cong thuc'!$G$14:$G$98,""))*100</f>
        <v>0</v>
      </c>
      <c r="H5" s="108" t="str">
        <f>COUNTIFS('Bang ket qua theo cong thuc'!$G$14:$G$98,"Không hoàn thành",'Bang ket qua theo cong thuc'!$M$14:$M$98,"VCLD")&amp;"/"&amp;COUNTIF('Bang ket qua theo cong thuc'!$M$20:$M$98,"VCLD")</f>
        <v>0/12</v>
      </c>
      <c r="I5" s="117">
        <f>COUNTIF('Bang ket qua theo cong thuc'!$G$27:G40,"không hoàn thành")/(85-COUNTIF('Bang ket qua theo cong thuc'!$G$14:$G$98,""))*100</f>
        <v>0</v>
      </c>
      <c r="J5" s="106"/>
      <c r="K5" s="106"/>
      <c r="L5" s="106"/>
      <c r="M5" s="106"/>
      <c r="N5" s="106"/>
      <c r="O5" s="106"/>
      <c r="P5" s="106"/>
      <c r="Q5" s="106"/>
    </row>
    <row r="6" spans="1:17" x14ac:dyDescent="0.25">
      <c r="A6" s="105" t="s">
        <v>450</v>
      </c>
      <c r="B6" s="108" t="str">
        <f>COUNTIFS('Bang ket qua theo cong thuc'!$G$14:$G$98,"xuất sắc",'Bang ket qua theo cong thuc'!$M$14:$M$98,"HTCT")&amp;"/"&amp;COUNTIF('Bang ket qua theo cong thuc'!$M$20:$M$98,"HTCT")</f>
        <v>0/16</v>
      </c>
      <c r="C6" s="111">
        <f>COUNTIF('Bang ket qua theo cong thuc'!$G$39:$G$54,"Xuất sắc")/ (85-COUNTIF('Bang ket qua theo cong thuc'!$G$14:$G$98,""))*100</f>
        <v>0</v>
      </c>
      <c r="D6" s="108" t="str">
        <f>COUNTIFS('Bang ket qua theo cong thuc'!$G$14:$G$98,"Tốt",'Bang ket qua theo cong thuc'!$M$14:$M$98,"HTCT")&amp;"/"&amp;COUNTIF('Bang ket qua theo cong thuc'!$M$20:$M$98,"HTCT")</f>
        <v>0/16</v>
      </c>
      <c r="E6" s="111">
        <f>COUNTIF('Bang ket qua theo cong thuc'!$G$39:$G$54,"tốt")/ (85-COUNTIF('Bang ket qua theo cong thuc'!$G$14:$G$98,""))*100</f>
        <v>0</v>
      </c>
      <c r="F6" s="108" t="str">
        <f>COUNTIFS('Bang ket qua theo cong thuc'!$G$14:$G$98,"Hoàn thành",'Bang ket qua theo cong thuc'!$M$14:$M$98,"HTCT")&amp;"/"&amp;COUNTIF('Bang ket qua theo cong thuc'!$M$20:$M$98,"HTCT")</f>
        <v>0/16</v>
      </c>
      <c r="G6" s="111">
        <f>COUNTIF('Bang ket qua theo cong thuc'!$G$39:$G$54,"hoàn thành")/ (85-COUNTIF('Bang ket qua theo cong thuc'!$G$14:$G$98,""))*100</f>
        <v>0</v>
      </c>
      <c r="H6" s="108" t="str">
        <f>COUNTIFS('Bang ket qua theo cong thuc'!$G$14:$G$98,"Không hoàn thành",'Bang ket qua theo cong thuc'!$M$14:$M$98,"HTCT")&amp;"/"&amp;COUNTIF('Bang ket qua theo cong thuc'!$M$20:$M$98,"HTCT")</f>
        <v>0/16</v>
      </c>
      <c r="I6" s="117">
        <f>COUNTIF('Bang ket qua theo cong thuc'!$G$39:$G$54,"không hoàn thành")/ (85-COUNTIF('Bang ket qua theo cong thuc'!$G$14:$G$98,""))*100</f>
        <v>0</v>
      </c>
      <c r="J6" s="106"/>
      <c r="K6" s="106"/>
      <c r="L6" s="106"/>
      <c r="M6" s="106"/>
      <c r="N6" s="106"/>
      <c r="O6" s="106"/>
      <c r="P6" s="106"/>
      <c r="Q6" s="106"/>
    </row>
    <row r="7" spans="1:17" x14ac:dyDescent="0.25">
      <c r="A7" s="105" t="s">
        <v>453</v>
      </c>
      <c r="B7" s="108" t="str">
        <f>COUNTIFS('Bang ket qua theo cong thuc'!$G$14:$G$98,"xuất sắc",'Bang ket qua theo cong thuc'!$M$14:$M$98,"TKT")&amp;"/"&amp;COUNTIF('Bang ket qua theo cong thuc'!$M$20:$M$98,"TKT")</f>
        <v>0/15</v>
      </c>
      <c r="C7" s="111">
        <f>COUNTIF('Bang ket qua theo cong thuc'!$G$55:$G$69,"Xuất sắc")/ (85-COUNTIF('Bang ket qua theo cong thuc'!$G$14:$G$98,""))*100</f>
        <v>0</v>
      </c>
      <c r="D7" s="108" t="str">
        <f>COUNTIFS('Bang ket qua theo cong thuc'!$G$14:$G$98,"Tốt",'Bang ket qua theo cong thuc'!$M$14:$M$98,"TKT")&amp;"/"&amp;COUNTIF('Bang ket qua theo cong thuc'!$M$20:$M$98,"TKT")</f>
        <v>0/15</v>
      </c>
      <c r="E7" s="111">
        <f>COUNTIF('Bang ket qua theo cong thuc'!$G$55:$G$69,"tốt")/ (85-COUNTIF('Bang ket qua theo cong thuc'!$G$14:$G$98,""))*100</f>
        <v>0</v>
      </c>
      <c r="F7" s="108" t="str">
        <f>COUNTIFS('Bang ket qua theo cong thuc'!$G$14:$G$98,"Hoàn thành",'Bang ket qua theo cong thuc'!$M$14:$M$98,"TKT")&amp;"/"&amp;COUNTIF('Bang ket qua theo cong thuc'!$M$20:$M$98,"TKT")</f>
        <v>0/15</v>
      </c>
      <c r="G7" s="117">
        <f>COUNTIF('Bang ket qua theo cong thuc'!$G$55:$G$69,"hoàn thành")/ (85-COUNTIF('Bang ket qua theo cong thuc'!$G$14:$G$98,""))*100</f>
        <v>0</v>
      </c>
      <c r="H7" s="108" t="str">
        <f>COUNTIFS('Bang ket qua theo cong thuc'!$G$14:$G$98,"Không hoàn thành",'Bang ket qua theo cong thuc'!$M$14:$M$98,"TKT")&amp;"/"&amp;COUNTIF('Bang ket qua theo cong thuc'!$M$20:$M$98,"TKT")</f>
        <v>0/15</v>
      </c>
      <c r="I7" s="117">
        <f>COUNTIF('Bang ket qua theo cong thuc'!$G$55:$G$69,"không hoàn thành")/ (85-COUNTIF('Bang ket qua theo cong thuc'!$G$14:$G$98,""))*100</f>
        <v>0</v>
      </c>
      <c r="J7" s="106"/>
      <c r="K7" s="106"/>
      <c r="L7" s="106"/>
      <c r="M7" s="106"/>
      <c r="N7" s="106"/>
      <c r="O7" s="106"/>
      <c r="P7" s="106"/>
      <c r="Q7" s="106"/>
    </row>
    <row r="8" spans="1:17" x14ac:dyDescent="0.25">
      <c r="A8" s="105" t="s">
        <v>454</v>
      </c>
      <c r="B8" s="108" t="str">
        <f>COUNTIFS('Bang ket qua theo cong thuc'!$G$14:$G$98,"xuất sắc",'Bang ket qua theo cong thuc'!$M$14:$M$98,"TKBV")&amp;"/"&amp;COUNTIF('Bang ket qua theo cong thuc'!$M$20:$M$98,"TKBV")</f>
        <v>0/23</v>
      </c>
      <c r="C8" s="111">
        <f>COUNTIF('Bang ket qua theo cong thuc'!$G$70:$G$92,"Xuất sắc")/ (85-COUNTIF('Bang ket qua theo cong thuc'!$G$14:$G$98,""))*100</f>
        <v>0</v>
      </c>
      <c r="D8" s="108" t="str">
        <f>COUNTIFS('Bang ket qua theo cong thuc'!$G$14:$G$98,"Tốt",'Bang ket qua theo cong thuc'!$M$14:$M$98,"TKBV")&amp;"/"&amp;COUNTIF('Bang ket qua theo cong thuc'!$M$20:$M$98,"TKBV")</f>
        <v>0/23</v>
      </c>
      <c r="E8" s="111">
        <f>COUNTIF('Bang ket qua theo cong thuc'!$G$70:$G$92,"tốt")/ (85-COUNTIF('Bang ket qua theo cong thuc'!$G$14:$G$98,""))*100</f>
        <v>0</v>
      </c>
      <c r="F8" s="108" t="str">
        <f>COUNTIFS('Bang ket qua theo cong thuc'!$G$14:$G$98,"Hoàn thành",'Bang ket qua theo cong thuc'!$M$14:$M$98,"TKBV")&amp;"/"&amp;COUNTIF('Bang ket qua theo cong thuc'!$M$20:$M$98,"TKBV")</f>
        <v>0/23</v>
      </c>
      <c r="G8" s="117">
        <f>COUNTIF('Bang ket qua theo cong thuc'!$G$70:$G$92,"hoàn thành")/ (85-COUNTIF('Bang ket qua theo cong thuc'!$G$14:$G$98,""))*100</f>
        <v>0</v>
      </c>
      <c r="H8" s="108" t="str">
        <f>COUNTIFS('Bang ket qua theo cong thuc'!$G$14:$G$98,"Không hoàn thành",'Bang ket qua theo cong thuc'!$M$14:$M$98,"TKBV")&amp;"/"&amp;COUNTIF('Bang ket qua theo cong thuc'!$M$20:$M$98,"TKBV")</f>
        <v>0/23</v>
      </c>
      <c r="I8" s="117">
        <f>COUNTIF('Bang ket qua theo cong thuc'!$G$70:$G$92,"không hoàn thành")/ (85-COUNTIF('Bang ket qua theo cong thuc'!$G$14:$G$98,""))*100</f>
        <v>0</v>
      </c>
      <c r="J8" s="106"/>
      <c r="K8" s="106"/>
      <c r="L8" s="106"/>
      <c r="M8" s="106"/>
      <c r="N8" s="106"/>
      <c r="O8" s="106"/>
      <c r="P8" s="106"/>
      <c r="Q8" s="106"/>
    </row>
    <row r="9" spans="1:17" x14ac:dyDescent="0.25">
      <c r="A9" s="105" t="s">
        <v>455</v>
      </c>
      <c r="B9" s="108" t="str">
        <f>COUNTIFS('Bang ket qua theo cong thuc'!$G$14:$G$98,"xuất sắc",'Bang ket qua theo cong thuc'!$M$14:$M$98,"XDCB")&amp;"/"&amp;COUNTIF('Bang ket qua theo cong thuc'!$M$20:$M$98,"XDCB")</f>
        <v>0/6</v>
      </c>
      <c r="C9" s="111">
        <f>COUNTIF('Bang ket qua theo cong thuc'!$G$93:$G$98,"Xuất sắc")/ (85-COUNTIF('Bang ket qua theo cong thuc'!$G$14:$G$98,""))*100</f>
        <v>0</v>
      </c>
      <c r="D9" s="108" t="str">
        <f>COUNTIFS('Bang ket qua theo cong thuc'!$G$14:$G$98,"Tốt",'Bang ket qua theo cong thuc'!$M$14:$M$98,"XDCB")&amp;"/"&amp;COUNTIF('Bang ket qua theo cong thuc'!$M$20:$M$98,"XDCB")</f>
        <v>0/6</v>
      </c>
      <c r="E9" s="111">
        <f>COUNTIF('Bang ket qua theo cong thuc'!$G$93:$G$98,"tốt")/ (85-COUNTIF('Bang ket qua theo cong thuc'!$G$14:$G$98,""))*100</f>
        <v>0</v>
      </c>
      <c r="F9" s="108" t="str">
        <f>COUNTIFS('Bang ket qua theo cong thuc'!$G$14:$G$98,"Hoàn thành",'Bang ket qua theo cong thuc'!$M$14:$M$98,"XDCB")&amp;"/"&amp;COUNTIF('Bang ket qua theo cong thuc'!$M$20:$M$98,"XDCB")</f>
        <v>0/6</v>
      </c>
      <c r="G9" s="117">
        <f>COUNTIF('Bang ket qua theo cong thuc'!$G$93:$G$98,"hoàn thành")/ (85-COUNTIF('Bang ket qua theo cong thuc'!$G$14:$G$98,""))*100</f>
        <v>0</v>
      </c>
      <c r="H9" s="108" t="str">
        <f>COUNTIFS('Bang ket qua theo cong thuc'!$G$14:$G$98,"Không hoàn thành",'Bang ket qua theo cong thuc'!$M$14:$M$98,"XDCB")&amp;"/"&amp;COUNTIF('Bang ket qua theo cong thuc'!$M$20:$M$98,"XDCB")</f>
        <v>0/6</v>
      </c>
      <c r="I9" s="117">
        <f>COUNTIF('Bang ket qua theo cong thuc'!$G$93:$G$98,"không hoàn thành")/ (85-COUNTIF('Bang ket qua theo cong thuc'!$G$14:$G$98,""))*100</f>
        <v>0</v>
      </c>
      <c r="J9" s="106"/>
      <c r="K9" s="106"/>
      <c r="L9" s="106"/>
      <c r="M9" s="106"/>
      <c r="N9" s="106"/>
      <c r="O9" s="106"/>
      <c r="P9" s="106"/>
      <c r="Q9" s="106"/>
    </row>
    <row r="10" spans="1:17" s="107" customFormat="1" x14ac:dyDescent="0.25">
      <c r="A10" s="105" t="s">
        <v>463</v>
      </c>
      <c r="B10" s="122">
        <f>COUNTIFS('Bang ket qua theo cong thuc'!$G$14:$G$98,"xuất sắc")</f>
        <v>0</v>
      </c>
      <c r="C10" s="123">
        <f>SUM(C4:C9)</f>
        <v>0</v>
      </c>
      <c r="D10" s="122">
        <f>COUNTIFS('Bang ket qua theo cong thuc'!$G$14:$G$98,"Tốt")</f>
        <v>6</v>
      </c>
      <c r="E10" s="123"/>
      <c r="F10" s="122">
        <f>COUNTIFS('Bang ket qua theo cong thuc'!$G$14:$G$98,"Hoàn thành")</f>
        <v>0</v>
      </c>
      <c r="G10" s="111"/>
      <c r="H10" s="108">
        <f>COUNTIFS('Bang ket qua theo cong thuc'!$G$14:$G$98,"Không hoàn thành")</f>
        <v>0</v>
      </c>
      <c r="I10" s="111">
        <f>SUM(I4:I9)</f>
        <v>0</v>
      </c>
      <c r="J10" s="113"/>
      <c r="K10" s="113"/>
      <c r="L10" s="113"/>
      <c r="M10" s="113"/>
      <c r="N10" s="113"/>
      <c r="O10" s="113"/>
      <c r="P10" s="113"/>
      <c r="Q10" s="113"/>
    </row>
    <row r="11" spans="1:17" x14ac:dyDescent="0.25">
      <c r="A11" s="118" t="s">
        <v>469</v>
      </c>
      <c r="B11" s="120">
        <f>B10/SUM(B10:H10)</f>
        <v>0</v>
      </c>
      <c r="C11" s="114"/>
      <c r="D11" s="120">
        <f>D10/SUM(B10:H10)</f>
        <v>1</v>
      </c>
      <c r="E11" s="114"/>
      <c r="F11" s="114"/>
      <c r="G11" s="106"/>
      <c r="H11" s="106"/>
      <c r="I11" s="106"/>
      <c r="J11" s="106"/>
      <c r="K11" s="106"/>
      <c r="L11" s="106"/>
      <c r="M11" s="106"/>
      <c r="N11" s="106"/>
      <c r="O11" s="106"/>
      <c r="P11" s="106"/>
      <c r="Q11" s="106"/>
    </row>
    <row r="12" spans="1:17" s="103" customFormat="1" x14ac:dyDescent="0.25">
      <c r="A12" s="119"/>
      <c r="B12" s="115"/>
      <c r="C12" s="115"/>
      <c r="D12" s="115"/>
      <c r="E12" s="115"/>
      <c r="F12" s="115"/>
      <c r="G12" s="116"/>
      <c r="H12" s="116"/>
      <c r="I12" s="116"/>
      <c r="J12" s="116"/>
      <c r="K12" s="116"/>
      <c r="L12" s="116"/>
      <c r="M12" s="116"/>
      <c r="N12" s="116"/>
      <c r="O12" s="116"/>
      <c r="P12" s="116"/>
      <c r="Q12" s="116"/>
    </row>
    <row r="13" spans="1:17" s="103" customFormat="1" x14ac:dyDescent="0.25">
      <c r="A13" s="119"/>
      <c r="B13" s="115"/>
      <c r="C13" s="115"/>
      <c r="D13" s="115"/>
      <c r="E13" s="115"/>
      <c r="F13" s="115"/>
      <c r="G13" s="116"/>
      <c r="H13" s="116"/>
      <c r="I13" s="116"/>
      <c r="J13" s="116"/>
      <c r="K13" s="116"/>
      <c r="L13" s="116"/>
      <c r="M13" s="116"/>
      <c r="N13" s="116"/>
      <c r="O13" s="116"/>
      <c r="P13" s="116"/>
      <c r="Q13" s="116"/>
    </row>
    <row r="14" spans="1:17" x14ac:dyDescent="0.25">
      <c r="A14" s="119"/>
      <c r="B14" s="114"/>
      <c r="C14" s="114"/>
      <c r="D14" s="114"/>
      <c r="E14" s="114"/>
      <c r="F14" s="114"/>
      <c r="G14" s="106"/>
      <c r="H14" s="106"/>
      <c r="I14" s="106"/>
      <c r="J14" s="106"/>
      <c r="K14" s="106"/>
      <c r="L14" s="106"/>
      <c r="M14" s="106"/>
      <c r="N14" s="106"/>
      <c r="O14" s="106"/>
      <c r="P14" s="106"/>
      <c r="Q14" s="106"/>
    </row>
    <row r="15" spans="1:17" s="103" customFormat="1" x14ac:dyDescent="0.25">
      <c r="A15" s="119"/>
      <c r="B15" s="115"/>
      <c r="C15" s="115"/>
      <c r="D15" s="115"/>
      <c r="E15" s="115"/>
      <c r="F15" s="115"/>
      <c r="G15" s="116"/>
      <c r="H15" s="116"/>
      <c r="I15" s="116"/>
      <c r="J15" s="116"/>
      <c r="K15" s="116"/>
      <c r="L15" s="116"/>
      <c r="M15" s="116"/>
      <c r="N15" s="116"/>
      <c r="O15" s="116"/>
      <c r="P15" s="116"/>
      <c r="Q15" s="116"/>
    </row>
    <row r="16" spans="1:17" s="103" customFormat="1" x14ac:dyDescent="0.25">
      <c r="A16" s="119"/>
      <c r="B16" s="115"/>
      <c r="C16" s="115"/>
      <c r="D16" s="115"/>
      <c r="E16" s="115"/>
      <c r="F16" s="115"/>
      <c r="G16" s="116"/>
      <c r="H16" s="116"/>
      <c r="I16" s="116"/>
      <c r="J16" s="116"/>
      <c r="K16" s="116"/>
      <c r="L16" s="116"/>
      <c r="M16" s="116"/>
      <c r="N16" s="116"/>
      <c r="O16" s="116"/>
      <c r="P16" s="116"/>
      <c r="Q16" s="116"/>
    </row>
    <row r="17" spans="1:17" x14ac:dyDescent="0.25">
      <c r="A17" s="119"/>
      <c r="B17" s="114"/>
      <c r="C17" s="114"/>
      <c r="D17" s="114"/>
      <c r="E17" s="114"/>
      <c r="F17" s="114"/>
      <c r="G17" s="106"/>
      <c r="H17" s="106"/>
      <c r="I17" s="106"/>
      <c r="J17" s="106"/>
      <c r="K17" s="106"/>
      <c r="L17" s="106"/>
      <c r="M17" s="106"/>
      <c r="N17" s="106"/>
      <c r="O17" s="106"/>
      <c r="P17" s="106"/>
      <c r="Q17" s="106"/>
    </row>
    <row r="18" spans="1:17" s="103" customFormat="1" x14ac:dyDescent="0.25">
      <c r="A18" s="119"/>
      <c r="B18" s="115"/>
      <c r="C18" s="115"/>
      <c r="D18" s="115"/>
      <c r="E18" s="115"/>
      <c r="F18" s="115"/>
      <c r="G18" s="116"/>
      <c r="H18" s="116"/>
      <c r="I18" s="116"/>
      <c r="J18" s="116"/>
      <c r="K18" s="116"/>
      <c r="L18" s="116"/>
      <c r="M18" s="116"/>
      <c r="N18" s="116"/>
      <c r="O18" s="116"/>
      <c r="P18" s="116"/>
      <c r="Q18" s="116"/>
    </row>
    <row r="19" spans="1:17" s="103" customFormat="1" x14ac:dyDescent="0.25">
      <c r="A19" s="119"/>
      <c r="B19" s="115"/>
      <c r="C19" s="115"/>
      <c r="D19" s="115"/>
      <c r="E19" s="115"/>
      <c r="F19" s="115"/>
      <c r="G19" s="116"/>
      <c r="H19" s="116"/>
      <c r="I19" s="116"/>
      <c r="J19" s="116"/>
      <c r="K19" s="116"/>
      <c r="L19" s="116"/>
      <c r="M19" s="116"/>
      <c r="N19" s="116"/>
      <c r="O19" s="116"/>
      <c r="P19" s="116"/>
      <c r="Q19" s="116"/>
    </row>
    <row r="20" spans="1:17" x14ac:dyDescent="0.25">
      <c r="A20" s="119"/>
      <c r="B20" s="114"/>
      <c r="C20" s="114"/>
      <c r="D20" s="114"/>
      <c r="E20" s="114"/>
      <c r="F20" s="114"/>
      <c r="G20" s="106"/>
      <c r="H20" s="106"/>
      <c r="I20" s="106"/>
      <c r="J20" s="106"/>
      <c r="K20" s="106"/>
      <c r="L20" s="106"/>
      <c r="M20" s="106"/>
      <c r="N20" s="106"/>
      <c r="O20" s="106"/>
      <c r="P20" s="106"/>
      <c r="Q20" s="106"/>
    </row>
    <row r="21" spans="1:17" s="103" customFormat="1" x14ac:dyDescent="0.25">
      <c r="A21" s="119"/>
      <c r="B21" s="115"/>
      <c r="C21" s="115"/>
      <c r="D21" s="115"/>
      <c r="E21" s="115"/>
      <c r="F21" s="115"/>
      <c r="G21" s="116"/>
      <c r="H21" s="116"/>
      <c r="I21" s="116"/>
      <c r="J21" s="116"/>
      <c r="K21" s="116"/>
      <c r="L21" s="116"/>
      <c r="M21" s="116"/>
      <c r="N21" s="116"/>
      <c r="O21" s="116"/>
      <c r="P21" s="116"/>
      <c r="Q21" s="116"/>
    </row>
    <row r="22" spans="1:17" s="103" customFormat="1" x14ac:dyDescent="0.25">
      <c r="A22" s="119"/>
      <c r="B22" s="115"/>
      <c r="C22" s="115"/>
      <c r="D22" s="115"/>
      <c r="E22" s="115"/>
      <c r="F22" s="115"/>
      <c r="G22" s="116"/>
      <c r="H22" s="116"/>
      <c r="I22" s="116"/>
      <c r="J22" s="116"/>
      <c r="K22" s="116"/>
      <c r="L22" s="116"/>
      <c r="M22" s="116"/>
      <c r="N22" s="116"/>
      <c r="O22" s="116"/>
      <c r="P22" s="116"/>
      <c r="Q22" s="116"/>
    </row>
    <row r="23" spans="1:17" x14ac:dyDescent="0.25">
      <c r="A23" s="119"/>
      <c r="B23" s="114"/>
      <c r="C23" s="114"/>
      <c r="D23" s="114"/>
      <c r="E23" s="114"/>
      <c r="F23" s="114"/>
      <c r="G23" s="106"/>
      <c r="H23" s="106"/>
      <c r="I23" s="106"/>
      <c r="J23" s="106"/>
      <c r="K23" s="106"/>
      <c r="L23" s="106"/>
      <c r="M23" s="106"/>
      <c r="N23" s="106"/>
      <c r="O23" s="106"/>
      <c r="P23" s="106"/>
      <c r="Q23" s="106"/>
    </row>
    <row r="24" spans="1:17" s="103" customFormat="1" x14ac:dyDescent="0.25">
      <c r="A24" s="119"/>
      <c r="B24" s="115"/>
      <c r="C24" s="115"/>
      <c r="D24" s="115"/>
      <c r="E24" s="115"/>
      <c r="F24" s="115"/>
      <c r="G24" s="116"/>
      <c r="H24" s="116"/>
      <c r="I24" s="116"/>
      <c r="J24" s="116"/>
      <c r="K24" s="116"/>
      <c r="L24" s="116"/>
      <c r="M24" s="116"/>
      <c r="N24" s="116"/>
      <c r="O24" s="116"/>
      <c r="P24" s="116"/>
      <c r="Q24" s="116"/>
    </row>
    <row r="25" spans="1:17" s="103" customFormat="1" x14ac:dyDescent="0.25">
      <c r="A25" s="119"/>
      <c r="B25" s="115"/>
      <c r="C25" s="115"/>
      <c r="D25" s="115"/>
      <c r="E25" s="115"/>
      <c r="F25" s="115"/>
      <c r="G25" s="116"/>
      <c r="H25" s="116"/>
      <c r="I25" s="116"/>
      <c r="J25" s="116"/>
      <c r="K25" s="116"/>
      <c r="L25" s="116"/>
      <c r="M25" s="116"/>
      <c r="N25" s="116"/>
      <c r="O25" s="116"/>
      <c r="P25" s="116"/>
      <c r="Q25" s="116"/>
    </row>
    <row r="26" spans="1:17" x14ac:dyDescent="0.25">
      <c r="A26" s="119"/>
      <c r="B26" s="114"/>
      <c r="C26" s="114"/>
      <c r="D26" s="114"/>
      <c r="E26" s="114"/>
      <c r="F26" s="114"/>
      <c r="G26" s="106"/>
      <c r="H26" s="106"/>
      <c r="I26" s="106"/>
      <c r="J26" s="106"/>
      <c r="K26" s="106"/>
      <c r="L26" s="106"/>
      <c r="M26" s="106"/>
      <c r="N26" s="106"/>
      <c r="O26" s="106"/>
      <c r="P26" s="106"/>
      <c r="Q26" s="106"/>
    </row>
    <row r="27" spans="1:17" s="103" customFormat="1" x14ac:dyDescent="0.25">
      <c r="A27" s="119"/>
      <c r="B27" s="115"/>
      <c r="C27" s="115"/>
      <c r="D27" s="115"/>
      <c r="E27" s="115"/>
      <c r="F27" s="115"/>
      <c r="G27" s="116"/>
      <c r="H27" s="116"/>
      <c r="I27" s="116"/>
      <c r="J27" s="116"/>
      <c r="K27" s="116"/>
      <c r="L27" s="116"/>
      <c r="M27" s="116"/>
      <c r="N27" s="116"/>
      <c r="O27" s="116"/>
      <c r="P27" s="116"/>
      <c r="Q27" s="116"/>
    </row>
    <row r="28" spans="1:17" x14ac:dyDescent="0.25">
      <c r="A28" s="119"/>
      <c r="B28" s="115"/>
      <c r="C28" s="106"/>
      <c r="D28" s="106"/>
      <c r="E28" s="106"/>
      <c r="F28" s="106"/>
      <c r="G28" s="106"/>
      <c r="H28" s="106"/>
      <c r="I28" s="106"/>
      <c r="J28" s="106"/>
      <c r="K28" s="106"/>
      <c r="L28" s="106"/>
      <c r="M28" s="106"/>
      <c r="N28" s="106"/>
      <c r="O28" s="106"/>
      <c r="P28" s="106"/>
      <c r="Q28" s="106"/>
    </row>
    <row r="29" spans="1:17" x14ac:dyDescent="0.25">
      <c r="A29" s="112"/>
      <c r="B29" s="106"/>
      <c r="C29" s="106"/>
      <c r="D29" s="106"/>
      <c r="E29" s="106"/>
      <c r="F29" s="106"/>
      <c r="G29" s="106"/>
      <c r="H29" s="106"/>
      <c r="I29" s="106"/>
      <c r="J29" s="106"/>
      <c r="K29" s="106"/>
      <c r="L29" s="106"/>
      <c r="M29" s="106"/>
      <c r="N29" s="106"/>
      <c r="O29" s="106"/>
      <c r="P29" s="106"/>
      <c r="Q29" s="106"/>
    </row>
    <row r="30" spans="1:17" x14ac:dyDescent="0.25">
      <c r="A30" s="112"/>
      <c r="B30" s="106"/>
      <c r="C30" s="106"/>
      <c r="D30" s="106"/>
      <c r="E30" s="106"/>
      <c r="F30" s="106"/>
      <c r="G30" s="106"/>
      <c r="H30" s="106"/>
      <c r="I30" s="106"/>
      <c r="J30" s="106"/>
      <c r="K30" s="106"/>
      <c r="L30" s="106"/>
      <c r="M30" s="106"/>
      <c r="N30" s="106"/>
      <c r="O30" s="106"/>
      <c r="P30" s="106"/>
      <c r="Q30" s="106"/>
    </row>
    <row r="31" spans="1:17" x14ac:dyDescent="0.25">
      <c r="A31" s="112"/>
      <c r="B31" s="106"/>
      <c r="C31" s="106"/>
      <c r="D31" s="106"/>
      <c r="E31" s="106"/>
      <c r="F31" s="106"/>
      <c r="G31" s="106"/>
      <c r="H31" s="106"/>
      <c r="I31" s="106"/>
      <c r="J31" s="106"/>
      <c r="K31" s="106"/>
      <c r="L31" s="106"/>
      <c r="M31" s="106"/>
      <c r="N31" s="106"/>
      <c r="O31" s="106"/>
      <c r="P31" s="106"/>
      <c r="Q31" s="106"/>
    </row>
    <row r="32" spans="1:17" s="109" customFormat="1" x14ac:dyDescent="0.25"/>
  </sheetData>
  <mergeCells count="6">
    <mergeCell ref="A2:A3"/>
    <mergeCell ref="A1:I1"/>
    <mergeCell ref="B2:C2"/>
    <mergeCell ref="D2:E2"/>
    <mergeCell ref="F2:G2"/>
    <mergeCell ref="H2:I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BM01</vt:lpstr>
      <vt:lpstr>BM02</vt:lpstr>
      <vt:lpstr>BM03</vt:lpstr>
      <vt:lpstr>BM04</vt:lpstr>
      <vt:lpstr>XL Tot - theo cac to</vt:lpstr>
      <vt:lpstr>XL HT- theo cac to</vt:lpstr>
      <vt:lpstr>PLUS</vt:lpstr>
      <vt:lpstr>Bang ket qua theo cong thuc</vt:lpstr>
      <vt:lpstr>Summary</vt:lpstr>
      <vt:lpstr>PL01</vt:lpstr>
      <vt:lpstr>PL02</vt:lpstr>
      <vt:lpstr>PL03</vt:lpstr>
      <vt:lpstr>'Bang ket qua theo cong thuc'!Print_Area</vt:lpstr>
      <vt:lpstr>'BM01'!Print_Area</vt:lpstr>
      <vt:lpstr>'BM02'!Print_Area</vt:lpstr>
      <vt:lpstr>'BM03'!Print_Area</vt:lpstr>
      <vt:lpstr>'PL01'!Print_Area</vt:lpstr>
      <vt:lpstr>'PL02'!Print_Area</vt:lpstr>
      <vt:lpstr>'PL03'!Print_Area</vt:lpstr>
      <vt:lpstr>PLUS!Print_Area</vt:lpstr>
      <vt:lpstr>'XL HT- theo cac to'!Print_Area</vt:lpstr>
      <vt:lpstr>'XL Tot - theo cac to'!Print_Area</vt:lpstr>
      <vt:lpstr>'BM01'!Print_Titles</vt:lpstr>
      <vt:lpstr>PLUS!Print_Titles</vt:lpstr>
      <vt:lpstr>'XL HT- theo cac to'!Print_Titles</vt:lpstr>
      <vt:lpstr>'XL Tot - theo cac to'!Print_Titles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2018-04-07T09:38:23Z</dcterms:modified>
</cp:coreProperties>
</file>