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bc\product certificates\"/>
    </mc:Choice>
  </mc:AlternateContent>
  <xr:revisionPtr revIDLastSave="0" documentId="13_ncr:1_{FE87E8AD-CE16-4076-98EF-2C983FCB54C2}" xr6:coauthVersionLast="47" xr6:coauthVersionMax="47" xr10:uidLastSave="{00000000-0000-0000-0000-000000000000}"/>
  <bookViews>
    <workbookView xWindow="-108" yWindow="-108" windowWidth="23256" windowHeight="12456" xr2:uid="{BDB478C5-6599-490B-85EC-F84E28189CA6}"/>
  </bookViews>
  <sheets>
    <sheet name="eComm Metrics Dashboa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2" l="1"/>
  <c r="G59" i="2"/>
  <c r="F59" i="2"/>
  <c r="H58" i="2"/>
  <c r="G58" i="2"/>
  <c r="F58" i="2"/>
  <c r="H57" i="2"/>
  <c r="G57" i="2"/>
  <c r="F57" i="2"/>
  <c r="H55" i="2"/>
  <c r="G55" i="2"/>
  <c r="F55" i="2"/>
  <c r="H53" i="2"/>
  <c r="G53" i="2"/>
  <c r="F53" i="2"/>
  <c r="H51" i="2"/>
  <c r="G51" i="2"/>
  <c r="F51" i="2"/>
  <c r="H49" i="2"/>
  <c r="G49" i="2"/>
  <c r="F49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0" i="2"/>
  <c r="G40" i="2"/>
  <c r="F40" i="2"/>
  <c r="H38" i="2"/>
  <c r="G38" i="2"/>
  <c r="F38" i="2"/>
  <c r="H37" i="2"/>
  <c r="G37" i="2"/>
  <c r="F37" i="2"/>
  <c r="H36" i="2"/>
  <c r="G36" i="2"/>
  <c r="F36" i="2"/>
  <c r="H35" i="2"/>
  <c r="G35" i="2"/>
  <c r="F35" i="2"/>
  <c r="H31" i="2"/>
  <c r="G31" i="2"/>
  <c r="F31" i="2"/>
  <c r="B95" i="2"/>
  <c r="J109" i="2"/>
  <c r="J110" i="2"/>
  <c r="J108" i="2"/>
  <c r="C120" i="2" s="1"/>
  <c r="D95" i="2"/>
  <c r="C95" i="2"/>
  <c r="E95" i="2"/>
  <c r="C93" i="2"/>
  <c r="D93" i="2" s="1"/>
  <c r="D94" i="2"/>
  <c r="D97" i="2" s="1"/>
  <c r="C94" i="2"/>
  <c r="C97" i="2" s="1"/>
  <c r="B94" i="2"/>
  <c r="E94" i="2" s="1"/>
  <c r="E97" i="2" l="1"/>
  <c r="B129" i="2" s="1"/>
  <c r="C129" i="2" s="1"/>
  <c r="B97" i="2"/>
  <c r="E71" i="2"/>
  <c r="D71" i="2"/>
  <c r="C71" i="2"/>
  <c r="B71" i="2"/>
  <c r="C122" i="2" l="1"/>
  <c r="B122" i="2"/>
  <c r="C111" i="2" l="1"/>
  <c r="C112" i="2"/>
  <c r="C113" i="2"/>
  <c r="B111" i="2"/>
  <c r="J111" i="2" s="1"/>
  <c r="B112" i="2"/>
  <c r="J112" i="2" s="1"/>
  <c r="B113" i="2"/>
  <c r="D23" i="2"/>
  <c r="C23" i="2"/>
  <c r="B23" i="2"/>
  <c r="C68" i="2"/>
  <c r="D68" i="2" s="1"/>
  <c r="J113" i="2" l="1"/>
  <c r="C47" i="2"/>
  <c r="C75" i="2" s="1"/>
  <c r="D32" i="2"/>
  <c r="C32" i="2"/>
  <c r="D47" i="2" l="1"/>
  <c r="D75" i="2" s="1"/>
  <c r="B47" i="2"/>
  <c r="C38" i="2"/>
  <c r="C73" i="2" s="1"/>
  <c r="C74" i="2" s="1"/>
  <c r="C76" i="2" s="1"/>
  <c r="B38" i="2"/>
  <c r="D38" i="2"/>
  <c r="D73" i="2" s="1"/>
  <c r="D74" i="2" s="1"/>
  <c r="D76" i="2" l="1"/>
  <c r="E75" i="2"/>
  <c r="B75" i="2"/>
  <c r="B73" i="2"/>
  <c r="B74" i="2" s="1"/>
  <c r="B76" i="2" s="1"/>
  <c r="E73" i="2"/>
  <c r="D40" i="2"/>
  <c r="C40" i="2"/>
  <c r="B40" i="2"/>
  <c r="E74" i="2" l="1"/>
  <c r="E76" i="2" s="1"/>
  <c r="B127" i="2" s="1"/>
  <c r="B124" i="2"/>
  <c r="C124" i="2"/>
  <c r="B125" i="2"/>
  <c r="C125" i="2"/>
  <c r="C49" i="2"/>
  <c r="D49" i="2"/>
  <c r="B49" i="2"/>
  <c r="B134" i="2" l="1"/>
  <c r="B131" i="2"/>
  <c r="C53" i="2"/>
  <c r="C57" i="2" s="1"/>
  <c r="D53" i="2"/>
  <c r="D57" i="2" s="1"/>
  <c r="D59" i="2" s="1"/>
  <c r="B53" i="2"/>
  <c r="C127" i="2" l="1"/>
  <c r="B57" i="2"/>
  <c r="B59" i="2" s="1"/>
  <c r="C59" i="2"/>
  <c r="C131" i="2" l="1"/>
  <c r="C134" i="2"/>
</calcChain>
</file>

<file path=xl/sharedStrings.xml><?xml version="1.0" encoding="utf-8"?>
<sst xmlns="http://schemas.openxmlformats.org/spreadsheetml/2006/main" count="104" uniqueCount="89">
  <si>
    <t>Net Revenue</t>
  </si>
  <si>
    <t xml:space="preserve">COGS </t>
  </si>
  <si>
    <t>Import freight</t>
  </si>
  <si>
    <t>Fulfillment</t>
  </si>
  <si>
    <t>Contribution Margin</t>
  </si>
  <si>
    <t>Marketing Expenses</t>
  </si>
  <si>
    <t>Operating Income</t>
  </si>
  <si>
    <t>EBITDA</t>
  </si>
  <si>
    <t>Revenue Growth Rate</t>
  </si>
  <si>
    <t>Units Sold</t>
  </si>
  <si>
    <t>Summary Financials</t>
  </si>
  <si>
    <t>Overall</t>
  </si>
  <si>
    <t>First Order</t>
  </si>
  <si>
    <t>Lifetime</t>
  </si>
  <si>
    <t>Customers</t>
  </si>
  <si>
    <t>Revenue</t>
  </si>
  <si>
    <t xml:space="preserve">Product Cost </t>
  </si>
  <si>
    <t>Are we profitable?</t>
  </si>
  <si>
    <r>
      <rPr>
        <b/>
        <sz val="11"/>
        <color theme="1"/>
        <rFont val="Calibri"/>
        <family val="2"/>
        <scheme val="minor"/>
      </rPr>
      <t>Customer Acquisition Cost (CAC)</t>
    </r>
    <r>
      <rPr>
        <sz val="11"/>
        <color theme="1"/>
        <rFont val="Calibri"/>
        <family val="2"/>
        <scheme val="minor"/>
      </rPr>
      <t xml:space="preserve">: how much spend in marketing to get one new customer to purchase for the very first time. </t>
    </r>
  </si>
  <si>
    <t>D&amp;A</t>
  </si>
  <si>
    <t>Import duties &amp; taxes</t>
  </si>
  <si>
    <t>Product cost</t>
  </si>
  <si>
    <t>Shipping  to customer</t>
  </si>
  <si>
    <t>Merchant fees</t>
  </si>
  <si>
    <t>Other 3PL charges</t>
  </si>
  <si>
    <t>Other OPEX</t>
  </si>
  <si>
    <t>% of Net Rev</t>
  </si>
  <si>
    <t>Pick, pack, packaging</t>
  </si>
  <si>
    <t>M2</t>
  </si>
  <si>
    <t>M3</t>
  </si>
  <si>
    <t>Post-Marketing CM</t>
  </si>
  <si>
    <t>COGS (Product)</t>
  </si>
  <si>
    <t>Gross Margin</t>
  </si>
  <si>
    <t>Product A</t>
  </si>
  <si>
    <t>Product B</t>
  </si>
  <si>
    <t>60% of sales</t>
  </si>
  <si>
    <t>25% of sales</t>
  </si>
  <si>
    <t>All-Company</t>
  </si>
  <si>
    <t>Returning Customers</t>
  </si>
  <si>
    <t>New Customers</t>
  </si>
  <si>
    <t>Total Orders</t>
  </si>
  <si>
    <t>New Customer Orders</t>
  </si>
  <si>
    <t>Unit Economics</t>
  </si>
  <si>
    <t>Product COGS</t>
  </si>
  <si>
    <r>
      <rPr>
        <b/>
        <sz val="11"/>
        <color theme="1"/>
        <rFont val="Calibri"/>
        <family val="2"/>
        <scheme val="minor"/>
      </rPr>
      <t>Customer Lifetime Value Definition:</t>
    </r>
    <r>
      <rPr>
        <sz val="11"/>
        <color theme="1"/>
        <rFont val="Calibri"/>
        <family val="2"/>
        <scheme val="minor"/>
      </rPr>
      <t xml:space="preserve"> how much does a customer generate in profit for the company over their entire lifetime of purchases. </t>
    </r>
  </si>
  <si>
    <t>M4</t>
  </si>
  <si>
    <t>M5</t>
  </si>
  <si>
    <t>M6</t>
  </si>
  <si>
    <t>Total Customers</t>
  </si>
  <si>
    <t>Returning Customers Orders</t>
  </si>
  <si>
    <t>M1 Customers</t>
  </si>
  <si>
    <t xml:space="preserve">Part 2: understand the unit economics of your business. </t>
  </si>
  <si>
    <t>Part 4:  how much a customer purchases over their lifetime (lifetime value) and how that relates to CAC.</t>
  </si>
  <si>
    <t>Marketing Expense</t>
  </si>
  <si>
    <t>Cohorts (Units)</t>
  </si>
  <si>
    <t xml:space="preserve">Gross Profit </t>
  </si>
  <si>
    <t xml:space="preserve">Contribution Margin </t>
  </si>
  <si>
    <t>Top Selling Products</t>
  </si>
  <si>
    <t>Total Sales (All Products)</t>
  </si>
  <si>
    <t>Yes</t>
  </si>
  <si>
    <t xml:space="preserve">Customer Lifetime Value </t>
  </si>
  <si>
    <t>*Will this number be higher? Possibly.</t>
  </si>
  <si>
    <r>
      <t>*</t>
    </r>
    <r>
      <rPr>
        <b/>
        <i/>
        <sz val="11"/>
        <color theme="1"/>
        <rFont val="Calibri"/>
        <family val="2"/>
        <scheme val="minor"/>
      </rPr>
      <t>Customer Lifetime Value</t>
    </r>
    <r>
      <rPr>
        <i/>
        <sz val="11"/>
        <color theme="1"/>
        <rFont val="Calibri"/>
        <family val="2"/>
        <scheme val="minor"/>
      </rPr>
      <t xml:space="preserve"> = lifetime contribution margin (or gross margin) per customer.</t>
    </r>
  </si>
  <si>
    <t>Customer Retention Cohort</t>
  </si>
  <si>
    <t>Customer LTV Analysis</t>
  </si>
  <si>
    <t>Part 3: understand how much marketing spend it takes to acquire a new customer (CAC).</t>
  </si>
  <si>
    <r>
      <rPr>
        <b/>
        <sz val="11"/>
        <color theme="1"/>
        <rFont val="Calibri"/>
        <family val="2"/>
        <scheme val="minor"/>
      </rPr>
      <t>Customer Retention Cohort Definition:</t>
    </r>
    <r>
      <rPr>
        <sz val="11"/>
        <color theme="1"/>
        <rFont val="Calibri"/>
        <family val="2"/>
        <scheme val="minor"/>
      </rPr>
      <t xml:space="preserve"> table which shows how customers purchase over time, organized in groups of customers who have the same initial purchase month.</t>
    </r>
  </si>
  <si>
    <t>Per Unit</t>
  </si>
  <si>
    <t>Per Order</t>
  </si>
  <si>
    <r>
      <rPr>
        <b/>
        <sz val="11"/>
        <color theme="1"/>
        <rFont val="Calibri"/>
        <family val="2"/>
        <scheme val="minor"/>
      </rPr>
      <t>Unit Economics Definition</t>
    </r>
    <r>
      <rPr>
        <sz val="11"/>
        <color theme="1"/>
        <rFont val="Calibri"/>
        <family val="2"/>
        <scheme val="minor"/>
      </rPr>
      <t xml:space="preserve">: per order financial breakdown of a product. </t>
    </r>
  </si>
  <si>
    <t>Revenue (Unit)</t>
  </si>
  <si>
    <t>Revenue (Per Order) - AOV</t>
  </si>
  <si>
    <t>M1 (Orders)</t>
  </si>
  <si>
    <t>Avg Orders / Customer</t>
  </si>
  <si>
    <t>Orders / Customer</t>
  </si>
  <si>
    <t>CAC (Marketing / New Orders)</t>
  </si>
  <si>
    <t>New Orders</t>
  </si>
  <si>
    <t>New Order CAC</t>
  </si>
  <si>
    <t>CM: CAC Ratio</t>
  </si>
  <si>
    <t>KPIs for eCommerce: Overall Performance</t>
  </si>
  <si>
    <t xml:space="preserve">Ultimate goals for evaluating  eComm metrics. </t>
  </si>
  <si>
    <t>(3) Understand how marketing spend it takes to acquire a new customer (CAC).</t>
  </si>
  <si>
    <t>(4) How much a customer purchases over their lifetime (lifetime value) and how that relates to CAC.</t>
  </si>
  <si>
    <t xml:space="preserve">Part 1: Overall trajectory / growth of Revenue &amp; Profits. </t>
  </si>
  <si>
    <t>Are we profitable? eCommerce businesses in general should be profitable, at least on each order (some exceptions if they are subscription-based)</t>
  </si>
  <si>
    <t>Question: Is the revenue increasing, are the margins predictable &amp; are we becoming more efficient over time?</t>
  </si>
  <si>
    <t>Question: how much profit do we make after selling, producing &amp; fulfilling an order? What are the economics of  most important products?</t>
  </si>
  <si>
    <t>(2) The unit economics (per order / unit revenue, costs, and profits) of the business.</t>
  </si>
  <si>
    <t xml:space="preserve">(1) The overall trajectory (growth) of the revenue and profits.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</si>
</sst>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_);_([$$-409]* \(#,##0\);_([$$-409]* &quot;-&quot;??_);_(@_)"/>
    <numFmt numFmtId="166" formatCode="_(&quot;$&quot;* #,##0_);_(&quot;$&quot;* \(#,##0\);_(&quot;$&quot;* &quot;-&quot;??_);_(@_)"/>
    <numFmt numFmtId="167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1" fillId="0" borderId="0" xfId="2" applyNumberFormat="1" applyFont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7" fontId="0" fillId="0" borderId="0" xfId="3" applyNumberFormat="1" applyFont="1"/>
    <xf numFmtId="166" fontId="0" fillId="0" borderId="0" xfId="2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7" fontId="3" fillId="0" borderId="0" xfId="3" applyNumberFormat="1" applyFont="1"/>
    <xf numFmtId="167" fontId="3" fillId="0" borderId="4" xfId="3" applyNumberFormat="1" applyFont="1" applyBorder="1"/>
    <xf numFmtId="167" fontId="9" fillId="0" borderId="0" xfId="3" applyNumberFormat="1" applyFont="1"/>
    <xf numFmtId="167" fontId="3" fillId="0" borderId="0" xfId="0" applyNumberFormat="1" applyFont="1"/>
    <xf numFmtId="165" fontId="0" fillId="0" borderId="0" xfId="1" applyNumberFormat="1" applyFont="1" applyBorder="1" applyAlignment="1">
      <alignment horizontal="center"/>
    </xf>
    <xf numFmtId="164" fontId="0" fillId="0" borderId="0" xfId="0" applyNumberFormat="1"/>
    <xf numFmtId="9" fontId="3" fillId="0" borderId="0" xfId="3" applyFont="1" applyAlignment="1">
      <alignment horizontal="right"/>
    </xf>
    <xf numFmtId="167" fontId="3" fillId="0" borderId="0" xfId="3" applyNumberFormat="1" applyFont="1" applyBorder="1"/>
    <xf numFmtId="167" fontId="9" fillId="0" borderId="0" xfId="3" applyNumberFormat="1" applyFont="1" applyBorder="1"/>
    <xf numFmtId="167" fontId="1" fillId="0" borderId="0" xfId="3" applyNumberFormat="1" applyFont="1"/>
    <xf numFmtId="165" fontId="1" fillId="0" borderId="0" xfId="1" applyNumberFormat="1" applyFont="1" applyBorder="1" applyAlignment="1">
      <alignment horizontal="center"/>
    </xf>
    <xf numFmtId="164" fontId="10" fillId="0" borderId="0" xfId="1" applyNumberFormat="1" applyFont="1" applyAlignment="1">
      <alignment horizontal="center"/>
    </xf>
    <xf numFmtId="164" fontId="10" fillId="0" borderId="4" xfId="1" applyNumberFormat="1" applyFont="1" applyBorder="1" applyAlignment="1">
      <alignment horizontal="center"/>
    </xf>
    <xf numFmtId="166" fontId="0" fillId="0" borderId="0" xfId="2" applyNumberFormat="1" applyFont="1"/>
    <xf numFmtId="0" fontId="1" fillId="0" borderId="5" xfId="0" applyFont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166" fontId="1" fillId="0" borderId="0" xfId="2" applyNumberFormat="1" applyFont="1"/>
    <xf numFmtId="166" fontId="0" fillId="0" borderId="4" xfId="2" applyNumberFormat="1" applyFont="1" applyBorder="1"/>
    <xf numFmtId="17" fontId="1" fillId="0" borderId="1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64" fontId="7" fillId="0" borderId="0" xfId="1" applyNumberFormat="1" applyFont="1" applyFill="1" applyAlignment="1">
      <alignment horizontal="center"/>
    </xf>
    <xf numFmtId="164" fontId="7" fillId="0" borderId="0" xfId="1" applyNumberFormat="1" applyFont="1" applyFill="1"/>
    <xf numFmtId="0" fontId="5" fillId="0" borderId="0" xfId="0" applyFont="1" applyAlignment="1">
      <alignment horizontal="left"/>
    </xf>
    <xf numFmtId="166" fontId="7" fillId="0" borderId="0" xfId="2" applyNumberFormat="1" applyFont="1" applyFill="1"/>
    <xf numFmtId="164" fontId="7" fillId="0" borderId="0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7" fillId="0" borderId="4" xfId="1" applyNumberFormat="1" applyFont="1" applyBorder="1" applyAlignment="1">
      <alignment horizontal="center"/>
    </xf>
    <xf numFmtId="43" fontId="4" fillId="0" borderId="0" xfId="1" applyFont="1"/>
    <xf numFmtId="43" fontId="0" fillId="0" borderId="0" xfId="1" applyFont="1" applyFill="1"/>
    <xf numFmtId="166" fontId="0" fillId="4" borderId="0" xfId="2" applyNumberFormat="1" applyFont="1" applyFill="1" applyAlignment="1">
      <alignment horizontal="left"/>
    </xf>
    <xf numFmtId="164" fontId="0" fillId="6" borderId="0" xfId="0" applyNumberFormat="1" applyFill="1" applyAlignment="1">
      <alignment horizontal="center"/>
    </xf>
    <xf numFmtId="166" fontId="0" fillId="0" borderId="0" xfId="2" applyNumberFormat="1" applyFont="1" applyFill="1"/>
    <xf numFmtId="166" fontId="1" fillId="3" borderId="0" xfId="2" applyNumberFormat="1" applyFont="1" applyFill="1"/>
    <xf numFmtId="165" fontId="0" fillId="0" borderId="0" xfId="0" applyNumberFormat="1"/>
    <xf numFmtId="166" fontId="1" fillId="0" borderId="0" xfId="2" applyNumberFormat="1" applyFont="1" applyFill="1"/>
    <xf numFmtId="166" fontId="1" fillId="0" borderId="0" xfId="0" applyNumberFormat="1" applyFont="1"/>
    <xf numFmtId="43" fontId="1" fillId="3" borderId="0" xfId="1" applyFont="1" applyFill="1"/>
    <xf numFmtId="166" fontId="1" fillId="5" borderId="0" xfId="2" applyNumberFormat="1" applyFont="1" applyFill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6" fontId="1" fillId="2" borderId="0" xfId="0" applyNumberFormat="1" applyFont="1" applyFill="1"/>
    <xf numFmtId="0" fontId="11" fillId="2" borderId="1" xfId="0" applyFont="1" applyFill="1" applyBorder="1"/>
    <xf numFmtId="0" fontId="11" fillId="2" borderId="2" xfId="0" applyFont="1" applyFill="1" applyBorder="1"/>
    <xf numFmtId="9" fontId="3" fillId="4" borderId="0" xfId="3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14" fillId="0" borderId="0" xfId="0" applyFont="1"/>
    <xf numFmtId="43" fontId="0" fillId="5" borderId="0" xfId="1" applyFont="1" applyFill="1"/>
    <xf numFmtId="164" fontId="0" fillId="5" borderId="0" xfId="0" applyNumberFormat="1" applyFill="1"/>
    <xf numFmtId="166" fontId="0" fillId="5" borderId="0" xfId="0" applyNumberFormat="1" applyFill="1"/>
    <xf numFmtId="0" fontId="3" fillId="3" borderId="0" xfId="0" applyFont="1" applyFill="1" applyAlignment="1">
      <alignment horizontal="left" indent="1"/>
    </xf>
    <xf numFmtId="0" fontId="0" fillId="3" borderId="0" xfId="0" applyFill="1"/>
    <xf numFmtId="0" fontId="8" fillId="7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1D24-0DBB-448E-9D83-088984A71CCB}">
  <dimension ref="A1:R142"/>
  <sheetViews>
    <sheetView tabSelected="1" zoomScale="120" zoomScaleNormal="120" workbookViewId="0">
      <selection activeCell="A6" sqref="A6"/>
    </sheetView>
  </sheetViews>
  <sheetFormatPr defaultRowHeight="14.4" x14ac:dyDescent="0.3"/>
  <cols>
    <col min="1" max="1" width="30.21875" customWidth="1"/>
    <col min="2" max="4" width="15.6640625" customWidth="1"/>
    <col min="5" max="5" width="16.109375" customWidth="1"/>
    <col min="6" max="7" width="14.77734375" customWidth="1"/>
    <col min="8" max="9" width="14.88671875" customWidth="1"/>
  </cols>
  <sheetData>
    <row r="1" spans="1:6" ht="18" x14ac:dyDescent="0.35">
      <c r="A1" s="6" t="s">
        <v>79</v>
      </c>
    </row>
    <row r="2" spans="1:6" ht="18" x14ac:dyDescent="0.35">
      <c r="A2" s="6"/>
      <c r="E2" s="1"/>
    </row>
    <row r="4" spans="1:6" x14ac:dyDescent="0.3">
      <c r="A4" s="5" t="s">
        <v>80</v>
      </c>
    </row>
    <row r="5" spans="1:6" ht="3" customHeight="1" x14ac:dyDescent="0.3">
      <c r="A5" s="5"/>
    </row>
    <row r="6" spans="1:6" x14ac:dyDescent="0.3">
      <c r="A6" s="7" t="s">
        <v>88</v>
      </c>
      <c r="F6" s="69"/>
    </row>
    <row r="7" spans="1:6" x14ac:dyDescent="0.3">
      <c r="A7" s="7" t="s">
        <v>87</v>
      </c>
      <c r="F7" s="69"/>
    </row>
    <row r="8" spans="1:6" x14ac:dyDescent="0.3">
      <c r="A8" s="7" t="s">
        <v>81</v>
      </c>
      <c r="F8" s="69"/>
    </row>
    <row r="9" spans="1:6" x14ac:dyDescent="0.3">
      <c r="A9" s="7" t="s">
        <v>82</v>
      </c>
    </row>
    <row r="12" spans="1:6" s="65" customFormat="1" ht="15.6" x14ac:dyDescent="0.3">
      <c r="A12" s="64" t="s">
        <v>83</v>
      </c>
    </row>
    <row r="14" spans="1:6" x14ac:dyDescent="0.3">
      <c r="A14" s="3" t="s">
        <v>85</v>
      </c>
    </row>
    <row r="15" spans="1:6" x14ac:dyDescent="0.3">
      <c r="A15" s="3"/>
    </row>
    <row r="16" spans="1:6" x14ac:dyDescent="0.3">
      <c r="A16" s="3" t="s">
        <v>84</v>
      </c>
    </row>
    <row r="18" spans="1:8" x14ac:dyDescent="0.3">
      <c r="A18" s="3"/>
      <c r="B18" s="76" t="s">
        <v>10</v>
      </c>
      <c r="C18" s="77"/>
      <c r="D18" s="78"/>
      <c r="F18" s="76" t="s">
        <v>26</v>
      </c>
      <c r="G18" s="77"/>
      <c r="H18" s="78"/>
    </row>
    <row r="19" spans="1:8" x14ac:dyDescent="0.3">
      <c r="A19" s="3"/>
      <c r="B19" s="37">
        <v>46174</v>
      </c>
      <c r="C19" s="37">
        <v>46234</v>
      </c>
      <c r="D19" s="38">
        <v>46265</v>
      </c>
      <c r="F19" s="37">
        <v>46174</v>
      </c>
      <c r="G19" s="37">
        <v>46234</v>
      </c>
      <c r="H19" s="37">
        <v>46265</v>
      </c>
    </row>
    <row r="20" spans="1:8" x14ac:dyDescent="0.3">
      <c r="A20" s="3"/>
      <c r="B20" s="39"/>
      <c r="C20" s="39"/>
      <c r="D20" s="39"/>
      <c r="F20" s="39"/>
      <c r="G20" s="39"/>
      <c r="H20" s="39"/>
    </row>
    <row r="21" spans="1:8" x14ac:dyDescent="0.3">
      <c r="A21" t="s">
        <v>39</v>
      </c>
      <c r="B21" s="45">
        <v>1123</v>
      </c>
      <c r="C21" s="45">
        <v>1431</v>
      </c>
      <c r="D21" s="45">
        <v>1464</v>
      </c>
      <c r="F21" s="39"/>
      <c r="G21" s="39"/>
      <c r="H21" s="39"/>
    </row>
    <row r="22" spans="1:8" x14ac:dyDescent="0.3">
      <c r="A22" t="s">
        <v>38</v>
      </c>
      <c r="B22" s="47">
        <v>97</v>
      </c>
      <c r="C22" s="47">
        <v>275</v>
      </c>
      <c r="D22" s="47">
        <v>515</v>
      </c>
      <c r="E22" s="23"/>
      <c r="F22" s="39"/>
      <c r="G22" s="39"/>
      <c r="H22" s="39"/>
    </row>
    <row r="23" spans="1:8" x14ac:dyDescent="0.3">
      <c r="A23" t="s">
        <v>48</v>
      </c>
      <c r="B23" s="45">
        <f>SUM(B21:B22)</f>
        <v>1220</v>
      </c>
      <c r="C23" s="45">
        <f>SUM(C21:C22)</f>
        <v>1706</v>
      </c>
      <c r="D23" s="45">
        <f>SUM(D21:D22)</f>
        <v>1979</v>
      </c>
      <c r="E23" s="23"/>
      <c r="F23" s="39"/>
      <c r="G23" s="39"/>
      <c r="H23" s="39"/>
    </row>
    <row r="24" spans="1:8" x14ac:dyDescent="0.3">
      <c r="A24" s="3"/>
      <c r="B24" s="8"/>
      <c r="C24" s="8"/>
      <c r="D24" s="8"/>
    </row>
    <row r="25" spans="1:8" x14ac:dyDescent="0.3">
      <c r="A25" t="s">
        <v>41</v>
      </c>
      <c r="B25" s="29">
        <v>1234</v>
      </c>
      <c r="C25" s="29">
        <v>1555</v>
      </c>
      <c r="D25" s="29">
        <v>1627</v>
      </c>
    </row>
    <row r="26" spans="1:8" x14ac:dyDescent="0.3">
      <c r="A26" t="s">
        <v>49</v>
      </c>
      <c r="B26" s="30">
        <v>122</v>
      </c>
      <c r="C26" s="30">
        <v>341</v>
      </c>
      <c r="D26" s="30">
        <v>572</v>
      </c>
    </row>
    <row r="27" spans="1:8" x14ac:dyDescent="0.3">
      <c r="A27" t="s">
        <v>40</v>
      </c>
      <c r="B27" s="29">
        <v>1356</v>
      </c>
      <c r="C27" s="29">
        <v>1896</v>
      </c>
      <c r="D27" s="29">
        <v>2199</v>
      </c>
    </row>
    <row r="28" spans="1:8" x14ac:dyDescent="0.3">
      <c r="B28" s="29"/>
      <c r="C28" s="29"/>
      <c r="D28" s="29"/>
    </row>
    <row r="29" spans="1:8" x14ac:dyDescent="0.3">
      <c r="A29" t="s">
        <v>9</v>
      </c>
      <c r="B29" s="10">
        <v>1492</v>
      </c>
      <c r="C29" s="10">
        <v>2067</v>
      </c>
      <c r="D29" s="10">
        <v>2529</v>
      </c>
    </row>
    <row r="30" spans="1:8" x14ac:dyDescent="0.3">
      <c r="B30" s="8"/>
      <c r="C30" s="8"/>
      <c r="D30" s="8"/>
    </row>
    <row r="31" spans="1:8" x14ac:dyDescent="0.3">
      <c r="A31" s="1" t="s">
        <v>0</v>
      </c>
      <c r="B31" s="11">
        <v>314592</v>
      </c>
      <c r="C31" s="11">
        <v>456936</v>
      </c>
      <c r="D31" s="11">
        <v>523362</v>
      </c>
      <c r="F31" s="18">
        <f>B31/B$31</f>
        <v>1</v>
      </c>
      <c r="G31" s="18">
        <f>C31/C$31</f>
        <v>1</v>
      </c>
      <c r="H31" s="18">
        <f>D31/D$31</f>
        <v>1</v>
      </c>
    </row>
    <row r="32" spans="1:8" x14ac:dyDescent="0.3">
      <c r="A32" s="3" t="s">
        <v>8</v>
      </c>
      <c r="B32" s="24"/>
      <c r="C32" s="66">
        <f>C31/B31-1</f>
        <v>0.45247177296307606</v>
      </c>
      <c r="D32" s="66">
        <f>D31/C31-1</f>
        <v>0.14537265612689731</v>
      </c>
      <c r="F32" s="3"/>
      <c r="G32" s="3"/>
      <c r="H32" s="3"/>
    </row>
    <row r="33" spans="1:18" x14ac:dyDescent="0.3">
      <c r="B33" s="8"/>
      <c r="C33" s="8"/>
      <c r="D33" s="8"/>
      <c r="F33" s="3"/>
      <c r="G33" s="3"/>
      <c r="H33" s="3"/>
    </row>
    <row r="34" spans="1:18" x14ac:dyDescent="0.3">
      <c r="A34" s="2" t="s">
        <v>1</v>
      </c>
      <c r="B34" s="8"/>
      <c r="C34" s="8"/>
      <c r="D34" s="8"/>
      <c r="F34" s="3"/>
      <c r="G34" s="3"/>
      <c r="H34" s="3"/>
    </row>
    <row r="35" spans="1:18" x14ac:dyDescent="0.3">
      <c r="A35" t="s">
        <v>21</v>
      </c>
      <c r="B35" s="16">
        <v>59457.887999999999</v>
      </c>
      <c r="C35" s="16">
        <v>81791.543999999994</v>
      </c>
      <c r="D35" s="16">
        <v>92635.073999999993</v>
      </c>
      <c r="F35" s="18">
        <f>B35/B$31</f>
        <v>0.189</v>
      </c>
      <c r="G35" s="18">
        <f t="shared" ref="G35:G38" si="0">C35/C$31</f>
        <v>0.17899999999999999</v>
      </c>
      <c r="H35" s="18">
        <f t="shared" ref="H35:H38" si="1">D35/D$31</f>
        <v>0.17699999999999999</v>
      </c>
      <c r="M35" s="15"/>
      <c r="N35" s="15"/>
      <c r="O35" s="15"/>
    </row>
    <row r="36" spans="1:18" x14ac:dyDescent="0.3">
      <c r="A36" t="s">
        <v>2</v>
      </c>
      <c r="B36" s="17">
        <v>7864.8</v>
      </c>
      <c r="C36" s="17">
        <v>15535.824000000001</v>
      </c>
      <c r="D36" s="17">
        <v>15700.86</v>
      </c>
      <c r="F36" s="18">
        <f t="shared" ref="F36:F38" si="2">B36/B$31</f>
        <v>2.5000000000000001E-2</v>
      </c>
      <c r="G36" s="18">
        <f t="shared" si="0"/>
        <v>3.4000000000000002E-2</v>
      </c>
      <c r="H36" s="18">
        <f t="shared" si="1"/>
        <v>3.0000000000000002E-2</v>
      </c>
      <c r="M36" s="15"/>
      <c r="N36" s="15"/>
      <c r="O36" s="15"/>
    </row>
    <row r="37" spans="1:18" x14ac:dyDescent="0.3">
      <c r="A37" t="s">
        <v>20</v>
      </c>
      <c r="B37" s="14">
        <v>16987.968000000001</v>
      </c>
      <c r="C37" s="14">
        <v>27416.16</v>
      </c>
      <c r="D37" s="14">
        <v>30354.995999999999</v>
      </c>
      <c r="F37" s="19">
        <f t="shared" si="2"/>
        <v>5.3999999999999999E-2</v>
      </c>
      <c r="G37" s="19">
        <f t="shared" si="0"/>
        <v>0.06</v>
      </c>
      <c r="H37" s="19">
        <f t="shared" si="1"/>
        <v>5.7999999999999996E-2</v>
      </c>
      <c r="M37" s="15"/>
      <c r="N37" s="15"/>
      <c r="O37" s="15"/>
    </row>
    <row r="38" spans="1:18" x14ac:dyDescent="0.3">
      <c r="A38" s="1" t="s">
        <v>31</v>
      </c>
      <c r="B38" s="13">
        <f>SUM(B35:B37)</f>
        <v>84310.655999999988</v>
      </c>
      <c r="C38" s="13">
        <f>SUM(C35:C37)</f>
        <v>124743.52799999999</v>
      </c>
      <c r="D38" s="13">
        <f>SUM(D35:D37)</f>
        <v>138690.93</v>
      </c>
      <c r="E38" s="1"/>
      <c r="F38" s="20">
        <f t="shared" si="2"/>
        <v>0.26799999999999996</v>
      </c>
      <c r="G38" s="20">
        <f t="shared" si="0"/>
        <v>0.27299999999999996</v>
      </c>
      <c r="H38" s="20">
        <f t="shared" si="1"/>
        <v>0.26500000000000001</v>
      </c>
    </row>
    <row r="39" spans="1:18" x14ac:dyDescent="0.3">
      <c r="A39" s="1"/>
      <c r="B39" s="13"/>
      <c r="C39" s="13"/>
      <c r="D39" s="13"/>
      <c r="E39" s="1"/>
      <c r="F39" s="20"/>
      <c r="G39" s="20"/>
      <c r="H39" s="20"/>
    </row>
    <row r="40" spans="1:18" x14ac:dyDescent="0.3">
      <c r="A40" s="1" t="s">
        <v>32</v>
      </c>
      <c r="B40" s="13">
        <f>B31-B38</f>
        <v>230281.34400000001</v>
      </c>
      <c r="C40" s="13">
        <f>C31-C38</f>
        <v>332192.47200000001</v>
      </c>
      <c r="D40" s="13">
        <f>D31-D38</f>
        <v>384671.07</v>
      </c>
      <c r="E40" s="1"/>
      <c r="F40" s="20">
        <f>B40/B$31</f>
        <v>0.73199999999999998</v>
      </c>
      <c r="G40" s="20">
        <f t="shared" ref="G40" si="3">C40/C$31</f>
        <v>0.72699999999999998</v>
      </c>
      <c r="H40" s="20">
        <f t="shared" ref="H40" si="4">D40/D$31</f>
        <v>0.73499999999999999</v>
      </c>
    </row>
    <row r="41" spans="1:18" x14ac:dyDescent="0.3">
      <c r="B41" s="12"/>
      <c r="C41" s="12"/>
      <c r="D41" s="12"/>
      <c r="F41" s="21"/>
      <c r="G41" s="21"/>
      <c r="H41" s="21"/>
    </row>
    <row r="42" spans="1:18" x14ac:dyDescent="0.3">
      <c r="A42" s="2" t="s">
        <v>3</v>
      </c>
      <c r="B42" s="12"/>
      <c r="C42" s="12"/>
      <c r="D42" s="12"/>
      <c r="F42" s="21"/>
      <c r="G42" s="21"/>
      <c r="H42" s="21"/>
    </row>
    <row r="43" spans="1:18" x14ac:dyDescent="0.3">
      <c r="A43" t="s">
        <v>22</v>
      </c>
      <c r="B43" s="22">
        <v>51907.68</v>
      </c>
      <c r="C43" s="22">
        <v>77679.12000000001</v>
      </c>
      <c r="D43" s="22">
        <v>90018.26400000001</v>
      </c>
      <c r="F43" s="18">
        <f t="shared" ref="F43:H49" si="5">B43/B$31</f>
        <v>0.16500000000000001</v>
      </c>
      <c r="G43" s="18">
        <f t="shared" ref="G43:G49" si="6">C43/C$31</f>
        <v>0.17</v>
      </c>
      <c r="H43" s="18">
        <f t="shared" ref="H43:H49" si="7">D43/D$31</f>
        <v>0.17200000000000001</v>
      </c>
      <c r="M43" s="15"/>
      <c r="N43" s="15"/>
      <c r="O43" s="15"/>
      <c r="R43" s="23"/>
    </row>
    <row r="44" spans="1:18" x14ac:dyDescent="0.3">
      <c r="A44" t="s">
        <v>27</v>
      </c>
      <c r="B44" s="17">
        <v>9752.3520000000008</v>
      </c>
      <c r="C44" s="17">
        <v>10052.591999999999</v>
      </c>
      <c r="D44" s="17">
        <v>15700.859999999999</v>
      </c>
      <c r="F44" s="18">
        <f t="shared" si="5"/>
        <v>3.1000000000000003E-2</v>
      </c>
      <c r="G44" s="18">
        <f t="shared" si="6"/>
        <v>2.1999999999999999E-2</v>
      </c>
      <c r="H44" s="18">
        <f t="shared" si="7"/>
        <v>0.03</v>
      </c>
      <c r="M44" s="15"/>
      <c r="N44" s="15"/>
      <c r="O44" s="15"/>
    </row>
    <row r="45" spans="1:18" x14ac:dyDescent="0.3">
      <c r="A45" t="s">
        <v>24</v>
      </c>
      <c r="B45" s="17">
        <v>16987.968000000001</v>
      </c>
      <c r="C45" s="17">
        <v>27416.16</v>
      </c>
      <c r="D45" s="17">
        <v>30354.995999999999</v>
      </c>
      <c r="F45" s="18">
        <f t="shared" si="5"/>
        <v>5.3999999999999999E-2</v>
      </c>
      <c r="G45" s="18">
        <f t="shared" si="6"/>
        <v>0.06</v>
      </c>
      <c r="H45" s="18">
        <f t="shared" si="7"/>
        <v>5.7999999999999996E-2</v>
      </c>
      <c r="M45" s="15"/>
      <c r="N45" s="15"/>
      <c r="O45" s="15"/>
    </row>
    <row r="46" spans="1:18" x14ac:dyDescent="0.3">
      <c r="A46" t="s">
        <v>23</v>
      </c>
      <c r="B46" s="14">
        <v>16987.968000000001</v>
      </c>
      <c r="C46" s="14">
        <v>27416.16</v>
      </c>
      <c r="D46" s="14">
        <v>30354.995999999999</v>
      </c>
      <c r="F46" s="19">
        <f t="shared" si="5"/>
        <v>5.3999999999999999E-2</v>
      </c>
      <c r="G46" s="19">
        <f t="shared" si="6"/>
        <v>0.06</v>
      </c>
      <c r="H46" s="19">
        <f t="shared" si="7"/>
        <v>5.7999999999999996E-2</v>
      </c>
      <c r="M46" s="15"/>
      <c r="N46" s="15"/>
      <c r="O46" s="15"/>
    </row>
    <row r="47" spans="1:18" s="1" customFormat="1" x14ac:dyDescent="0.3">
      <c r="A47" s="1" t="s">
        <v>3</v>
      </c>
      <c r="B47" s="28">
        <f>SUM(B43:B46)</f>
        <v>95635.967999999993</v>
      </c>
      <c r="C47" s="28">
        <f>SUM(C43:C46)</f>
        <v>142564.03200000001</v>
      </c>
      <c r="D47" s="28">
        <f>SUM(D43:D46)</f>
        <v>166429.11599999998</v>
      </c>
      <c r="F47" s="26">
        <f t="shared" si="5"/>
        <v>0.30399999999999999</v>
      </c>
      <c r="G47" s="26">
        <f t="shared" si="5"/>
        <v>0.312</v>
      </c>
      <c r="H47" s="26">
        <f t="shared" si="5"/>
        <v>0.31799999999999995</v>
      </c>
      <c r="M47" s="27"/>
      <c r="N47" s="27"/>
      <c r="O47" s="27"/>
    </row>
    <row r="48" spans="1:18" x14ac:dyDescent="0.3">
      <c r="B48" s="17"/>
      <c r="C48" s="17"/>
      <c r="D48" s="17"/>
      <c r="F48" s="25"/>
      <c r="G48" s="25"/>
      <c r="H48" s="25"/>
      <c r="M48" s="15"/>
      <c r="N48" s="15"/>
      <c r="O48" s="15"/>
    </row>
    <row r="49" spans="1:15" s="1" customFormat="1" x14ac:dyDescent="0.3">
      <c r="A49" s="1" t="s">
        <v>4</v>
      </c>
      <c r="B49" s="13">
        <f>B40-B47</f>
        <v>134645.37600000002</v>
      </c>
      <c r="C49" s="13">
        <f>C40-C47</f>
        <v>189628.44</v>
      </c>
      <c r="D49" s="13">
        <f>D40-D47</f>
        <v>218241.95400000003</v>
      </c>
      <c r="F49" s="20">
        <f t="shared" si="5"/>
        <v>0.42800000000000005</v>
      </c>
      <c r="G49" s="20">
        <f t="shared" si="6"/>
        <v>0.41499999999999998</v>
      </c>
      <c r="H49" s="20">
        <f t="shared" si="7"/>
        <v>0.41700000000000004</v>
      </c>
    </row>
    <row r="50" spans="1:15" x14ac:dyDescent="0.3">
      <c r="B50" s="12"/>
      <c r="C50" s="12"/>
      <c r="D50" s="12"/>
      <c r="F50" s="21"/>
      <c r="G50" s="21"/>
      <c r="H50" s="21"/>
    </row>
    <row r="51" spans="1:15" x14ac:dyDescent="0.3">
      <c r="A51" t="s">
        <v>5</v>
      </c>
      <c r="B51" s="12">
        <v>91860.864000000001</v>
      </c>
      <c r="C51" s="12">
        <v>175920.36000000002</v>
      </c>
      <c r="D51" s="12">
        <v>162242.22</v>
      </c>
      <c r="F51" s="18">
        <f t="shared" ref="F51:H51" si="8">B51/B$31</f>
        <v>0.29199999999999998</v>
      </c>
      <c r="G51" s="18">
        <f t="shared" si="8"/>
        <v>0.38500000000000001</v>
      </c>
      <c r="H51" s="18">
        <f t="shared" si="8"/>
        <v>0.31</v>
      </c>
      <c r="M51" s="15"/>
      <c r="N51" s="15"/>
      <c r="O51" s="15"/>
    </row>
    <row r="52" spans="1:15" x14ac:dyDescent="0.3">
      <c r="B52" s="12"/>
      <c r="C52" s="12"/>
      <c r="D52" s="12"/>
      <c r="F52" s="18"/>
      <c r="G52" s="18"/>
      <c r="H52" s="18"/>
    </row>
    <row r="53" spans="1:15" s="1" customFormat="1" x14ac:dyDescent="0.3">
      <c r="A53" s="1" t="s">
        <v>30</v>
      </c>
      <c r="B53" s="13">
        <f>B49-B51</f>
        <v>42784.512000000017</v>
      </c>
      <c r="C53" s="13">
        <f>C49-C51</f>
        <v>13708.079999999987</v>
      </c>
      <c r="D53" s="13">
        <f>D49-D51</f>
        <v>55999.734000000026</v>
      </c>
      <c r="F53" s="20">
        <f t="shared" ref="F53" si="9">B53/B$31</f>
        <v>0.13600000000000007</v>
      </c>
      <c r="G53" s="20">
        <f t="shared" ref="G53" si="10">C53/C$31</f>
        <v>2.9999999999999971E-2</v>
      </c>
      <c r="H53" s="20">
        <f t="shared" ref="H53" si="11">D53/D$31</f>
        <v>0.10700000000000005</v>
      </c>
    </row>
    <row r="54" spans="1:15" x14ac:dyDescent="0.3">
      <c r="B54" s="12"/>
      <c r="C54" s="12"/>
      <c r="D54" s="12"/>
      <c r="F54" s="21"/>
      <c r="G54" s="21"/>
      <c r="H54" s="21"/>
    </row>
    <row r="55" spans="1:15" x14ac:dyDescent="0.3">
      <c r="A55" t="s">
        <v>25</v>
      </c>
      <c r="B55" s="12">
        <v>19190.112000000001</v>
      </c>
      <c r="C55" s="12">
        <v>23760.671999999999</v>
      </c>
      <c r="D55" s="12">
        <v>22504.565999999999</v>
      </c>
      <c r="F55" s="18">
        <f t="shared" ref="F55:H55" si="12">B55/B$31</f>
        <v>6.1000000000000006E-2</v>
      </c>
      <c r="G55" s="18">
        <f t="shared" si="12"/>
        <v>5.1999999999999998E-2</v>
      </c>
      <c r="H55" s="18">
        <f t="shared" si="12"/>
        <v>4.2999999999999997E-2</v>
      </c>
      <c r="M55" s="15"/>
      <c r="N55" s="15"/>
      <c r="O55" s="15"/>
    </row>
    <row r="56" spans="1:15" x14ac:dyDescent="0.3">
      <c r="B56" s="12"/>
      <c r="C56" s="12"/>
      <c r="D56" s="12"/>
      <c r="F56" s="21"/>
      <c r="G56" s="21"/>
      <c r="H56" s="21"/>
    </row>
    <row r="57" spans="1:15" s="1" customFormat="1" x14ac:dyDescent="0.3">
      <c r="A57" s="1" t="s">
        <v>6</v>
      </c>
      <c r="B57" s="13">
        <f>B53-B55</f>
        <v>23594.400000000016</v>
      </c>
      <c r="C57" s="13">
        <f>C53-C55</f>
        <v>-10052.592000000011</v>
      </c>
      <c r="D57" s="13">
        <f>D53-D55</f>
        <v>33495.168000000027</v>
      </c>
      <c r="F57" s="20">
        <f t="shared" ref="F57:F59" si="13">B57/B$31</f>
        <v>7.5000000000000053E-2</v>
      </c>
      <c r="G57" s="20">
        <f t="shared" ref="G57:G59" si="14">C57/C$31</f>
        <v>-2.2000000000000026E-2</v>
      </c>
      <c r="H57" s="20">
        <f t="shared" ref="H57:H59" si="15">D57/D$31</f>
        <v>6.4000000000000057E-2</v>
      </c>
    </row>
    <row r="58" spans="1:15" x14ac:dyDescent="0.3">
      <c r="A58" s="7" t="s">
        <v>19</v>
      </c>
      <c r="B58" s="12">
        <v>314.59199999999998</v>
      </c>
      <c r="C58" s="12">
        <v>822.48479999999995</v>
      </c>
      <c r="D58" s="12">
        <v>785.04300000000001</v>
      </c>
      <c r="F58" s="18">
        <f t="shared" si="13"/>
        <v>1E-3</v>
      </c>
      <c r="G58" s="18">
        <f t="shared" si="14"/>
        <v>1.8E-3</v>
      </c>
      <c r="H58" s="18">
        <f t="shared" si="15"/>
        <v>1.5E-3</v>
      </c>
      <c r="M58" s="15"/>
      <c r="N58" s="15"/>
      <c r="O58" s="15"/>
    </row>
    <row r="59" spans="1:15" s="1" customFormat="1" x14ac:dyDescent="0.3">
      <c r="A59" s="1" t="s">
        <v>7</v>
      </c>
      <c r="B59" s="13">
        <f>B57+B58</f>
        <v>23908.992000000017</v>
      </c>
      <c r="C59" s="13">
        <f>C57+C58</f>
        <v>-9230.1072000000113</v>
      </c>
      <c r="D59" s="13">
        <f>D57+D58</f>
        <v>34280.211000000025</v>
      </c>
      <c r="F59" s="20">
        <f t="shared" si="13"/>
        <v>7.6000000000000054E-2</v>
      </c>
      <c r="G59" s="20">
        <f t="shared" si="14"/>
        <v>-2.0200000000000023E-2</v>
      </c>
      <c r="H59" s="20">
        <f t="shared" si="15"/>
        <v>6.5500000000000044E-2</v>
      </c>
    </row>
    <row r="61" spans="1:15" s="65" customFormat="1" ht="15.6" x14ac:dyDescent="0.3">
      <c r="A61" s="64" t="s">
        <v>51</v>
      </c>
    </row>
    <row r="63" spans="1:15" x14ac:dyDescent="0.3">
      <c r="A63" s="3" t="s">
        <v>86</v>
      </c>
    </row>
    <row r="65" spans="1:8" x14ac:dyDescent="0.3">
      <c r="A65" t="s">
        <v>69</v>
      </c>
    </row>
    <row r="67" spans="1:8" x14ac:dyDescent="0.3">
      <c r="B67" s="79" t="s">
        <v>58</v>
      </c>
      <c r="C67" s="81"/>
      <c r="D67" s="81"/>
      <c r="E67" s="80"/>
    </row>
    <row r="68" spans="1:8" ht="15.6" x14ac:dyDescent="0.3">
      <c r="A68" s="33" t="s">
        <v>42</v>
      </c>
      <c r="B68" s="37">
        <v>46174</v>
      </c>
      <c r="C68" s="37">
        <f>EOMONTH(B68,1)</f>
        <v>46234</v>
      </c>
      <c r="D68" s="37">
        <f>EOMONTH(C68,1)</f>
        <v>46265</v>
      </c>
      <c r="E68" s="37" t="s">
        <v>11</v>
      </c>
    </row>
    <row r="69" spans="1:8" x14ac:dyDescent="0.3">
      <c r="A69" s="67" t="s">
        <v>68</v>
      </c>
      <c r="B69" s="9" t="s">
        <v>37</v>
      </c>
      <c r="C69" s="9" t="s">
        <v>37</v>
      </c>
      <c r="D69" s="9" t="s">
        <v>37</v>
      </c>
      <c r="E69" s="9" t="s">
        <v>37</v>
      </c>
    </row>
    <row r="71" spans="1:8" x14ac:dyDescent="0.3">
      <c r="A71" s="1" t="s">
        <v>71</v>
      </c>
      <c r="B71" s="35">
        <f>B31/B27</f>
        <v>232</v>
      </c>
      <c r="C71" s="35">
        <f t="shared" ref="C71:D71" si="16">C31/C27</f>
        <v>241</v>
      </c>
      <c r="D71" s="35">
        <f t="shared" si="16"/>
        <v>238</v>
      </c>
      <c r="E71" s="35">
        <f>SUM(B31:D31)/SUM(B27:D27)</f>
        <v>237.55090809025867</v>
      </c>
    </row>
    <row r="72" spans="1:8" x14ac:dyDescent="0.3">
      <c r="B72" s="31"/>
      <c r="C72" s="31"/>
      <c r="D72" s="31"/>
      <c r="E72" s="31"/>
    </row>
    <row r="73" spans="1:8" x14ac:dyDescent="0.3">
      <c r="A73" t="s">
        <v>43</v>
      </c>
      <c r="B73" s="36">
        <f>B38/B27</f>
        <v>62.175999999999988</v>
      </c>
      <c r="C73" s="36">
        <f t="shared" ref="C73:D73" si="17">C38/C27</f>
        <v>65.792999999999992</v>
      </c>
      <c r="D73" s="36">
        <f t="shared" si="17"/>
        <v>63.07</v>
      </c>
      <c r="E73" s="36">
        <f>SUM(B38:D38)/SUM(B27:D27)</f>
        <v>63.794737479361572</v>
      </c>
    </row>
    <row r="74" spans="1:8" x14ac:dyDescent="0.3">
      <c r="A74" s="1" t="s">
        <v>55</v>
      </c>
      <c r="B74" s="35">
        <f>B71-B73</f>
        <v>169.82400000000001</v>
      </c>
      <c r="C74" s="35">
        <f t="shared" ref="C74:D74" si="18">C71-C73</f>
        <v>175.20699999999999</v>
      </c>
      <c r="D74" s="35">
        <f t="shared" si="18"/>
        <v>174.93</v>
      </c>
      <c r="E74" s="35">
        <f>E71-E73</f>
        <v>173.7561706108971</v>
      </c>
    </row>
    <row r="75" spans="1:8" x14ac:dyDescent="0.3">
      <c r="A75" t="s">
        <v>3</v>
      </c>
      <c r="B75" s="36">
        <f>B47/B27</f>
        <v>70.527999999999992</v>
      </c>
      <c r="C75" s="36">
        <f t="shared" ref="C75:D75" si="19">C47/C27</f>
        <v>75.192000000000007</v>
      </c>
      <c r="D75" s="36">
        <f t="shared" si="19"/>
        <v>75.683999999999997</v>
      </c>
      <c r="E75" s="36">
        <f>SUM(B47:D47)/SUM(B27:D27)</f>
        <v>74.230254265272421</v>
      </c>
    </row>
    <row r="76" spans="1:8" x14ac:dyDescent="0.3">
      <c r="A76" s="1" t="s">
        <v>56</v>
      </c>
      <c r="B76" s="35">
        <f>B74-B75</f>
        <v>99.296000000000021</v>
      </c>
      <c r="C76" s="35">
        <f t="shared" ref="C76:D76" si="20">C74-C75</f>
        <v>100.01499999999999</v>
      </c>
      <c r="D76" s="35">
        <f t="shared" si="20"/>
        <v>99.246000000000009</v>
      </c>
      <c r="E76" s="35">
        <f>E74-E75</f>
        <v>99.52591634562468</v>
      </c>
      <c r="G76" s="68"/>
    </row>
    <row r="77" spans="1:8" x14ac:dyDescent="0.3">
      <c r="G77" s="31"/>
      <c r="H77" s="31"/>
    </row>
    <row r="78" spans="1:8" x14ac:dyDescent="0.3">
      <c r="B78" s="79" t="s">
        <v>57</v>
      </c>
      <c r="C78" s="80"/>
    </row>
    <row r="79" spans="1:8" ht="15.6" x14ac:dyDescent="0.3">
      <c r="A79" s="33" t="s">
        <v>42</v>
      </c>
      <c r="B79" s="32" t="s">
        <v>33</v>
      </c>
      <c r="C79" s="32" t="s">
        <v>34</v>
      </c>
    </row>
    <row r="80" spans="1:8" x14ac:dyDescent="0.3">
      <c r="A80" s="67" t="s">
        <v>67</v>
      </c>
      <c r="B80" s="34" t="s">
        <v>35</v>
      </c>
      <c r="C80" s="34" t="s">
        <v>36</v>
      </c>
    </row>
    <row r="82" spans="1:8" x14ac:dyDescent="0.3">
      <c r="A82" s="1" t="s">
        <v>70</v>
      </c>
      <c r="B82" s="35">
        <v>229.68</v>
      </c>
      <c r="C82" s="35">
        <v>121.5</v>
      </c>
    </row>
    <row r="83" spans="1:8" x14ac:dyDescent="0.3">
      <c r="B83" s="31"/>
      <c r="C83" s="31"/>
    </row>
    <row r="84" spans="1:8" x14ac:dyDescent="0.3">
      <c r="A84" t="s">
        <v>43</v>
      </c>
      <c r="B84" s="36">
        <v>66.607199999999992</v>
      </c>
      <c r="C84" s="36">
        <v>17.010000000000005</v>
      </c>
    </row>
    <row r="85" spans="1:8" x14ac:dyDescent="0.3">
      <c r="A85" s="1" t="s">
        <v>55</v>
      </c>
      <c r="B85" s="35">
        <v>163.0728</v>
      </c>
      <c r="C85" s="35">
        <v>104.49</v>
      </c>
    </row>
    <row r="86" spans="1:8" x14ac:dyDescent="0.3">
      <c r="A86" t="s">
        <v>3</v>
      </c>
      <c r="B86" s="36">
        <v>71.552800000000005</v>
      </c>
      <c r="C86" s="36">
        <v>30.375</v>
      </c>
    </row>
    <row r="87" spans="1:8" x14ac:dyDescent="0.3">
      <c r="A87" s="1" t="s">
        <v>56</v>
      </c>
      <c r="B87" s="35">
        <v>91.52</v>
      </c>
      <c r="C87" s="35">
        <v>74.114999999999995</v>
      </c>
    </row>
    <row r="89" spans="1:8" s="65" customFormat="1" ht="15.6" x14ac:dyDescent="0.3">
      <c r="A89" s="64" t="s">
        <v>65</v>
      </c>
    </row>
    <row r="90" spans="1:8" x14ac:dyDescent="0.3">
      <c r="G90" s="31"/>
      <c r="H90" s="31"/>
    </row>
    <row r="91" spans="1:8" x14ac:dyDescent="0.3">
      <c r="A91" t="s">
        <v>18</v>
      </c>
    </row>
    <row r="93" spans="1:8" x14ac:dyDescent="0.3">
      <c r="B93" s="37">
        <v>46174</v>
      </c>
      <c r="C93" s="37">
        <f>EOMONTH(B93,1)</f>
        <v>46234</v>
      </c>
      <c r="D93" s="37">
        <f>EOMONTH(C93,1)</f>
        <v>46265</v>
      </c>
      <c r="E93" s="37" t="s">
        <v>11</v>
      </c>
      <c r="G93" s="31"/>
      <c r="H93" s="31"/>
    </row>
    <row r="94" spans="1:8" x14ac:dyDescent="0.3">
      <c r="A94" t="s">
        <v>76</v>
      </c>
      <c r="B94" s="71">
        <f>B25</f>
        <v>1234</v>
      </c>
      <c r="C94" s="71">
        <f>C25</f>
        <v>1555</v>
      </c>
      <c r="D94" s="71">
        <f>D25</f>
        <v>1627</v>
      </c>
      <c r="E94" s="71">
        <f>SUM(B94:D94)</f>
        <v>4416</v>
      </c>
      <c r="G94" s="52"/>
      <c r="H94" s="52"/>
    </row>
    <row r="95" spans="1:8" x14ac:dyDescent="0.3">
      <c r="A95" t="s">
        <v>53</v>
      </c>
      <c r="B95" s="72">
        <f>B51</f>
        <v>91860.864000000001</v>
      </c>
      <c r="C95" s="72">
        <f>C51</f>
        <v>175920.36000000002</v>
      </c>
      <c r="D95" s="72">
        <f>D51</f>
        <v>162242.22</v>
      </c>
      <c r="E95" s="72">
        <f>SUM(B95:D95)</f>
        <v>430023.44400000002</v>
      </c>
      <c r="G95" s="52"/>
      <c r="H95" s="52"/>
    </row>
    <row r="96" spans="1:8" x14ac:dyDescent="0.3">
      <c r="G96" s="52"/>
      <c r="H96" s="52"/>
    </row>
    <row r="97" spans="1:17" x14ac:dyDescent="0.3">
      <c r="A97" s="1" t="s">
        <v>75</v>
      </c>
      <c r="B97" s="53">
        <f>B95/B94</f>
        <v>74.441542949756894</v>
      </c>
      <c r="C97" s="53">
        <f t="shared" ref="C97:E97" si="21">C95/C94</f>
        <v>113.13206430868168</v>
      </c>
      <c r="D97" s="53">
        <f t="shared" si="21"/>
        <v>99.718635525507068</v>
      </c>
      <c r="E97" s="53">
        <f t="shared" si="21"/>
        <v>97.378497282608706</v>
      </c>
      <c r="G97" s="44"/>
      <c r="H97" s="44"/>
    </row>
    <row r="99" spans="1:17" s="65" customFormat="1" ht="15.6" x14ac:dyDescent="0.3">
      <c r="A99" s="64" t="s">
        <v>52</v>
      </c>
    </row>
    <row r="101" spans="1:17" x14ac:dyDescent="0.3">
      <c r="A101" t="s">
        <v>44</v>
      </c>
    </row>
    <row r="103" spans="1:17" x14ac:dyDescent="0.3">
      <c r="A103" t="s">
        <v>66</v>
      </c>
    </row>
    <row r="105" spans="1:17" x14ac:dyDescent="0.3">
      <c r="A105" s="75" t="s">
        <v>63</v>
      </c>
      <c r="B105" s="75"/>
      <c r="C105" s="75"/>
      <c r="D105" s="75"/>
      <c r="E105" s="75"/>
      <c r="F105" s="75"/>
      <c r="G105" s="75"/>
      <c r="H105" s="75"/>
      <c r="I105" s="75"/>
      <c r="J105" s="75"/>
      <c r="K105" s="75"/>
    </row>
    <row r="107" spans="1:17" x14ac:dyDescent="0.3">
      <c r="A107" s="4" t="s">
        <v>54</v>
      </c>
      <c r="B107" s="4" t="s">
        <v>50</v>
      </c>
      <c r="C107" s="4" t="s">
        <v>72</v>
      </c>
      <c r="D107" s="4" t="s">
        <v>28</v>
      </c>
      <c r="E107" s="4" t="s">
        <v>29</v>
      </c>
      <c r="F107" s="4" t="s">
        <v>45</v>
      </c>
      <c r="G107" s="4" t="s">
        <v>46</v>
      </c>
      <c r="H107" s="4" t="s">
        <v>47</v>
      </c>
      <c r="I107" s="8"/>
      <c r="J107" s="43" t="s">
        <v>73</v>
      </c>
    </row>
    <row r="108" spans="1:17" x14ac:dyDescent="0.3">
      <c r="A108" s="40">
        <v>46082</v>
      </c>
      <c r="B108" s="51">
        <v>167</v>
      </c>
      <c r="C108" s="23">
        <v>238</v>
      </c>
      <c r="D108" s="41">
        <v>38</v>
      </c>
      <c r="E108" s="41">
        <v>22</v>
      </c>
      <c r="F108" s="41">
        <v>15</v>
      </c>
      <c r="G108" s="41">
        <v>11</v>
      </c>
      <c r="H108" s="41">
        <v>6</v>
      </c>
      <c r="I108" s="8"/>
      <c r="J108" s="70">
        <f>SUM(C108:H108)/B108</f>
        <v>1.9760479041916168</v>
      </c>
      <c r="N108" s="23"/>
      <c r="O108" s="23"/>
      <c r="Q108" s="23"/>
    </row>
    <row r="109" spans="1:17" x14ac:dyDescent="0.3">
      <c r="A109" s="40">
        <v>46113</v>
      </c>
      <c r="B109" s="51">
        <v>436</v>
      </c>
      <c r="C109" s="23">
        <v>580</v>
      </c>
      <c r="D109" s="41">
        <v>88</v>
      </c>
      <c r="E109" s="41">
        <v>29</v>
      </c>
      <c r="F109" s="41">
        <v>18</v>
      </c>
      <c r="G109" s="41">
        <v>12</v>
      </c>
      <c r="H109" s="41"/>
      <c r="I109" s="8"/>
      <c r="J109" s="70">
        <f>SUM(C109:H109)/B109</f>
        <v>1.6674311926605505</v>
      </c>
      <c r="N109" s="23"/>
      <c r="O109" s="23"/>
      <c r="Q109" s="23"/>
    </row>
    <row r="110" spans="1:17" x14ac:dyDescent="0.3">
      <c r="A110" s="40">
        <v>46143</v>
      </c>
      <c r="B110" s="51">
        <v>659</v>
      </c>
      <c r="C110" s="23">
        <v>905</v>
      </c>
      <c r="D110" s="41">
        <v>78</v>
      </c>
      <c r="E110" s="41">
        <v>56</v>
      </c>
      <c r="F110" s="41">
        <v>35</v>
      </c>
      <c r="G110" s="41"/>
      <c r="H110" s="41"/>
      <c r="I110" s="8"/>
      <c r="J110" s="70">
        <f t="shared" ref="J110:J113" si="22">SUM(C110:H110)/B110</f>
        <v>1.629742033383915</v>
      </c>
      <c r="N110" s="23"/>
      <c r="O110" s="23"/>
      <c r="Q110" s="23"/>
    </row>
    <row r="111" spans="1:17" x14ac:dyDescent="0.3">
      <c r="A111" s="40">
        <v>46174</v>
      </c>
      <c r="B111" s="51">
        <f>B21</f>
        <v>1123</v>
      </c>
      <c r="C111" s="23">
        <f>B25</f>
        <v>1234</v>
      </c>
      <c r="D111" s="42">
        <v>256</v>
      </c>
      <c r="E111" s="42">
        <v>158</v>
      </c>
      <c r="F111" s="42"/>
      <c r="G111" s="42"/>
      <c r="H111" s="42"/>
      <c r="J111" s="70">
        <f t="shared" si="22"/>
        <v>1.4674977738201247</v>
      </c>
      <c r="N111" s="23"/>
      <c r="O111" s="23"/>
      <c r="Q111" s="23"/>
    </row>
    <row r="112" spans="1:17" x14ac:dyDescent="0.3">
      <c r="A112" s="40">
        <v>46204</v>
      </c>
      <c r="B112" s="51">
        <f>C21</f>
        <v>1431</v>
      </c>
      <c r="C112" s="23">
        <f>C25</f>
        <v>1555</v>
      </c>
      <c r="D112" s="42">
        <v>361</v>
      </c>
      <c r="E112" s="42"/>
      <c r="F112" s="42"/>
      <c r="G112" s="42"/>
      <c r="H112" s="42"/>
      <c r="J112" s="70">
        <f t="shared" si="22"/>
        <v>1.3389238294898673</v>
      </c>
      <c r="N112" s="23"/>
      <c r="O112" s="23"/>
      <c r="Q112" s="23"/>
    </row>
    <row r="113" spans="1:17" x14ac:dyDescent="0.3">
      <c r="A113" s="40">
        <v>46235</v>
      </c>
      <c r="B113" s="51">
        <f>D21</f>
        <v>1464</v>
      </c>
      <c r="C113" s="23">
        <f>D25</f>
        <v>1627</v>
      </c>
      <c r="D113" s="42"/>
      <c r="E113" s="42"/>
      <c r="F113" s="42"/>
      <c r="G113" s="42"/>
      <c r="H113" s="42"/>
      <c r="J113" s="70">
        <f t="shared" si="22"/>
        <v>1.1113387978142077</v>
      </c>
      <c r="N113" s="23"/>
      <c r="O113" s="23"/>
      <c r="Q113" s="23"/>
    </row>
    <row r="115" spans="1:17" x14ac:dyDescent="0.3">
      <c r="A115" s="75" t="s">
        <v>64</v>
      </c>
      <c r="B115" s="75"/>
      <c r="C115" s="75"/>
      <c r="D115" s="75"/>
      <c r="E115" s="75"/>
      <c r="F115" s="75"/>
      <c r="G115" s="75"/>
      <c r="H115" s="75"/>
      <c r="I115" s="75"/>
      <c r="J115" s="75"/>
      <c r="K115" s="75"/>
    </row>
    <row r="117" spans="1:17" ht="15.6" x14ac:dyDescent="0.3">
      <c r="A117" s="33" t="s">
        <v>60</v>
      </c>
      <c r="B117" s="4" t="s">
        <v>12</v>
      </c>
      <c r="C117" s="4" t="s">
        <v>13</v>
      </c>
    </row>
    <row r="119" spans="1:17" x14ac:dyDescent="0.3">
      <c r="A119" t="s">
        <v>14</v>
      </c>
      <c r="B119" s="48">
        <v>1</v>
      </c>
      <c r="C119" s="48">
        <v>1</v>
      </c>
    </row>
    <row r="120" spans="1:17" x14ac:dyDescent="0.3">
      <c r="A120" t="s">
        <v>74</v>
      </c>
      <c r="B120" s="49">
        <v>1</v>
      </c>
      <c r="C120" s="49">
        <f>J108</f>
        <v>1.9760479041916168</v>
      </c>
      <c r="D120" s="60" t="s">
        <v>61</v>
      </c>
    </row>
    <row r="121" spans="1:17" x14ac:dyDescent="0.3">
      <c r="B121" s="46"/>
      <c r="D121" s="7"/>
    </row>
    <row r="122" spans="1:17" x14ac:dyDescent="0.3">
      <c r="A122" t="s">
        <v>15</v>
      </c>
      <c r="B122" s="50">
        <f>$E$71*B120</f>
        <v>237.55090809025867</v>
      </c>
      <c r="C122" s="50">
        <f>$E$71*C120</f>
        <v>469.41197407057103</v>
      </c>
      <c r="D122" s="7"/>
    </row>
    <row r="123" spans="1:17" x14ac:dyDescent="0.3">
      <c r="B123" s="46"/>
      <c r="D123" s="7"/>
    </row>
    <row r="124" spans="1:17" x14ac:dyDescent="0.3">
      <c r="A124" t="s">
        <v>16</v>
      </c>
      <c r="B124" s="52">
        <f>$E$73*B120</f>
        <v>63.794737479361572</v>
      </c>
      <c r="C124" s="52">
        <f>$E$73*C120</f>
        <v>126.06145729454683</v>
      </c>
      <c r="D124" s="7"/>
    </row>
    <row r="125" spans="1:17" x14ac:dyDescent="0.3">
      <c r="A125" t="s">
        <v>3</v>
      </c>
      <c r="B125" s="54">
        <f>$E$75*B120</f>
        <v>74.230254265272421</v>
      </c>
      <c r="C125" s="54">
        <f>$E$75*C120</f>
        <v>146.68253836850238</v>
      </c>
      <c r="D125" s="7"/>
    </row>
    <row r="126" spans="1:17" x14ac:dyDescent="0.3">
      <c r="D126" s="7"/>
    </row>
    <row r="127" spans="1:17" x14ac:dyDescent="0.3">
      <c r="A127" s="1" t="s">
        <v>4</v>
      </c>
      <c r="B127" s="55">
        <f>$E$76*B120</f>
        <v>99.52591634562468</v>
      </c>
      <c r="C127" s="58">
        <f>$E$76*C120</f>
        <v>196.66797840752182</v>
      </c>
      <c r="D127" s="73" t="s">
        <v>62</v>
      </c>
      <c r="E127" s="74"/>
      <c r="F127" s="74"/>
      <c r="G127" s="74"/>
      <c r="H127" s="74"/>
    </row>
    <row r="128" spans="1:17" x14ac:dyDescent="0.3">
      <c r="D128" s="7"/>
    </row>
    <row r="129" spans="1:4" x14ac:dyDescent="0.3">
      <c r="A129" s="1" t="s">
        <v>77</v>
      </c>
      <c r="B129" s="56">
        <f>E97</f>
        <v>97.378497282608706</v>
      </c>
      <c r="C129" s="56">
        <f>B129</f>
        <v>97.378497282608706</v>
      </c>
      <c r="D129" s="7"/>
    </row>
    <row r="130" spans="1:4" x14ac:dyDescent="0.3">
      <c r="D130" s="7"/>
    </row>
    <row r="131" spans="1:4" x14ac:dyDescent="0.3">
      <c r="A131" s="1" t="s">
        <v>78</v>
      </c>
      <c r="B131" s="57">
        <f>B127/B129</f>
        <v>1.0220522920659147</v>
      </c>
      <c r="C131" s="57">
        <f>C127/C129</f>
        <v>2.0196242897110888</v>
      </c>
      <c r="D131" s="7"/>
    </row>
    <row r="132" spans="1:4" x14ac:dyDescent="0.3">
      <c r="A132" s="62" t="s">
        <v>17</v>
      </c>
      <c r="B132" s="61" t="s">
        <v>59</v>
      </c>
      <c r="C132" s="61" t="s">
        <v>59</v>
      </c>
      <c r="D132" s="7"/>
    </row>
    <row r="133" spans="1:4" x14ac:dyDescent="0.3">
      <c r="D133" s="7"/>
    </row>
    <row r="134" spans="1:4" s="1" customFormat="1" x14ac:dyDescent="0.3">
      <c r="A134" s="1" t="s">
        <v>30</v>
      </c>
      <c r="B134" s="63">
        <f>B127-B129</f>
        <v>2.147419063015974</v>
      </c>
      <c r="C134" s="63">
        <f>C127-C129</f>
        <v>99.28948112491311</v>
      </c>
      <c r="D134" s="59"/>
    </row>
    <row r="137" spans="1:4" x14ac:dyDescent="0.3">
      <c r="B137" s="69"/>
    </row>
    <row r="138" spans="1:4" x14ac:dyDescent="0.3">
      <c r="B138" s="69"/>
    </row>
    <row r="139" spans="1:4" x14ac:dyDescent="0.3">
      <c r="B139" s="69"/>
    </row>
    <row r="140" spans="1:4" x14ac:dyDescent="0.3">
      <c r="B140" s="69"/>
    </row>
    <row r="141" spans="1:4" x14ac:dyDescent="0.3">
      <c r="B141" s="69"/>
    </row>
    <row r="142" spans="1:4" x14ac:dyDescent="0.3">
      <c r="B142" s="69"/>
    </row>
  </sheetData>
  <dataConsolidate/>
  <mergeCells count="6">
    <mergeCell ref="A115:K115"/>
    <mergeCell ref="B18:D18"/>
    <mergeCell ref="F18:H18"/>
    <mergeCell ref="B78:C78"/>
    <mergeCell ref="B67:E67"/>
    <mergeCell ref="A105:K105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eComm Metrics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bhishma thaker</cp:lastModifiedBy>
  <dcterms:created xsi:type="dcterms:W3CDTF">2022-08-23T18:05:09Z</dcterms:created>
  <dcterms:modified xsi:type="dcterms:W3CDTF">2024-07-14T11:42:31Z</dcterms:modified>
</cp:coreProperties>
</file>