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ngenicogroup-my.sharepoint.com/personal/thais_dealbuquerque_ingenico_com/Documents/Desktop/Thaís/EXCEL COM IA/"/>
    </mc:Choice>
  </mc:AlternateContent>
  <xr:revisionPtr revIDLastSave="454" documentId="8_{73090B25-A4EF-4B27-BF90-3C1C5FEFD751}" xr6:coauthVersionLast="47" xr6:coauthVersionMax="47" xr10:uidLastSave="{1E6A5091-671B-4851-A23C-E1815FB1B871}"/>
  <bookViews>
    <workbookView xWindow="-110" yWindow="-110" windowWidth="19420" windowHeight="10300" tabRatio="0" xr2:uid="{FEDE25DE-4E40-48B1-BF5F-40B38CB40484}"/>
  </bookViews>
  <sheets>
    <sheet name="Calculadora de Investimentos" sheetId="1" r:id="rId1"/>
    <sheet name="Sheet2" sheetId="2" state="hidden" r:id="rId2"/>
  </sheets>
  <definedNames>
    <definedName name="aporte">'Calculadora de Investimentos'!$E$20</definedName>
    <definedName name="patrimonio">'Calculadora de Investimentos'!$E$23</definedName>
    <definedName name="qtd_anos">'Calculadora de Investimentos'!$E$21</definedName>
    <definedName name="rendimento_carteira">'Calculadora de Investimentos'!$E$15</definedName>
    <definedName name="salario">'Calculadora de Investimentos'!$E$14</definedName>
    <definedName name="sugestao_investimento">'Calculadora de Investimentos'!$E$16</definedName>
    <definedName name="taxa_mensal">'Calculadora de Investimentos'!$E$22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0" i="1" s="1"/>
  <c r="D38" i="1"/>
  <c r="D39" i="1"/>
  <c r="D40" i="1"/>
  <c r="D41" i="1"/>
  <c r="D42" i="1"/>
  <c r="D3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E23" i="1" l="1"/>
  <c r="E24" i="1" s="1"/>
  <c r="D35" i="1"/>
  <c r="E40" i="1" s="1"/>
  <c r="D31" i="1"/>
  <c r="E31" i="1" s="1"/>
  <c r="E37" i="1"/>
  <c r="D30" i="1"/>
  <c r="E30" i="1" s="1"/>
  <c r="E42" i="1"/>
  <c r="E39" i="1"/>
  <c r="D28" i="1"/>
  <c r="E28" i="1" s="1"/>
  <c r="D32" i="1"/>
  <c r="E32" i="1" s="1"/>
  <c r="D29" i="1"/>
  <c r="E29" i="1" s="1"/>
  <c r="E41" i="1"/>
  <c r="E38" i="1"/>
  <c r="E43" i="1" l="1"/>
</calcChain>
</file>

<file path=xl/sharedStrings.xml><?xml version="1.0" encoding="utf-8"?>
<sst xmlns="http://schemas.openxmlformats.org/spreadsheetml/2006/main" count="70" uniqueCount="35">
  <si>
    <t>Investimento Mensal</t>
  </si>
  <si>
    <t xml:space="preserve">Quanto Investir por Mês? </t>
  </si>
  <si>
    <t>Por Quantos Anos?</t>
  </si>
  <si>
    <t>Taxa de Rendimento Mensal?</t>
  </si>
  <si>
    <t>Patrimônio Acumulado:</t>
  </si>
  <si>
    <t xml:space="preserve">Divedendos Mensais: 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</si>
  <si>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</si>
  <si>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</si>
  <si>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</si>
  <si>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</si>
  <si>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</si>
  <si>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</si>
  <si>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Total</t>
  </si>
  <si>
    <t>Dividendos</t>
  </si>
  <si>
    <t>Salário</t>
  </si>
  <si>
    <t>Rendimento Carteira</t>
  </si>
  <si>
    <t>Sugestão de Investimento</t>
  </si>
  <si>
    <t>Informações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</si>
  <si>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</si>
  <si>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</si>
  <si>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</si>
  <si>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</si>
  <si>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</si>
  <si>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</si>
  <si>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</si>
  <si>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</si>
  <si>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</si>
  <si>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</si>
  <si>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</si>
  <si>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</si>
  <si>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Agressivo</t>
  </si>
  <si>
    <t>Moderado</t>
  </si>
  <si>
    <t>PERFIL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</si>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</sst>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5" formatCode="&quot;R$&quot;\ #,##0.00"/>
    <numFmt numFmtId="167" formatCode="0.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b/>
      <i/>
      <sz val="11"/>
      <color theme="1"/>
      <name val="Aptos"/>
      <family val="2"/>
    </font>
    <font>
      <b/>
      <sz val="14"/>
      <color theme="0"/>
      <name val="Aptos Display"/>
      <family val="2"/>
    </font>
    <font>
      <b/>
      <sz val="15"/>
      <color theme="0"/>
      <name val="Aptos Display"/>
      <family val="2"/>
    </font>
    <font>
      <b/>
      <sz val="15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10" fontId="2" fillId="0" borderId="10" xfId="0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2" fillId="0" borderId="10" xfId="0" quotePrefix="1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7" fontId="2" fillId="0" borderId="10" xfId="0" quotePrefix="1" applyNumberFormat="1" applyFont="1" applyBorder="1" applyAlignment="1">
      <alignment horizontal="center" vertical="center"/>
    </xf>
    <xf numFmtId="165" fontId="4" fillId="3" borderId="10" xfId="1" applyNumberFormat="1" applyFont="1" applyFill="1" applyBorder="1" applyAlignment="1">
      <alignment horizontal="center" vertical="center"/>
    </xf>
    <xf numFmtId="165" fontId="4" fillId="3" borderId="12" xfId="1" applyNumberFormat="1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165" fontId="4" fillId="3" borderId="10" xfId="1" quotePrefix="1" applyNumberFormat="1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65" fontId="2" fillId="3" borderId="12" xfId="0" quotePrefix="1" applyNumberFormat="1" applyFont="1" applyFill="1" applyBorder="1" applyAlignment="1">
      <alignment horizontal="center" vertical="center"/>
    </xf>
    <xf numFmtId="165" fontId="4" fillId="3" borderId="13" xfId="1" applyNumberFormat="1" applyFont="1" applyFill="1" applyBorder="1" applyAlignment="1">
      <alignment horizontal="center" vertical="center"/>
    </xf>
    <xf numFmtId="165" fontId="4" fillId="3" borderId="14" xfId="1" quotePrefix="1" applyNumberFormat="1" applyFont="1" applyFill="1" applyBorder="1" applyAlignment="1">
      <alignment horizontal="center" vertical="center"/>
    </xf>
    <xf numFmtId="165" fontId="4" fillId="3" borderId="14" xfId="1" applyNumberFormat="1" applyFont="1" applyFill="1" applyBorder="1" applyAlignment="1">
      <alignment horizontal="center" vertical="center"/>
    </xf>
    <xf numFmtId="165" fontId="4" fillId="3" borderId="15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indent="2"/>
    </xf>
    <xf numFmtId="0" fontId="3" fillId="3" borderId="13" xfId="0" applyFont="1" applyFill="1" applyBorder="1" applyAlignment="1">
      <alignment horizontal="left" vertical="center" indent="2"/>
    </xf>
    <xf numFmtId="0" fontId="3" fillId="3" borderId="9" xfId="0" applyFont="1" applyFill="1" applyBorder="1" applyAlignment="1">
      <alignment horizontal="left" vertical="center" indent="2"/>
    </xf>
    <xf numFmtId="0" fontId="3" fillId="3" borderId="14" xfId="0" applyFont="1" applyFill="1" applyBorder="1" applyAlignment="1">
      <alignment horizontal="left" vertical="center" indent="2"/>
    </xf>
    <xf numFmtId="0" fontId="3" fillId="3" borderId="11" xfId="0" applyFont="1" applyFill="1" applyBorder="1" applyAlignment="1">
      <alignment horizontal="left" vertical="center" indent="2"/>
    </xf>
    <xf numFmtId="0" fontId="3" fillId="3" borderId="15" xfId="0" applyFont="1" applyFill="1" applyBorder="1" applyAlignment="1">
      <alignment horizontal="left" vertical="center" indent="2"/>
    </xf>
    <xf numFmtId="0" fontId="4" fillId="3" borderId="9" xfId="0" applyFont="1" applyFill="1" applyBorder="1" applyAlignment="1">
      <alignment horizontal="left" vertical="center" indent="2"/>
    </xf>
    <xf numFmtId="0" fontId="4" fillId="3" borderId="14" xfId="0" applyFont="1" applyFill="1" applyBorder="1" applyAlignment="1">
      <alignment horizontal="left" vertical="center" indent="2"/>
    </xf>
    <xf numFmtId="0" fontId="4" fillId="3" borderId="11" xfId="0" applyFont="1" applyFill="1" applyBorder="1" applyAlignment="1">
      <alignment horizontal="left" vertical="center" indent="2"/>
    </xf>
    <xf numFmtId="0" fontId="4" fillId="3" borderId="15" xfId="0" applyFont="1" applyFill="1" applyBorder="1" applyAlignment="1">
      <alignment horizontal="left" vertical="center" indent="2"/>
    </xf>
    <xf numFmtId="0" fontId="3" fillId="3" borderId="7" xfId="0" applyFont="1" applyFill="1" applyBorder="1" applyAlignment="1">
      <alignment horizontal="left" vertical="center" indent="2"/>
    </xf>
    <xf numFmtId="0" fontId="3" fillId="3" borderId="9" xfId="0" applyFont="1" applyFill="1" applyBorder="1" applyAlignment="1">
      <alignment horizontal="left" vertical="center" indent="2"/>
    </xf>
    <xf numFmtId="0" fontId="3" fillId="3" borderId="11" xfId="0" applyFont="1" applyFill="1" applyBorder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9" fontId="8" fillId="5" borderId="0" xfId="2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9" fontId="2" fillId="0" borderId="0" xfId="2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9" fontId="2" fillId="0" borderId="0" xfId="2" applyFont="1" applyBorder="1" applyAlignment="1">
      <alignment horizontal="left" vertical="center"/>
    </xf>
    <xf numFmtId="9" fontId="2" fillId="0" borderId="16" xfId="2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7" xfId="2" applyFont="1" applyBorder="1" applyAlignment="1">
      <alignment horizontal="left" vertical="center"/>
    </xf>
    <xf numFmtId="9" fontId="0" fillId="0" borderId="0" xfId="2" applyFont="1" applyBorder="1" applyAlignment="1">
      <alignment horizontal="left" vertical="center"/>
    </xf>
    <xf numFmtId="9" fontId="0" fillId="0" borderId="16" xfId="2" applyFont="1" applyBorder="1" applyAlignment="1">
      <alignment horizontal="left" vertical="center"/>
    </xf>
    <xf numFmtId="9" fontId="0" fillId="0" borderId="0" xfId="2" applyFont="1" applyAlignment="1">
      <alignment horizontal="left" vertical="center"/>
    </xf>
    <xf numFmtId="0" fontId="8" fillId="5" borderId="1" xfId="0" applyFont="1" applyFill="1" applyBorder="1" applyAlignment="1">
      <alignment horizontal="left" vertical="center" indent="2"/>
    </xf>
    <xf numFmtId="0" fontId="8" fillId="5" borderId="1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indent="2"/>
    </xf>
    <xf numFmtId="165" fontId="4" fillId="3" borderId="0" xfId="0" applyNumberFormat="1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165" fontId="2" fillId="3" borderId="4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 indent="2"/>
    </xf>
    <xf numFmtId="0" fontId="8" fillId="5" borderId="16" xfId="0" applyFont="1" applyFill="1" applyBorder="1" applyAlignment="1">
      <alignment horizontal="center" vertical="center"/>
    </xf>
    <xf numFmtId="165" fontId="8" fillId="5" borderId="6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'Calculadora de Investimentos'!$D$36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88-4565-BF46-3A16B83D52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88-4565-BF46-3A16B83D52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88-4565-BF46-3A16B83D52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88-4565-BF46-3A16B83D52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88-4565-BF46-3A16B83D52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88-4565-BF46-3A16B83D52AF}"/>
              </c:ext>
            </c:extLst>
          </c:dPt>
          <c:dLbls>
            <c:delete val="1"/>
          </c:dLbls>
          <c:cat>
            <c:strRef>
              <c:f>'Calculadora de Investimentos'!$C$37:$C$42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'Calculadora de Investimentos'!$D$37:$D$42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8-4565-BF46-3A16B83D52AF}"/>
            </c:ext>
          </c:extLst>
        </c:ser>
        <c:ser>
          <c:idx val="1"/>
          <c:order val="1"/>
          <c:tx>
            <c:strRef>
              <c:f>'Calculadora de Investimentos'!$E$36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88-4565-BF46-3A16B83D52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88-4565-BF46-3A16B83D52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288-4565-BF46-3A16B83D52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88-4565-BF46-3A16B83D52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288-4565-BF46-3A16B83D52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88-4565-BF46-3A16B83D5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'Calculadora de Investimentos'!$C$37:$C$42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'Calculadora de Investimentos'!$E$37:$E$42</c:f>
              <c:numCache>
                <c:formatCode>"R$"\ #,##0.00</c:formatCode>
                <c:ptCount val="6"/>
                <c:pt idx="0">
                  <c:v>518.4</c:v>
                </c:pt>
                <c:pt idx="1">
                  <c:v>648</c:v>
                </c:pt>
                <c:pt idx="2">
                  <c:v>129.6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8-4565-BF46-3A16B83D52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99463896800138"/>
          <c:y val="0.17754551381714229"/>
          <c:w val="0.2788302665375384"/>
          <c:h val="0.64490897236571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43</xdr:row>
      <xdr:rowOff>25400</xdr:rowOff>
    </xdr:from>
    <xdr:to>
      <xdr:col>4</xdr:col>
      <xdr:colOff>546100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E4AF05-9F50-86C3-4B18-642D4C19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419100</xdr:colOff>
      <xdr:row>0</xdr:row>
      <xdr:rowOff>177799</xdr:rowOff>
    </xdr:from>
    <xdr:to>
      <xdr:col>5</xdr:col>
      <xdr:colOff>457200</xdr:colOff>
      <xdr:row>9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DEA8E2-FD21-F789-2C98-4DBCE870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7799"/>
          <a:ext cx="5422900" cy="165735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B774-F057-4CD8-9277-BC5809AC5499}">
  <sheetPr>
    <tabColor theme="9"/>
  </sheetPr>
  <dimension ref="B11:G43"/>
  <sheetViews>
    <sheetView showGridLines="0" showRowColHeaders="0" tabSelected="1" workbookViewId="0">
      <selection activeCell="F55" sqref="F55"/>
    </sheetView>
  </sheetViews>
  <sheetFormatPr defaultColWidth="0" defaultRowHeight="14.5" x14ac:dyDescent="0.35"/>
  <cols>
    <col min="1" max="1" width="13" style="1" customWidth="1"/>
    <col min="2" max="2" width="3" style="1" hidden="1" customWidth="1"/>
    <col min="3" max="3" width="30.26953125" style="1" bestFit="1" customWidth="1"/>
    <col min="4" max="4" width="19.453125" style="1" bestFit="1" customWidth="1"/>
    <col min="5" max="5" width="14.36328125" style="1" bestFit="1" customWidth="1"/>
    <col min="6" max="6" width="17.81640625" style="1" customWidth="1"/>
    <col min="7" max="7" width="12.36328125" style="1" hidden="1" customWidth="1"/>
    <col min="8" max="10" width="8.7265625" style="1" hidden="1" customWidth="1"/>
    <col min="11" max="16384" width="8.7265625" style="1" hidden="1"/>
  </cols>
  <sheetData>
    <row r="11" spans="3:5" ht="15" thickBot="1" x14ac:dyDescent="0.4"/>
    <row r="12" spans="3:5" ht="10.5" customHeight="1" x14ac:dyDescent="0.35">
      <c r="C12" s="17" t="s">
        <v>17</v>
      </c>
      <c r="D12" s="26"/>
      <c r="E12" s="18"/>
    </row>
    <row r="13" spans="3:5" ht="10.5" customHeight="1" thickBot="1" x14ac:dyDescent="0.4">
      <c r="C13" s="19"/>
      <c r="D13" s="27"/>
      <c r="E13" s="20"/>
    </row>
    <row r="14" spans="3:5" x14ac:dyDescent="0.35">
      <c r="C14" s="33" t="s">
        <v>14</v>
      </c>
      <c r="D14" s="34"/>
      <c r="E14" s="3">
        <v>5400</v>
      </c>
    </row>
    <row r="15" spans="3:5" x14ac:dyDescent="0.35">
      <c r="C15" s="35" t="s">
        <v>15</v>
      </c>
      <c r="D15" s="36"/>
      <c r="E15" s="21">
        <v>8.9700000000000005E-3</v>
      </c>
    </row>
    <row r="16" spans="3:5" ht="15" thickBot="1" x14ac:dyDescent="0.4">
      <c r="C16" s="37" t="s">
        <v>16</v>
      </c>
      <c r="D16" s="38"/>
      <c r="E16" s="28">
        <f>salario*30%</f>
        <v>1620</v>
      </c>
    </row>
    <row r="17" spans="2:5" ht="19" customHeight="1" thickBot="1" x14ac:dyDescent="0.4"/>
    <row r="18" spans="2:5" ht="10.5" customHeight="1" x14ac:dyDescent="0.35">
      <c r="C18" s="8" t="s">
        <v>0</v>
      </c>
      <c r="D18" s="13"/>
      <c r="E18" s="9"/>
    </row>
    <row r="19" spans="2:5" ht="10.5" customHeight="1" thickBot="1" x14ac:dyDescent="0.4">
      <c r="C19" s="10"/>
      <c r="D19" s="12"/>
      <c r="E19" s="11"/>
    </row>
    <row r="20" spans="2:5" x14ac:dyDescent="0.35">
      <c r="C20" s="33" t="s">
        <v>1</v>
      </c>
      <c r="D20" s="34"/>
      <c r="E20" s="3">
        <f>sugestao_investimento</f>
        <v>1620</v>
      </c>
    </row>
    <row r="21" spans="2:5" x14ac:dyDescent="0.35">
      <c r="C21" s="35" t="s">
        <v>2</v>
      </c>
      <c r="D21" s="36"/>
      <c r="E21" s="16">
        <v>10</v>
      </c>
    </row>
    <row r="22" spans="2:5" x14ac:dyDescent="0.35">
      <c r="C22" s="35" t="s">
        <v>3</v>
      </c>
      <c r="D22" s="36"/>
      <c r="E22" s="2">
        <v>1.0789999999999999E-2</v>
      </c>
    </row>
    <row r="23" spans="2:5" x14ac:dyDescent="0.35">
      <c r="C23" s="39" t="s">
        <v>4</v>
      </c>
      <c r="D23" s="40"/>
      <c r="E23" s="22">
        <f>FV(taxa_mensal,qtd_anos*12,aporte*-1)</f>
        <v>394120.42429887893</v>
      </c>
    </row>
    <row r="24" spans="2:5" ht="15" thickBot="1" x14ac:dyDescent="0.4">
      <c r="C24" s="41" t="s">
        <v>5</v>
      </c>
      <c r="D24" s="42"/>
      <c r="E24" s="23">
        <f>patrimonio*rendimento_carteira</f>
        <v>3535.2602059609444</v>
      </c>
    </row>
    <row r="25" spans="2:5" ht="19" customHeight="1" thickBot="1" x14ac:dyDescent="0.4"/>
    <row r="26" spans="2:5" ht="10.5" customHeight="1" x14ac:dyDescent="0.35">
      <c r="C26" s="4" t="s">
        <v>6</v>
      </c>
      <c r="D26" s="14" t="s">
        <v>12</v>
      </c>
      <c r="E26" s="5" t="s">
        <v>13</v>
      </c>
    </row>
    <row r="27" spans="2:5" ht="10.5" customHeight="1" thickBot="1" x14ac:dyDescent="0.4">
      <c r="C27" s="6"/>
      <c r="D27" s="15"/>
      <c r="E27" s="7"/>
    </row>
    <row r="28" spans="2:5" x14ac:dyDescent="0.35">
      <c r="B28" s="1">
        <v>2</v>
      </c>
      <c r="C28" s="43" t="s">
        <v>7</v>
      </c>
      <c r="D28" s="29">
        <f>FV($E$22,$B28*12,$E$20*-1)</f>
        <v>44108.756222185249</v>
      </c>
      <c r="E28" s="24">
        <f>D28*rendimento_carteira</f>
        <v>395.65554331300171</v>
      </c>
    </row>
    <row r="29" spans="2:5" x14ac:dyDescent="0.35">
      <c r="B29" s="1">
        <v>5</v>
      </c>
      <c r="C29" s="44" t="s">
        <v>8</v>
      </c>
      <c r="D29" s="30">
        <f>FV($E$22,$B29*12,$E$20*-1)</f>
        <v>135718.60067754998</v>
      </c>
      <c r="E29" s="25">
        <f>D29*rendimento_carteira</f>
        <v>1217.3958480776234</v>
      </c>
    </row>
    <row r="30" spans="2:5" x14ac:dyDescent="0.35">
      <c r="B30" s="1">
        <v>10</v>
      </c>
      <c r="C30" s="44" t="s">
        <v>9</v>
      </c>
      <c r="D30" s="31">
        <f>FV($E$22,$B30*12,$E$20*-1)</f>
        <v>394120.42429887893</v>
      </c>
      <c r="E30" s="22">
        <f>D30*rendimento_carteira</f>
        <v>3535.2602059609444</v>
      </c>
    </row>
    <row r="31" spans="2:5" x14ac:dyDescent="0.35">
      <c r="B31" s="1">
        <v>20</v>
      </c>
      <c r="C31" s="44" t="s">
        <v>10</v>
      </c>
      <c r="D31" s="31">
        <f>FV($E$22,$B31*12,$E$20*-1)</f>
        <v>1822821.4081572706</v>
      </c>
      <c r="E31" s="22">
        <f>D31*rendimento_carteira</f>
        <v>16350.708031170718</v>
      </c>
    </row>
    <row r="32" spans="2:5" ht="15" thickBot="1" x14ac:dyDescent="0.4">
      <c r="B32" s="1">
        <v>30</v>
      </c>
      <c r="C32" s="45" t="s">
        <v>11</v>
      </c>
      <c r="D32" s="32">
        <f>FV($E$22,$B32*12,$E$20*-1)</f>
        <v>7001914.8411076376</v>
      </c>
      <c r="E32" s="23">
        <f>D32*rendimento_carteira</f>
        <v>62807.17612473551</v>
      </c>
    </row>
    <row r="33" spans="3:5" ht="19" customHeight="1" thickBot="1" x14ac:dyDescent="0.4"/>
    <row r="34" spans="3:5" x14ac:dyDescent="0.35">
      <c r="C34" s="60" t="s">
        <v>18</v>
      </c>
      <c r="D34" s="61" t="s">
        <v>31</v>
      </c>
      <c r="E34" s="62"/>
    </row>
    <row r="35" spans="3:5" x14ac:dyDescent="0.35">
      <c r="C35" s="63" t="s">
        <v>20</v>
      </c>
      <c r="D35" s="64">
        <f>aporte</f>
        <v>1620</v>
      </c>
      <c r="E35" s="65"/>
    </row>
    <row r="36" spans="3:5" x14ac:dyDescent="0.35">
      <c r="C36" s="66" t="s">
        <v>21</v>
      </c>
      <c r="D36" s="67" t="s">
        <v>22</v>
      </c>
      <c r="E36" s="68" t="s">
        <v>23</v>
      </c>
    </row>
    <row r="37" spans="3:5" x14ac:dyDescent="0.35">
      <c r="C37" s="69" t="s">
        <v>24</v>
      </c>
      <c r="D37" s="50">
        <f>VLOOKUP($D$34&amp;"-"&amp;C37,Sheet2!$A:$D,4,FALSE)</f>
        <v>0.32</v>
      </c>
      <c r="E37" s="70">
        <f>D37*$D$35</f>
        <v>518.4</v>
      </c>
    </row>
    <row r="38" spans="3:5" x14ac:dyDescent="0.35">
      <c r="C38" s="69" t="s">
        <v>25</v>
      </c>
      <c r="D38" s="50">
        <f>VLOOKUP($D$34&amp;"-"&amp;C38,Sheet2!$A:$D,4,FALSE)</f>
        <v>0.4</v>
      </c>
      <c r="E38" s="70">
        <f t="shared" ref="E38:E42" si="0">D38*$D$35</f>
        <v>648</v>
      </c>
    </row>
    <row r="39" spans="3:5" x14ac:dyDescent="0.35">
      <c r="C39" s="69" t="s">
        <v>26</v>
      </c>
      <c r="D39" s="50">
        <f>VLOOKUP($D$34&amp;"-"&amp;C39,Sheet2!$A:$D,4,FALSE)</f>
        <v>0.08</v>
      </c>
      <c r="E39" s="70">
        <f t="shared" si="0"/>
        <v>129.6</v>
      </c>
    </row>
    <row r="40" spans="3:5" x14ac:dyDescent="0.35">
      <c r="C40" s="69" t="s">
        <v>27</v>
      </c>
      <c r="D40" s="50">
        <f>VLOOKUP($D$34&amp;"-"&amp;C40,Sheet2!$A:$D,4,FALSE)</f>
        <v>0.1</v>
      </c>
      <c r="E40" s="70">
        <f t="shared" si="0"/>
        <v>162</v>
      </c>
    </row>
    <row r="41" spans="3:5" x14ac:dyDescent="0.35">
      <c r="C41" s="69" t="s">
        <v>28</v>
      </c>
      <c r="D41" s="50">
        <f>VLOOKUP($D$34&amp;"-"&amp;C41,Sheet2!$A:$D,4,FALSE)</f>
        <v>0.1</v>
      </c>
      <c r="E41" s="70">
        <f t="shared" si="0"/>
        <v>162</v>
      </c>
    </row>
    <row r="42" spans="3:5" x14ac:dyDescent="0.35">
      <c r="C42" s="69" t="s">
        <v>29</v>
      </c>
      <c r="D42" s="50">
        <f>VLOOKUP($D$34&amp;"-"&amp;C42,Sheet2!$A:$D,4,FALSE)</f>
        <v>0.1</v>
      </c>
      <c r="E42" s="70">
        <f t="shared" si="0"/>
        <v>162</v>
      </c>
    </row>
    <row r="43" spans="3:5" ht="15" thickBot="1" x14ac:dyDescent="0.4">
      <c r="C43" s="71"/>
      <c r="D43" s="72"/>
      <c r="E43" s="73">
        <f>SUM(E37:E42)</f>
        <v>1782</v>
      </c>
    </row>
  </sheetData>
  <mergeCells count="15">
    <mergeCell ref="D34:E34"/>
    <mergeCell ref="D35:E35"/>
    <mergeCell ref="C12:E13"/>
    <mergeCell ref="C14:D14"/>
    <mergeCell ref="C15:D15"/>
    <mergeCell ref="C16:D16"/>
    <mergeCell ref="C20:D20"/>
    <mergeCell ref="C18:E19"/>
    <mergeCell ref="C26:C27"/>
    <mergeCell ref="D26:D27"/>
    <mergeCell ref="E26:E27"/>
    <mergeCell ref="C21:D21"/>
    <mergeCell ref="C22:D22"/>
    <mergeCell ref="C23:D23"/>
    <mergeCell ref="C24:D24"/>
  </mergeCells>
  <dataValidations count="1">
    <dataValidation type="list" allowBlank="1" showInputMessage="1" showErrorMessage="1" sqref="D34" xr:uid="{0709D328-3FD5-4B51-8BC9-1E9C1E2FCFE5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1065-7AF0-4B2C-AB23-5CC5E908B78B}">
  <dimension ref="A1:D19"/>
  <sheetViews>
    <sheetView workbookViewId="0">
      <selection activeCell="E8" sqref="E8"/>
    </sheetView>
  </sheetViews>
  <sheetFormatPr defaultRowHeight="14.5" x14ac:dyDescent="0.35"/>
  <cols>
    <col min="1" max="1" width="28.08984375" style="55" bestFit="1" customWidth="1"/>
    <col min="2" max="2" width="11.90625" style="55" bestFit="1" customWidth="1"/>
    <col min="3" max="3" width="16.08984375" style="55" bestFit="1" customWidth="1"/>
    <col min="4" max="4" width="4.6328125" style="59" bestFit="1" customWidth="1"/>
    <col min="5" max="16384" width="8.7265625" style="55"/>
  </cols>
  <sheetData>
    <row r="1" spans="1:4" x14ac:dyDescent="0.35">
      <c r="A1" s="47" t="s">
        <v>34</v>
      </c>
      <c r="B1" s="47" t="s">
        <v>32</v>
      </c>
      <c r="C1" s="47" t="s">
        <v>21</v>
      </c>
      <c r="D1" s="48" t="s">
        <v>33</v>
      </c>
    </row>
    <row r="2" spans="1:4" x14ac:dyDescent="0.35">
      <c r="A2" s="49" t="str">
        <f>B2&amp;"-"&amp;C2</f>
        <v>Conservador-Papel</v>
      </c>
      <c r="B2" s="49" t="s">
        <v>19</v>
      </c>
      <c r="C2" s="49" t="s">
        <v>24</v>
      </c>
      <c r="D2" s="53">
        <v>0.3</v>
      </c>
    </row>
    <row r="3" spans="1:4" x14ac:dyDescent="0.35">
      <c r="A3" s="49" t="str">
        <f t="shared" ref="A3:A19" si="0">B3&amp;"-"&amp;C3</f>
        <v>Conservador-Tijolo</v>
      </c>
      <c r="B3" s="49" t="s">
        <v>19</v>
      </c>
      <c r="C3" s="49" t="s">
        <v>25</v>
      </c>
      <c r="D3" s="53">
        <v>0.5</v>
      </c>
    </row>
    <row r="4" spans="1:4" x14ac:dyDescent="0.35">
      <c r="A4" s="49" t="str">
        <f t="shared" si="0"/>
        <v>Conservador-Híbridos</v>
      </c>
      <c r="B4" s="49" t="s">
        <v>19</v>
      </c>
      <c r="C4" s="49" t="s">
        <v>26</v>
      </c>
      <c r="D4" s="53">
        <v>0.1</v>
      </c>
    </row>
    <row r="5" spans="1:4" x14ac:dyDescent="0.35">
      <c r="A5" s="49" t="str">
        <f t="shared" si="0"/>
        <v>Conservador-FOF's</v>
      </c>
      <c r="B5" s="49" t="s">
        <v>19</v>
      </c>
      <c r="C5" s="49" t="s">
        <v>27</v>
      </c>
      <c r="D5" s="53">
        <v>0.1</v>
      </c>
    </row>
    <row r="6" spans="1:4" x14ac:dyDescent="0.35">
      <c r="A6" s="49" t="str">
        <f t="shared" si="0"/>
        <v>Conservador-Desenvolvimento</v>
      </c>
      <c r="B6" s="49" t="s">
        <v>19</v>
      </c>
      <c r="C6" s="49" t="s">
        <v>28</v>
      </c>
      <c r="D6" s="53">
        <v>0</v>
      </c>
    </row>
    <row r="7" spans="1:4" ht="15" thickBot="1" x14ac:dyDescent="0.4">
      <c r="A7" s="51" t="str">
        <f t="shared" si="0"/>
        <v>Conservador-Hotelarias</v>
      </c>
      <c r="B7" s="51" t="s">
        <v>19</v>
      </c>
      <c r="C7" s="51" t="s">
        <v>29</v>
      </c>
      <c r="D7" s="54">
        <v>0</v>
      </c>
    </row>
    <row r="8" spans="1:4" x14ac:dyDescent="0.35">
      <c r="A8" s="52" t="str">
        <f t="shared" si="0"/>
        <v>Moderado-Papel</v>
      </c>
      <c r="B8" s="52" t="s">
        <v>31</v>
      </c>
      <c r="C8" s="52" t="s">
        <v>24</v>
      </c>
      <c r="D8" s="56">
        <v>0.32</v>
      </c>
    </row>
    <row r="9" spans="1:4" x14ac:dyDescent="0.35">
      <c r="A9" s="49" t="str">
        <f t="shared" si="0"/>
        <v>Moderado-Tijolo</v>
      </c>
      <c r="B9" s="49" t="s">
        <v>31</v>
      </c>
      <c r="C9" s="49" t="s">
        <v>25</v>
      </c>
      <c r="D9" s="57">
        <v>0.4</v>
      </c>
    </row>
    <row r="10" spans="1:4" x14ac:dyDescent="0.35">
      <c r="A10" s="49" t="str">
        <f t="shared" si="0"/>
        <v>Moderado-Híbridos</v>
      </c>
      <c r="B10" s="49" t="s">
        <v>31</v>
      </c>
      <c r="C10" s="49" t="s">
        <v>26</v>
      </c>
      <c r="D10" s="57">
        <v>0.08</v>
      </c>
    </row>
    <row r="11" spans="1:4" x14ac:dyDescent="0.35">
      <c r="A11" s="49" t="str">
        <f t="shared" si="0"/>
        <v>Moderado-FOF's</v>
      </c>
      <c r="B11" s="49" t="s">
        <v>31</v>
      </c>
      <c r="C11" s="49" t="s">
        <v>27</v>
      </c>
      <c r="D11" s="57">
        <v>0.1</v>
      </c>
    </row>
    <row r="12" spans="1:4" x14ac:dyDescent="0.35">
      <c r="A12" s="49" t="str">
        <f t="shared" si="0"/>
        <v>Moderado-Desenvolvimento</v>
      </c>
      <c r="B12" s="49" t="s">
        <v>31</v>
      </c>
      <c r="C12" s="49" t="s">
        <v>28</v>
      </c>
      <c r="D12" s="57">
        <v>0.1</v>
      </c>
    </row>
    <row r="13" spans="1:4" ht="15" thickBot="1" x14ac:dyDescent="0.4">
      <c r="A13" s="51" t="str">
        <f t="shared" si="0"/>
        <v>Moderado-Hotelarias</v>
      </c>
      <c r="B13" s="51" t="s">
        <v>31</v>
      </c>
      <c r="C13" s="51" t="s">
        <v>29</v>
      </c>
      <c r="D13" s="58">
        <v>0.1</v>
      </c>
    </row>
    <row r="14" spans="1:4" x14ac:dyDescent="0.35">
      <c r="A14" s="46" t="str">
        <f t="shared" si="0"/>
        <v>Agressivo-Papel</v>
      </c>
      <c r="B14" s="46" t="s">
        <v>30</v>
      </c>
      <c r="C14" s="46" t="s">
        <v>24</v>
      </c>
      <c r="D14" s="59">
        <v>0.5</v>
      </c>
    </row>
    <row r="15" spans="1:4" x14ac:dyDescent="0.35">
      <c r="A15" s="46" t="str">
        <f t="shared" si="0"/>
        <v>Agressivo-Tijolo</v>
      </c>
      <c r="B15" s="46" t="s">
        <v>30</v>
      </c>
      <c r="C15" s="46" t="s">
        <v>25</v>
      </c>
      <c r="D15" s="59">
        <v>0.1</v>
      </c>
    </row>
    <row r="16" spans="1:4" x14ac:dyDescent="0.35">
      <c r="A16" s="46" t="str">
        <f t="shared" si="0"/>
        <v>Agressivo-Híbridos</v>
      </c>
      <c r="B16" s="46" t="s">
        <v>30</v>
      </c>
      <c r="C16" s="46" t="s">
        <v>26</v>
      </c>
      <c r="D16" s="59">
        <v>0.05</v>
      </c>
    </row>
    <row r="17" spans="1:4" x14ac:dyDescent="0.35">
      <c r="A17" s="46" t="str">
        <f t="shared" si="0"/>
        <v>Agressivo-FOF's</v>
      </c>
      <c r="B17" s="46" t="s">
        <v>30</v>
      </c>
      <c r="C17" s="46" t="s">
        <v>27</v>
      </c>
      <c r="D17" s="59">
        <v>0.05</v>
      </c>
    </row>
    <row r="18" spans="1:4" x14ac:dyDescent="0.35">
      <c r="A18" s="46" t="str">
        <f t="shared" si="0"/>
        <v>Agressivo-Desenvolvimento</v>
      </c>
      <c r="B18" s="46" t="s">
        <v>30</v>
      </c>
      <c r="C18" s="46" t="s">
        <v>28</v>
      </c>
      <c r="D18" s="59">
        <v>0.2</v>
      </c>
    </row>
    <row r="19" spans="1:4" x14ac:dyDescent="0.35">
      <c r="A19" s="46" t="str">
        <f t="shared" si="0"/>
        <v>Agressivo-Hotelarias</v>
      </c>
      <c r="B19" s="46" t="s">
        <v>30</v>
      </c>
      <c r="C19" s="46" t="s">
        <v>29</v>
      </c>
      <c r="D19" s="59">
        <v>0.1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3a5e19-140b-4632-b3ea-e71a15cddb8c}" enabled="0" method="" siteId="{143a5e19-140b-4632-b3ea-e71a15cddb8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Calculadora de Investimentos</vt:lpstr>
      <vt:lpstr>Sheet2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ALBUQUERQUE (Ingenico Partner)</dc:creator>
  <cp:lastModifiedBy>Thais ALBUQUERQUE (Ingenico Partner)</cp:lastModifiedBy>
  <dcterms:created xsi:type="dcterms:W3CDTF">2025-06-25T21:28:07Z</dcterms:created>
  <dcterms:modified xsi:type="dcterms:W3CDTF">2025-06-25T23:16:15Z</dcterms:modified>
</cp:coreProperties>
</file>