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le\Documents\Faculdade\PRO3515 - Algoritmos de Otimização para Problemas de Programação da Produção\Aula 6\"/>
    </mc:Choice>
  </mc:AlternateContent>
  <xr:revisionPtr revIDLastSave="0" documentId="13_ncr:1_{A0C6F567-54CB-4393-A910-F12365DF7849}" xr6:coauthVersionLast="45" xr6:coauthVersionMax="45" xr10:uidLastSave="{00000000-0000-0000-0000-000000000000}"/>
  <bookViews>
    <workbookView xWindow="-110" yWindow="-110" windowWidth="19420" windowHeight="10420" xr2:uid="{D6C56CD2-09C7-45FD-9086-CEB00395B243}"/>
  </bookViews>
  <sheets>
    <sheet name="FS2" sheetId="1" r:id="rId1"/>
  </sheets>
  <definedNames>
    <definedName name="_xlnm._FilterDatabase" localSheetId="0" hidden="1">'FS2'!$B$20:$T$20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5" i="1" l="1"/>
  <c r="H25" i="1"/>
  <c r="L25" i="1" s="1"/>
  <c r="R24" i="1"/>
  <c r="H24" i="1"/>
  <c r="Y24" i="1" s="1"/>
  <c r="R23" i="1"/>
  <c r="H23" i="1"/>
  <c r="L23" i="1" s="1"/>
  <c r="R22" i="1"/>
  <c r="H22" i="1"/>
  <c r="Y22" i="1" s="1"/>
  <c r="R21" i="1"/>
  <c r="I21" i="1"/>
  <c r="Z21" i="1" s="1"/>
  <c r="H21" i="1"/>
  <c r="Y21" i="1" s="1"/>
  <c r="Y23" i="1" l="1"/>
  <c r="L24" i="1"/>
  <c r="AC24" i="1" s="1"/>
  <c r="AC25" i="1"/>
  <c r="P25" i="1"/>
  <c r="AC23" i="1"/>
  <c r="P23" i="1"/>
  <c r="J21" i="1"/>
  <c r="L21" i="1"/>
  <c r="Y25" i="1"/>
  <c r="L22" i="1"/>
  <c r="P24" i="1" l="1"/>
  <c r="AC22" i="1"/>
  <c r="P22" i="1"/>
  <c r="AC21" i="1"/>
  <c r="P21" i="1"/>
  <c r="AA21" i="1"/>
  <c r="M21" i="1"/>
  <c r="I22" i="1"/>
  <c r="Z22" i="1" l="1"/>
  <c r="J22" i="1"/>
  <c r="N21" i="1"/>
  <c r="AD21" i="1"/>
  <c r="Q21" i="1" l="1"/>
  <c r="AE21" i="1"/>
  <c r="M22" i="1"/>
  <c r="I23" i="1"/>
  <c r="AA22" i="1"/>
  <c r="S21" i="1" l="1"/>
  <c r="T21" i="1" s="1"/>
  <c r="J23" i="1"/>
  <c r="Z23" i="1"/>
  <c r="N22" i="1"/>
  <c r="AD22" i="1"/>
  <c r="I24" i="1" l="1"/>
  <c r="AA23" i="1"/>
  <c r="M23" i="1"/>
  <c r="Q22" i="1"/>
  <c r="AE22" i="1"/>
  <c r="Z24" i="1" l="1"/>
  <c r="J24" i="1"/>
  <c r="S22" i="1"/>
  <c r="T22" i="1" s="1"/>
  <c r="AD23" i="1"/>
  <c r="N23" i="1"/>
  <c r="AE23" i="1" l="1"/>
  <c r="Q23" i="1"/>
  <c r="M24" i="1"/>
  <c r="AA24" i="1"/>
  <c r="I25" i="1"/>
  <c r="Z25" i="1" l="1"/>
  <c r="J25" i="1"/>
  <c r="AD24" i="1"/>
  <c r="N24" i="1"/>
  <c r="S23" i="1"/>
  <c r="T23" i="1" s="1"/>
  <c r="M25" i="1" l="1"/>
  <c r="AA25" i="1"/>
  <c r="AE24" i="1"/>
  <c r="Q24" i="1"/>
  <c r="S24" i="1" l="1"/>
  <c r="T24" i="1" s="1"/>
  <c r="N25" i="1"/>
  <c r="AD25" i="1"/>
  <c r="Q25" i="1" l="1"/>
  <c r="AE25" i="1"/>
  <c r="S25" i="1" l="1"/>
  <c r="T25" i="1" s="1"/>
  <c r="W21" i="1"/>
  <c r="W22" i="1"/>
  <c r="W24" i="1" l="1"/>
  <c r="W25" i="1"/>
  <c r="W23" i="1"/>
</calcChain>
</file>

<file path=xl/sharedStrings.xml><?xml version="1.0" encoding="utf-8"?>
<sst xmlns="http://schemas.openxmlformats.org/spreadsheetml/2006/main" count="178" uniqueCount="29">
  <si>
    <t>Flow Shop Scheduling</t>
  </si>
  <si>
    <t>Seq</t>
  </si>
  <si>
    <t>M1</t>
  </si>
  <si>
    <t>M2</t>
  </si>
  <si>
    <t>#</t>
  </si>
  <si>
    <t>Job</t>
  </si>
  <si>
    <t>p1</t>
  </si>
  <si>
    <t>p2</t>
  </si>
  <si>
    <t>d</t>
  </si>
  <si>
    <t>ti</t>
  </si>
  <si>
    <t>tf</t>
  </si>
  <si>
    <t>C</t>
  </si>
  <si>
    <t>L</t>
  </si>
  <si>
    <t>T</t>
  </si>
  <si>
    <t>Indicador</t>
  </si>
  <si>
    <t>Valor</t>
  </si>
  <si>
    <t>oc</t>
  </si>
  <si>
    <t>pr</t>
  </si>
  <si>
    <t>A</t>
  </si>
  <si>
    <t>Tempo total</t>
  </si>
  <si>
    <t>B</t>
  </si>
  <si>
    <t>Tempo médio de fluxo</t>
  </si>
  <si>
    <t>Atraso total</t>
  </si>
  <si>
    <t>D</t>
  </si>
  <si>
    <t>Atraso máximo</t>
  </si>
  <si>
    <t>E</t>
  </si>
  <si>
    <t>Ordens atrasadas</t>
  </si>
  <si>
    <t>Makespan</t>
  </si>
  <si>
    <t>Sequência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</si>
</sst>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0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6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1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4" fillId="0" borderId="0" xfId="2"/>
    <xf numFmtId="0" fontId="2" fillId="0" borderId="0" xfId="1" applyFont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5" fillId="0" borderId="0" xfId="2" applyFont="1" applyFill="1" applyAlignment="1">
      <alignment horizontal="right"/>
    </xf>
    <xf numFmtId="0" fontId="5" fillId="0" borderId="0" xfId="2" applyFont="1" applyFill="1"/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/>
    </xf>
  </cellXfs>
  <cellStyles count="3">
    <cellStyle name="Normal" xfId="0" builtinId="0"/>
    <cellStyle name="Normal 2 2" xfId="1" xr:uid="{54EEB5CE-431E-4446-8D22-1FE33E7D4117}"/>
    <cellStyle name="Normal 3" xfId="2" xr:uid="{C408F6DF-3222-4399-B7F0-FC21E1196F25}"/>
  </cellStyles>
  <dxfs count="16">
    <dxf>
      <numFmt numFmtId="164" formatCode="0.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relative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109759847061937E-2"/>
          <c:y val="7.5000000000000011E-2"/>
          <c:w val="0.91396564373103117"/>
          <c:h val="0.6949999999999999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'FS2'!$Y$18</c:f>
              <c:strCache>
                <c:ptCount val="1"/>
                <c:pt idx="0">
                  <c:v>M1</c:v>
                </c:pt>
              </c:strCache>
            </c:strRef>
          </c:cat>
          <c:val>
            <c:numRef>
              <c:f>'FS2'!$Z$21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7DA-90F5-965A09025C29}"/>
            </c:ext>
          </c:extLst>
        </c:ser>
        <c:ser>
          <c:idx val="1"/>
          <c:order val="1"/>
          <c:tx>
            <c:strRef>
              <c:f>'FS2'!$Y$21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'FS2'!$Y$18</c:f>
              <c:strCache>
                <c:ptCount val="1"/>
                <c:pt idx="0">
                  <c:v>M1</c:v>
                </c:pt>
              </c:strCache>
            </c:strRef>
          </c:cat>
          <c:val>
            <c:numRef>
              <c:f>'FS2'!$AA$21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7DA-90F5-965A09025C29}"/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0"/>
          <c:cat>
            <c:strRef>
              <c:f>'FS2'!$Y$18</c:f>
              <c:strCache>
                <c:ptCount val="1"/>
                <c:pt idx="0">
                  <c:v>M1</c:v>
                </c:pt>
              </c:strCache>
            </c:strRef>
          </c:cat>
          <c:val>
            <c:numRef>
              <c:f>'FS2'!$Z$22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7DA-90F5-965A09025C29}"/>
            </c:ext>
          </c:extLst>
        </c:ser>
        <c:ser>
          <c:idx val="3"/>
          <c:order val="3"/>
          <c:tx>
            <c:strRef>
              <c:f>'FS2'!$Y$22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'FS2'!$Y$18</c:f>
              <c:strCache>
                <c:ptCount val="1"/>
                <c:pt idx="0">
                  <c:v>M1</c:v>
                </c:pt>
              </c:strCache>
            </c:strRef>
          </c:cat>
          <c:val>
            <c:numRef>
              <c:f>'FS2'!$AA$22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D-47DA-90F5-965A09025C29}"/>
            </c:ext>
          </c:extLst>
        </c:ser>
        <c:ser>
          <c:idx val="4"/>
          <c:order val="4"/>
          <c:spPr>
            <a:noFill/>
            <a:ln>
              <a:noFill/>
            </a:ln>
          </c:spPr>
          <c:invertIfNegative val="0"/>
          <c:cat>
            <c:strRef>
              <c:f>'FS2'!$Y$18</c:f>
              <c:strCache>
                <c:ptCount val="1"/>
                <c:pt idx="0">
                  <c:v>M1</c:v>
                </c:pt>
              </c:strCache>
            </c:strRef>
          </c:cat>
          <c:val>
            <c:numRef>
              <c:f>'FS2'!$Z$23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D-47DA-90F5-965A09025C29}"/>
            </c:ext>
          </c:extLst>
        </c:ser>
        <c:ser>
          <c:idx val="5"/>
          <c:order val="5"/>
          <c:tx>
            <c:strRef>
              <c:f>'FS2'!$Y$23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'FS2'!$Y$18</c:f>
              <c:strCache>
                <c:ptCount val="1"/>
                <c:pt idx="0">
                  <c:v>M1</c:v>
                </c:pt>
              </c:strCache>
            </c:strRef>
          </c:cat>
          <c:val>
            <c:numRef>
              <c:f>'FS2'!$AA$23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D-47DA-90F5-965A09025C29}"/>
            </c:ext>
          </c:extLst>
        </c:ser>
        <c:ser>
          <c:idx val="6"/>
          <c:order val="6"/>
          <c:spPr>
            <a:noFill/>
            <a:ln>
              <a:noFill/>
            </a:ln>
          </c:spPr>
          <c:invertIfNegative val="0"/>
          <c:cat>
            <c:strRef>
              <c:f>'FS2'!$Y$18</c:f>
              <c:strCache>
                <c:ptCount val="1"/>
                <c:pt idx="0">
                  <c:v>M1</c:v>
                </c:pt>
              </c:strCache>
            </c:strRef>
          </c:cat>
          <c:val>
            <c:numRef>
              <c:f>'FS2'!$Z$24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0D-47DA-90F5-965A09025C29}"/>
            </c:ext>
          </c:extLst>
        </c:ser>
        <c:ser>
          <c:idx val="7"/>
          <c:order val="7"/>
          <c:tx>
            <c:strRef>
              <c:f>'FS2'!$Y$24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'FS2'!$Y$18</c:f>
              <c:strCache>
                <c:ptCount val="1"/>
                <c:pt idx="0">
                  <c:v>M1</c:v>
                </c:pt>
              </c:strCache>
            </c:strRef>
          </c:cat>
          <c:val>
            <c:numRef>
              <c:f>'FS2'!$AA$24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0D-47DA-90F5-965A09025C29}"/>
            </c:ext>
          </c:extLst>
        </c:ser>
        <c:ser>
          <c:idx val="8"/>
          <c:order val="8"/>
          <c:spPr>
            <a:noFill/>
            <a:ln>
              <a:noFill/>
            </a:ln>
          </c:spPr>
          <c:invertIfNegative val="0"/>
          <c:cat>
            <c:strRef>
              <c:f>'FS2'!$Y$18</c:f>
              <c:strCache>
                <c:ptCount val="1"/>
                <c:pt idx="0">
                  <c:v>M1</c:v>
                </c:pt>
              </c:strCache>
            </c:strRef>
          </c:cat>
          <c:val>
            <c:numRef>
              <c:f>'FS2'!$Z$25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0D-47DA-90F5-965A09025C29}"/>
            </c:ext>
          </c:extLst>
        </c:ser>
        <c:ser>
          <c:idx val="9"/>
          <c:order val="9"/>
          <c:tx>
            <c:strRef>
              <c:f>'FS2'!$Y$25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'FS2'!$Y$18</c:f>
              <c:strCache>
                <c:ptCount val="1"/>
                <c:pt idx="0">
                  <c:v>M1</c:v>
                </c:pt>
              </c:strCache>
            </c:strRef>
          </c:cat>
          <c:val>
            <c:numRef>
              <c:f>'FS2'!$AA$25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0D-47DA-90F5-965A09025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990528"/>
        <c:axId val="267992064"/>
      </c:barChart>
      <c:catAx>
        <c:axId val="2679905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67992064"/>
        <c:crosses val="autoZero"/>
        <c:auto val="1"/>
        <c:lblAlgn val="ctr"/>
        <c:lblOffset val="100"/>
        <c:noMultiLvlLbl val="0"/>
      </c:catAx>
      <c:valAx>
        <c:axId val="267992064"/>
        <c:scaling>
          <c:orientation val="minMax"/>
          <c:max val="3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67990528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109759847061937E-2"/>
          <c:y val="7.5000000000000011E-2"/>
          <c:w val="0.91396564373103117"/>
          <c:h val="0.6949999999999999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'FS2'!$AC$18</c:f>
              <c:strCache>
                <c:ptCount val="1"/>
                <c:pt idx="0">
                  <c:v>M2</c:v>
                </c:pt>
              </c:strCache>
            </c:strRef>
          </c:cat>
          <c:val>
            <c:numRef>
              <c:f>'FS2'!$AD$21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2-4CC8-989F-AA232779A81F}"/>
            </c:ext>
          </c:extLst>
        </c:ser>
        <c:ser>
          <c:idx val="1"/>
          <c:order val="1"/>
          <c:tx>
            <c:strRef>
              <c:f>'FS2'!$AC$21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'FS2'!$AC$18</c:f>
              <c:strCache>
                <c:ptCount val="1"/>
                <c:pt idx="0">
                  <c:v>M2</c:v>
                </c:pt>
              </c:strCache>
            </c:strRef>
          </c:cat>
          <c:val>
            <c:numRef>
              <c:f>'FS2'!$AE$21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2-4CC8-989F-AA232779A81F}"/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0"/>
          <c:cat>
            <c:strRef>
              <c:f>'FS2'!$AC$18</c:f>
              <c:strCache>
                <c:ptCount val="1"/>
                <c:pt idx="0">
                  <c:v>M2</c:v>
                </c:pt>
              </c:strCache>
            </c:strRef>
          </c:cat>
          <c:val>
            <c:numRef>
              <c:f>'FS2'!$AD$22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2-4CC8-989F-AA232779A81F}"/>
            </c:ext>
          </c:extLst>
        </c:ser>
        <c:ser>
          <c:idx val="3"/>
          <c:order val="3"/>
          <c:tx>
            <c:strRef>
              <c:f>'FS2'!$AC$22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'FS2'!$AC$18</c:f>
              <c:strCache>
                <c:ptCount val="1"/>
                <c:pt idx="0">
                  <c:v>M2</c:v>
                </c:pt>
              </c:strCache>
            </c:strRef>
          </c:cat>
          <c:val>
            <c:numRef>
              <c:f>'FS2'!$AE$22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2-4CC8-989F-AA232779A81F}"/>
            </c:ext>
          </c:extLst>
        </c:ser>
        <c:ser>
          <c:idx val="4"/>
          <c:order val="4"/>
          <c:spPr>
            <a:noFill/>
            <a:ln>
              <a:noFill/>
            </a:ln>
          </c:spPr>
          <c:invertIfNegative val="0"/>
          <c:cat>
            <c:strRef>
              <c:f>'FS2'!$AC$18</c:f>
              <c:strCache>
                <c:ptCount val="1"/>
                <c:pt idx="0">
                  <c:v>M2</c:v>
                </c:pt>
              </c:strCache>
            </c:strRef>
          </c:cat>
          <c:val>
            <c:numRef>
              <c:f>'FS2'!$AD$23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72-4CC8-989F-AA232779A81F}"/>
            </c:ext>
          </c:extLst>
        </c:ser>
        <c:ser>
          <c:idx val="5"/>
          <c:order val="5"/>
          <c:tx>
            <c:strRef>
              <c:f>'FS2'!$AC$23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'FS2'!$AC$18</c:f>
              <c:strCache>
                <c:ptCount val="1"/>
                <c:pt idx="0">
                  <c:v>M2</c:v>
                </c:pt>
              </c:strCache>
            </c:strRef>
          </c:cat>
          <c:val>
            <c:numRef>
              <c:f>'FS2'!$AE$23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72-4CC8-989F-AA232779A81F}"/>
            </c:ext>
          </c:extLst>
        </c:ser>
        <c:ser>
          <c:idx val="6"/>
          <c:order val="6"/>
          <c:spPr>
            <a:noFill/>
            <a:ln>
              <a:noFill/>
            </a:ln>
          </c:spPr>
          <c:invertIfNegative val="0"/>
          <c:cat>
            <c:strRef>
              <c:f>'FS2'!$AC$18</c:f>
              <c:strCache>
                <c:ptCount val="1"/>
                <c:pt idx="0">
                  <c:v>M2</c:v>
                </c:pt>
              </c:strCache>
            </c:strRef>
          </c:cat>
          <c:val>
            <c:numRef>
              <c:f>'FS2'!$AD$24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72-4CC8-989F-AA232779A81F}"/>
            </c:ext>
          </c:extLst>
        </c:ser>
        <c:ser>
          <c:idx val="7"/>
          <c:order val="7"/>
          <c:tx>
            <c:strRef>
              <c:f>'FS2'!$AC$24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'FS2'!$AC$18</c:f>
              <c:strCache>
                <c:ptCount val="1"/>
                <c:pt idx="0">
                  <c:v>M2</c:v>
                </c:pt>
              </c:strCache>
            </c:strRef>
          </c:cat>
          <c:val>
            <c:numRef>
              <c:f>'FS2'!$AE$24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72-4CC8-989F-AA232779A81F}"/>
            </c:ext>
          </c:extLst>
        </c:ser>
        <c:ser>
          <c:idx val="8"/>
          <c:order val="8"/>
          <c:spPr>
            <a:noFill/>
            <a:ln>
              <a:noFill/>
            </a:ln>
          </c:spPr>
          <c:invertIfNegative val="0"/>
          <c:cat>
            <c:strRef>
              <c:f>'FS2'!$AC$18</c:f>
              <c:strCache>
                <c:ptCount val="1"/>
                <c:pt idx="0">
                  <c:v>M2</c:v>
                </c:pt>
              </c:strCache>
            </c:strRef>
          </c:cat>
          <c:val>
            <c:numRef>
              <c:f>'FS2'!$AD$25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72-4CC8-989F-AA232779A81F}"/>
            </c:ext>
          </c:extLst>
        </c:ser>
        <c:ser>
          <c:idx val="9"/>
          <c:order val="9"/>
          <c:tx>
            <c:strRef>
              <c:f>'FS2'!$AC$25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'FS2'!$AC$18</c:f>
              <c:strCache>
                <c:ptCount val="1"/>
                <c:pt idx="0">
                  <c:v>M2</c:v>
                </c:pt>
              </c:strCache>
            </c:strRef>
          </c:cat>
          <c:val>
            <c:numRef>
              <c:f>'FS2'!$AE$25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72-4CC8-989F-AA232779A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899648"/>
        <c:axId val="269901184"/>
      </c:barChart>
      <c:catAx>
        <c:axId val="2698996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69901184"/>
        <c:crosses val="autoZero"/>
        <c:auto val="1"/>
        <c:lblAlgn val="ctr"/>
        <c:lblOffset val="100"/>
        <c:noMultiLvlLbl val="0"/>
      </c:catAx>
      <c:valAx>
        <c:axId val="2699011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69899648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21</xdr:col>
      <xdr:colOff>0</xdr:colOff>
      <xdr:row>9</xdr:row>
      <xdr:rowOff>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9026717C-FFC5-409A-9ED9-435D6BDC1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18</xdr:row>
      <xdr:rowOff>19050</xdr:rowOff>
    </xdr:from>
    <xdr:to>
      <xdr:col>1</xdr:col>
      <xdr:colOff>323850</xdr:colOff>
      <xdr:row>18</xdr:row>
      <xdr:rowOff>161925</xdr:rowOff>
    </xdr:to>
    <xdr:sp macro="" textlink="">
      <xdr:nvSpPr>
        <xdr:cNvPr id="3" name="Seta para baixo 4">
          <a:extLst>
            <a:ext uri="{FF2B5EF4-FFF2-40B4-BE49-F238E27FC236}">
              <a16:creationId xmlns:a16="http://schemas.microsoft.com/office/drawing/2014/main" id="{FEBE3BBF-DCCA-4805-B5D1-4964B2DA7F3F}"/>
            </a:ext>
          </a:extLst>
        </xdr:cNvPr>
        <xdr:cNvSpPr>
          <a:spLocks noChangeArrowheads="1"/>
        </xdr:cNvSpPr>
      </xdr:nvSpPr>
      <xdr:spPr bwMode="auto">
        <a:xfrm>
          <a:off x="493395" y="3455670"/>
          <a:ext cx="219075" cy="142875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361950</xdr:colOff>
      <xdr:row>10</xdr:row>
      <xdr:rowOff>0</xdr:rowOff>
    </xdr:from>
    <xdr:to>
      <xdr:col>21</xdr:col>
      <xdr:colOff>0</xdr:colOff>
      <xdr:row>16</xdr:row>
      <xdr:rowOff>0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C1FB766B-27E3-4621-89D0-CFF31B4B4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FF6A5-C870-4CAF-BBA2-F7A760D387CB}" name="MS2_Tab0" displayName="MS2_Tab0" ref="B20:F25" totalsRowShown="0" headerRowDxfId="15">
  <autoFilter ref="B20:F25" xr:uid="{00000000-0009-0000-0100-00000E000000}"/>
  <sortState xmlns:xlrd2="http://schemas.microsoft.com/office/spreadsheetml/2017/richdata2" ref="B21:F25">
    <sortCondition ref="B20:B25"/>
  </sortState>
  <tableColumns count="5">
    <tableColumn id="1" xr3:uid="{C947B75C-0C56-4646-9EC6-FB6249978097}" name="#"/>
    <tableColumn id="2" xr3:uid="{0E6B9CA1-B2F7-43A2-8D1E-FF244B9122C5}" name="Job"/>
    <tableColumn id="3" xr3:uid="{695888B7-840C-483C-AD70-BB427A686089}" name="p1"/>
    <tableColumn id="4" xr3:uid="{A7FC27EB-EFC6-41B1-BD72-06D8D88997D3}" name="p2"/>
    <tableColumn id="5" xr3:uid="{B4CDDF03-3567-453B-942C-DC8AA749DFB1}" name="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75E43E-823D-4F99-A514-03E9D121E489}" name="MS2_Tab1a" displayName="MS2_Tab1a" ref="H20:J25" totalsRowShown="0" headerRowDxfId="14">
  <autoFilter ref="H20:J25" xr:uid="{00000000-0009-0000-0100-00000F000000}"/>
  <tableColumns count="3">
    <tableColumn id="1" xr3:uid="{8D956CD7-4209-4D37-95DB-CAFEBE16F845}" name="Job">
      <calculatedColumnFormula>C21</calculatedColumnFormula>
    </tableColumn>
    <tableColumn id="2" xr3:uid="{5C992570-4ADE-491D-8CA4-2E9A1F52C8AC}" name="ti">
      <calculatedColumnFormula>IF(ISNUMBER(J20),J20,0)</calculatedColumnFormula>
    </tableColumn>
    <tableColumn id="3" xr3:uid="{294DD18E-5AC2-4C4D-807E-454939406DA8}" name="tf">
      <calculatedColumnFormula>I21+D21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FC1704-4E03-4443-8938-5FB16430FFAE}" name="MS2_Tab1b" displayName="MS2_Tab1b" ref="L20:N25" totalsRowShown="0" headerRowDxfId="13">
  <autoFilter ref="L20:N25" xr:uid="{00000000-0009-0000-0100-000010000000}"/>
  <tableColumns count="3">
    <tableColumn id="1" xr3:uid="{C87E75D7-8A7D-4195-966F-5D8931CECB9A}" name="Job">
      <calculatedColumnFormula>H21</calculatedColumnFormula>
    </tableColumn>
    <tableColumn id="2" xr3:uid="{D52093B2-FE93-4251-860B-330E93C105D0}" name="ti">
      <calculatedColumnFormula>MAX(J21,N20)</calculatedColumnFormula>
    </tableColumn>
    <tableColumn id="3" xr3:uid="{95B35A6D-794D-40A7-BE2A-96B0C6E98D6E}" name="tf">
      <calculatedColumnFormula>M21+E21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65410B-1628-4C11-AD05-C1D2E45F291F}" name="MS2_Tab2" displayName="MS2_Tab2" ref="P20:T25" totalsRowShown="0" headerRowDxfId="12">
  <autoFilter ref="P20:T25" xr:uid="{00000000-0009-0000-0100-000011000000}"/>
  <tableColumns count="5">
    <tableColumn id="1" xr3:uid="{0D83496C-F525-4F2C-9785-F8C07A56D0B7}" name="Job">
      <calculatedColumnFormula>L21</calculatedColumnFormula>
    </tableColumn>
    <tableColumn id="2" xr3:uid="{C54094E8-A3EC-486F-B86E-355083EE4A8A}" name="C">
      <calculatedColumnFormula>N21</calculatedColumnFormula>
    </tableColumn>
    <tableColumn id="3" xr3:uid="{9FB26BE3-F746-4AFD-AC64-5435130D7724}" name="d">
      <calculatedColumnFormula>F21</calculatedColumnFormula>
    </tableColumn>
    <tableColumn id="4" xr3:uid="{86BCD52E-48FA-473D-8A3A-0734AEBD97D0}" name="L">
      <calculatedColumnFormula>Q21-R21</calculatedColumnFormula>
    </tableColumn>
    <tableColumn id="5" xr3:uid="{2EABA84D-4197-403E-B0E2-A2CDCEC88707}" name="T">
      <calculatedColumnFormula>MAX(0,S21)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8A6660-05EF-41F6-AF9F-10E4F1AECC16}" name="MS2_Tab4a" displayName="MS2_Tab4a" ref="Y20:AA25" totalsRowShown="0" headerRowDxfId="11" dataDxfId="10" dataCellStyle="Normal 3">
  <autoFilter ref="Y20:AA25" xr:uid="{00000000-0009-0000-0100-000012000000}"/>
  <tableColumns count="3">
    <tableColumn id="1" xr3:uid="{5E84B1EA-75DE-4BA6-8BF6-AAE225F96886}" name="Job" dataDxfId="9" dataCellStyle="Normal 3">
      <calculatedColumnFormula>H21</calculatedColumnFormula>
    </tableColumn>
    <tableColumn id="2" xr3:uid="{9B81F00E-907F-42F1-A851-A712F3F864A8}" name="oc" dataDxfId="8" dataCellStyle="Normal 3"/>
    <tableColumn id="3" xr3:uid="{DD6A93C1-0625-4680-A033-572CBF44CCC6}" name="pr" dataDxfId="7" dataCellStyle="Normal 3">
      <calculatedColumnFormula>J21-I21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D38C2F-A892-4E67-AFEC-193FAD2CC6FF}" name="MS2_Tab4b" displayName="MS2_Tab4b" ref="AC20:AE25" totalsRowShown="0" headerRowDxfId="6" dataDxfId="5">
  <autoFilter ref="AC20:AE25" xr:uid="{00000000-0009-0000-0100-000013000000}"/>
  <tableColumns count="3">
    <tableColumn id="1" xr3:uid="{26F8DCC9-B129-4ABA-AB1C-E41F6D43A6B2}" name="Job" dataDxfId="4" dataCellStyle="Normal 3">
      <calculatedColumnFormula>L21</calculatedColumnFormula>
    </tableColumn>
    <tableColumn id="5" xr3:uid="{F44B934E-F1D6-44EC-B9D7-8E1E700C7459}" name="oc" dataDxfId="3" dataCellStyle="Normal 3"/>
    <tableColumn id="2" xr3:uid="{2014C2C8-6052-4C94-8CE3-47BF7B6B7612}" name="pr" dataDxfId="2" dataCellStyle="Normal 3">
      <calculatedColumnFormula>N21-M21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585B6F-0783-4AE5-A5F2-C4872A7B04B7}" name="MS2_Tab3" displayName="MS2_Tab3" ref="V20:W25" totalsRowShown="0" headerRowDxfId="1">
  <autoFilter ref="V20:W25" xr:uid="{00000000-0009-0000-0100-000017000000}"/>
  <tableColumns count="2">
    <tableColumn id="1" xr3:uid="{D47FC9D8-5A9A-4CF7-8168-0282A5D320CF}" name="Indicador"/>
    <tableColumn id="2" xr3:uid="{AFB05361-90FF-46B3-B714-D7795CA41E66}" name="Valor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746A-204C-4303-B5D7-C5057B590E17}">
  <sheetPr>
    <pageSetUpPr fitToPage="1"/>
  </sheetPr>
  <dimension ref="A1:AG61"/>
  <sheetViews>
    <sheetView tabSelected="1" zoomScaleNormal="100" zoomScaleSheetLayoutView="100" workbookViewId="0">
      <selection activeCell="T42" sqref="T42"/>
    </sheetView>
  </sheetViews>
  <sheetFormatPr defaultColWidth="8.90625" defaultRowHeight="14.5" x14ac:dyDescent="0.35"/>
  <cols>
    <col min="1" max="21" width="5.6328125" style="4" customWidth="1"/>
    <col min="22" max="22" width="20.6328125" style="4" customWidth="1"/>
    <col min="23" max="31" width="5.6328125" style="4" customWidth="1"/>
    <col min="32" max="16384" width="8.90625" style="4"/>
  </cols>
  <sheetData>
    <row r="1" spans="1:33" s="3" customFormat="1" ht="26" x14ac:dyDescent="0.6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33" x14ac:dyDescent="0.35">
      <c r="B3" s="5"/>
      <c r="C3" s="5"/>
      <c r="D3" s="5"/>
      <c r="E3" s="5"/>
      <c r="F3" s="5"/>
      <c r="X3"/>
      <c r="Y3"/>
      <c r="Z3"/>
      <c r="AA3"/>
      <c r="AB3"/>
      <c r="AC3"/>
      <c r="AD3"/>
    </row>
    <row r="4" spans="1:33" x14ac:dyDescent="0.35">
      <c r="B4" s="5"/>
      <c r="C4" s="5"/>
      <c r="D4" s="5"/>
      <c r="E4" s="5"/>
      <c r="F4" s="5"/>
      <c r="X4"/>
      <c r="Y4"/>
      <c r="Z4"/>
      <c r="AA4"/>
      <c r="AB4"/>
      <c r="AC4"/>
      <c r="AD4"/>
      <c r="AE4" s="6"/>
      <c r="AF4" s="6"/>
      <c r="AG4" s="6"/>
    </row>
    <row r="5" spans="1:33" x14ac:dyDescent="0.35">
      <c r="B5" s="5"/>
      <c r="C5" s="5"/>
      <c r="D5" s="5"/>
      <c r="E5" s="5"/>
      <c r="F5" s="5"/>
      <c r="X5"/>
      <c r="Y5"/>
      <c r="Z5"/>
      <c r="AA5"/>
      <c r="AB5"/>
      <c r="AC5"/>
      <c r="AD5"/>
      <c r="AE5" s="6"/>
    </row>
    <row r="6" spans="1:33" x14ac:dyDescent="0.35">
      <c r="B6" s="5"/>
      <c r="C6" s="5"/>
      <c r="D6" s="5"/>
      <c r="E6" s="5"/>
      <c r="F6" s="5"/>
      <c r="X6"/>
      <c r="Y6"/>
      <c r="Z6"/>
      <c r="AA6"/>
      <c r="AB6"/>
      <c r="AC6"/>
      <c r="AD6"/>
      <c r="AE6" s="6"/>
    </row>
    <row r="7" spans="1:33" x14ac:dyDescent="0.35">
      <c r="B7" s="5"/>
      <c r="C7" s="5"/>
      <c r="D7" s="5"/>
      <c r="E7" s="5"/>
      <c r="F7" s="5"/>
      <c r="X7"/>
      <c r="Y7"/>
      <c r="Z7"/>
      <c r="AA7"/>
      <c r="AB7"/>
      <c r="AC7"/>
      <c r="AD7"/>
    </row>
    <row r="8" spans="1:33" x14ac:dyDescent="0.35">
      <c r="B8" s="5"/>
      <c r="C8" s="5"/>
      <c r="D8" s="5"/>
      <c r="E8" s="5"/>
      <c r="F8" s="5"/>
      <c r="X8"/>
      <c r="Y8"/>
      <c r="Z8"/>
      <c r="AA8"/>
      <c r="AB8"/>
      <c r="AC8"/>
      <c r="AD8"/>
    </row>
    <row r="9" spans="1:33" x14ac:dyDescent="0.35">
      <c r="B9" s="5"/>
      <c r="C9" s="5"/>
      <c r="D9" s="5"/>
      <c r="E9" s="5"/>
      <c r="F9" s="5"/>
      <c r="X9"/>
      <c r="Y9"/>
      <c r="Z9"/>
      <c r="AA9"/>
      <c r="AB9"/>
      <c r="AC9"/>
      <c r="AD9"/>
    </row>
    <row r="10" spans="1:33" x14ac:dyDescent="0.35">
      <c r="B10" s="5"/>
      <c r="C10" s="5"/>
      <c r="D10" s="5"/>
      <c r="E10" s="5"/>
      <c r="F10" s="5"/>
      <c r="X10"/>
      <c r="Y10"/>
      <c r="Z10"/>
      <c r="AA10"/>
      <c r="AB10"/>
      <c r="AC10"/>
      <c r="AD10"/>
    </row>
    <row r="11" spans="1:33" x14ac:dyDescent="0.35">
      <c r="B11" s="5"/>
      <c r="C11" s="5"/>
      <c r="D11" s="5"/>
      <c r="E11" s="5"/>
      <c r="F11" s="5"/>
      <c r="W11" s="6"/>
      <c r="X11"/>
      <c r="Y11"/>
      <c r="Z11"/>
      <c r="AA11"/>
      <c r="AB11"/>
      <c r="AC11"/>
      <c r="AD11"/>
      <c r="AE11" s="6"/>
    </row>
    <row r="12" spans="1:33" x14ac:dyDescent="0.35">
      <c r="B12" s="5"/>
      <c r="C12" s="5"/>
      <c r="D12" s="5"/>
      <c r="E12" s="5"/>
      <c r="F12" s="5"/>
      <c r="W12" s="6"/>
      <c r="X12"/>
      <c r="Y12"/>
      <c r="Z12"/>
      <c r="AA12"/>
      <c r="AB12"/>
      <c r="AC12"/>
      <c r="AD12"/>
      <c r="AE12" s="6"/>
    </row>
    <row r="13" spans="1:33" x14ac:dyDescent="0.35">
      <c r="B13" s="5"/>
      <c r="C13" s="5"/>
      <c r="D13" s="5"/>
      <c r="E13" s="5"/>
      <c r="F13" s="5"/>
      <c r="W13" s="6"/>
      <c r="X13" s="6"/>
      <c r="Y13" s="6"/>
      <c r="Z13" s="6"/>
      <c r="AA13" s="6"/>
      <c r="AB13" s="6"/>
      <c r="AC13" s="6"/>
      <c r="AD13" s="6"/>
      <c r="AE13" s="6"/>
    </row>
    <row r="18" spans="2:31" x14ac:dyDescent="0.35">
      <c r="B18" s="7" t="s">
        <v>1</v>
      </c>
      <c r="H18" s="14" t="s">
        <v>2</v>
      </c>
      <c r="I18" s="14"/>
      <c r="J18" s="14"/>
      <c r="L18" s="14" t="s">
        <v>3</v>
      </c>
      <c r="M18" s="14"/>
      <c r="N18" s="14"/>
      <c r="U18" s="6"/>
      <c r="V18" s="6"/>
      <c r="W18" s="6"/>
      <c r="X18" s="6"/>
      <c r="Y18" s="15" t="s">
        <v>2</v>
      </c>
      <c r="Z18" s="15"/>
      <c r="AA18" s="15"/>
      <c r="AC18" s="15" t="s">
        <v>3</v>
      </c>
      <c r="AD18" s="15"/>
      <c r="AE18" s="15"/>
    </row>
    <row r="19" spans="2:31" x14ac:dyDescent="0.35">
      <c r="B19" s="6"/>
      <c r="C19" s="8"/>
      <c r="D19" s="8"/>
      <c r="E19" s="8"/>
      <c r="F19" s="8"/>
      <c r="G19" s="8"/>
      <c r="K19" s="8"/>
      <c r="O19" s="8"/>
      <c r="P19" s="8"/>
      <c r="Q19" s="8"/>
      <c r="R19" s="8"/>
      <c r="S19" s="8"/>
      <c r="T19" s="8"/>
      <c r="U19" s="6"/>
      <c r="V19" s="6"/>
      <c r="W19" s="6"/>
      <c r="X19" s="6"/>
      <c r="Y19" s="6"/>
      <c r="Z19" s="6"/>
      <c r="AA19" s="6"/>
      <c r="AC19" s="6"/>
      <c r="AD19" s="6"/>
      <c r="AE19" s="6"/>
    </row>
    <row r="20" spans="2:31" customFormat="1" ht="13" x14ac:dyDescent="0.3">
      <c r="B20" s="9" t="s">
        <v>4</v>
      </c>
      <c r="C20" s="9" t="s">
        <v>5</v>
      </c>
      <c r="D20" s="9" t="s">
        <v>6</v>
      </c>
      <c r="E20" s="9" t="s">
        <v>7</v>
      </c>
      <c r="F20" s="9" t="s">
        <v>8</v>
      </c>
      <c r="H20" s="9" t="s">
        <v>5</v>
      </c>
      <c r="I20" s="9" t="s">
        <v>9</v>
      </c>
      <c r="J20" s="9" t="s">
        <v>10</v>
      </c>
      <c r="L20" s="9" t="s">
        <v>5</v>
      </c>
      <c r="M20" s="9" t="s">
        <v>9</v>
      </c>
      <c r="N20" s="9" t="s">
        <v>10</v>
      </c>
      <c r="P20" s="9" t="s">
        <v>5</v>
      </c>
      <c r="Q20" s="9" t="s">
        <v>11</v>
      </c>
      <c r="R20" s="9" t="s">
        <v>8</v>
      </c>
      <c r="S20" s="9" t="s">
        <v>12</v>
      </c>
      <c r="T20" s="9" t="s">
        <v>13</v>
      </c>
      <c r="V20" s="9" t="s">
        <v>14</v>
      </c>
      <c r="W20" s="9" t="s">
        <v>15</v>
      </c>
      <c r="Y20" s="9" t="s">
        <v>5</v>
      </c>
      <c r="Z20" s="9" t="s">
        <v>16</v>
      </c>
      <c r="AA20" s="9" t="s">
        <v>17</v>
      </c>
      <c r="AC20" s="9" t="s">
        <v>5</v>
      </c>
      <c r="AD20" s="9" t="s">
        <v>16</v>
      </c>
      <c r="AE20" s="9" t="s">
        <v>17</v>
      </c>
    </row>
    <row r="21" spans="2:31" x14ac:dyDescent="0.35">
      <c r="B21" s="6">
        <v>1</v>
      </c>
      <c r="C21" s="6" t="s">
        <v>18</v>
      </c>
      <c r="D21" s="6">
        <v>6</v>
      </c>
      <c r="E21" s="6">
        <v>3</v>
      </c>
      <c r="F21" s="6">
        <v>25</v>
      </c>
      <c r="G21" s="6"/>
      <c r="H21" s="6" t="str">
        <f>C21</f>
        <v>A</v>
      </c>
      <c r="I21" s="6">
        <f>IF(ISNUMBER(J20),J20,0)</f>
        <v>0</v>
      </c>
      <c r="J21" s="6">
        <f>I21+D21</f>
        <v>6</v>
      </c>
      <c r="K21" s="6"/>
      <c r="L21" s="6" t="str">
        <f>H21</f>
        <v>A</v>
      </c>
      <c r="M21" s="6">
        <f>MAX(J21,N20)</f>
        <v>6</v>
      </c>
      <c r="N21" s="6">
        <f>M21+E21</f>
        <v>9</v>
      </c>
      <c r="O21" s="6"/>
      <c r="P21" s="6" t="str">
        <f>L21</f>
        <v>A</v>
      </c>
      <c r="Q21" s="6">
        <f>N21</f>
        <v>9</v>
      </c>
      <c r="R21" s="6">
        <f>F21</f>
        <v>25</v>
      </c>
      <c r="S21" s="6">
        <f>Q21-R21</f>
        <v>-16</v>
      </c>
      <c r="T21" s="6">
        <f>MAX(0,S21)</f>
        <v>0</v>
      </c>
      <c r="V21" t="s">
        <v>19</v>
      </c>
      <c r="W21" s="10">
        <f>MAX(MS2_Tab2[C])</f>
        <v>32</v>
      </c>
      <c r="Y21" s="8" t="str">
        <f>H21</f>
        <v>A</v>
      </c>
      <c r="Z21" s="8">
        <f>I21</f>
        <v>0</v>
      </c>
      <c r="AA21" s="8">
        <f>J21-I21</f>
        <v>6</v>
      </c>
      <c r="AC21" s="8" t="str">
        <f>L21</f>
        <v>A</v>
      </c>
      <c r="AD21" s="8">
        <f>M21</f>
        <v>6</v>
      </c>
      <c r="AE21" s="8">
        <f t="shared" ref="AE21:AE25" si="0">N21-M21</f>
        <v>3</v>
      </c>
    </row>
    <row r="22" spans="2:31" x14ac:dyDescent="0.35">
      <c r="B22" s="6">
        <v>2</v>
      </c>
      <c r="C22" s="6" t="s">
        <v>20</v>
      </c>
      <c r="D22" s="6">
        <v>1</v>
      </c>
      <c r="E22" s="6">
        <v>3</v>
      </c>
      <c r="F22" s="6">
        <v>25</v>
      </c>
      <c r="G22" s="6"/>
      <c r="H22" s="6" t="str">
        <f>C22</f>
        <v>B</v>
      </c>
      <c r="I22" s="6">
        <f>IF(ISNUMBER(J21),J21,0)</f>
        <v>6</v>
      </c>
      <c r="J22" s="6">
        <f>I22+D22</f>
        <v>7</v>
      </c>
      <c r="K22" s="6"/>
      <c r="L22" s="6" t="str">
        <f>H22</f>
        <v>B</v>
      </c>
      <c r="M22" s="6">
        <f>MAX(J22,N21)</f>
        <v>9</v>
      </c>
      <c r="N22" s="6">
        <f>M22+E22</f>
        <v>12</v>
      </c>
      <c r="O22" s="6"/>
      <c r="P22" s="6" t="str">
        <f>L22</f>
        <v>B</v>
      </c>
      <c r="Q22" s="6">
        <f>N22</f>
        <v>12</v>
      </c>
      <c r="R22" s="6">
        <f>F22</f>
        <v>25</v>
      </c>
      <c r="S22" s="6">
        <f>Q22-R22</f>
        <v>-13</v>
      </c>
      <c r="T22" s="6">
        <f>MAX(0,S22)</f>
        <v>0</v>
      </c>
      <c r="V22" t="s">
        <v>21</v>
      </c>
      <c r="W22" s="10">
        <f>AVERAGE(MS2_Tab2[C])</f>
        <v>20</v>
      </c>
      <c r="Y22" s="8" t="str">
        <f>H22</f>
        <v>B</v>
      </c>
      <c r="Z22" s="8">
        <f>I22-J21</f>
        <v>0</v>
      </c>
      <c r="AA22" s="8">
        <f>J22-I22</f>
        <v>1</v>
      </c>
      <c r="AC22" s="8" t="str">
        <f>L22</f>
        <v>B</v>
      </c>
      <c r="AD22" s="8">
        <f>M22-N21</f>
        <v>0</v>
      </c>
      <c r="AE22" s="8">
        <f t="shared" si="0"/>
        <v>3</v>
      </c>
    </row>
    <row r="23" spans="2:31" x14ac:dyDescent="0.35">
      <c r="B23" s="6">
        <v>3</v>
      </c>
      <c r="C23" s="6" t="s">
        <v>11</v>
      </c>
      <c r="D23" s="6">
        <v>8</v>
      </c>
      <c r="E23" s="6">
        <v>6</v>
      </c>
      <c r="F23" s="6">
        <v>25</v>
      </c>
      <c r="G23" s="6"/>
      <c r="H23" s="6" t="str">
        <f>C23</f>
        <v>C</v>
      </c>
      <c r="I23" s="6">
        <f>IF(ISNUMBER(J22),J22,0)</f>
        <v>7</v>
      </c>
      <c r="J23" s="6">
        <f>I23+D23</f>
        <v>15</v>
      </c>
      <c r="K23" s="6"/>
      <c r="L23" s="6" t="str">
        <f>H23</f>
        <v>C</v>
      </c>
      <c r="M23" s="6">
        <f>MAX(J23,N22)</f>
        <v>15</v>
      </c>
      <c r="N23" s="6">
        <f>M23+E23</f>
        <v>21</v>
      </c>
      <c r="O23" s="6"/>
      <c r="P23" s="6" t="str">
        <f>L23</f>
        <v>C</v>
      </c>
      <c r="Q23" s="6">
        <f>N23</f>
        <v>21</v>
      </c>
      <c r="R23" s="6">
        <f>F23</f>
        <v>25</v>
      </c>
      <c r="S23" s="6">
        <f>Q23-R23</f>
        <v>-4</v>
      </c>
      <c r="T23" s="6">
        <f>MAX(0,S23)</f>
        <v>0</v>
      </c>
      <c r="V23" t="s">
        <v>22</v>
      </c>
      <c r="W23" s="10">
        <f>SUM(MS2_Tab2[T])</f>
        <v>8</v>
      </c>
      <c r="Y23" s="8" t="str">
        <f>H23</f>
        <v>C</v>
      </c>
      <c r="Z23" s="8">
        <f>I23-J22</f>
        <v>0</v>
      </c>
      <c r="AA23" s="8">
        <f>J23-I23</f>
        <v>8</v>
      </c>
      <c r="AC23" s="8" t="str">
        <f>L23</f>
        <v>C</v>
      </c>
      <c r="AD23" s="8">
        <f t="shared" ref="AD23:AD25" si="1">M23-N22</f>
        <v>3</v>
      </c>
      <c r="AE23" s="8">
        <f t="shared" si="0"/>
        <v>6</v>
      </c>
    </row>
    <row r="24" spans="2:31" x14ac:dyDescent="0.35">
      <c r="B24" s="6">
        <v>4</v>
      </c>
      <c r="C24" s="6" t="s">
        <v>25</v>
      </c>
      <c r="D24" s="6">
        <v>2</v>
      </c>
      <c r="E24" s="6">
        <v>5</v>
      </c>
      <c r="F24" s="6">
        <v>25</v>
      </c>
      <c r="G24" s="6"/>
      <c r="H24" s="6" t="str">
        <f>C24</f>
        <v>E</v>
      </c>
      <c r="I24" s="6">
        <f>IF(ISNUMBER(J23),J23,0)</f>
        <v>15</v>
      </c>
      <c r="J24" s="6">
        <f>I24+D24</f>
        <v>17</v>
      </c>
      <c r="K24" s="6"/>
      <c r="L24" s="6" t="str">
        <f>H24</f>
        <v>E</v>
      </c>
      <c r="M24" s="6">
        <f>MAX(J24,N23)</f>
        <v>21</v>
      </c>
      <c r="N24" s="6">
        <f>M24+E24</f>
        <v>26</v>
      </c>
      <c r="O24" s="6"/>
      <c r="P24" s="6" t="str">
        <f>L24</f>
        <v>E</v>
      </c>
      <c r="Q24" s="6">
        <f>N24</f>
        <v>26</v>
      </c>
      <c r="R24" s="6">
        <f>F24</f>
        <v>25</v>
      </c>
      <c r="S24" s="6">
        <f>Q24-R24</f>
        <v>1</v>
      </c>
      <c r="T24" s="6">
        <f>MAX(0,S24)</f>
        <v>1</v>
      </c>
      <c r="V24" t="s">
        <v>24</v>
      </c>
      <c r="W24" s="10">
        <f>MAX(MS2_Tab2[T])</f>
        <v>7</v>
      </c>
      <c r="Y24" s="8" t="str">
        <f>H24</f>
        <v>E</v>
      </c>
      <c r="Z24" s="8">
        <f>I24-J23</f>
        <v>0</v>
      </c>
      <c r="AA24" s="8">
        <f>J24-I24</f>
        <v>2</v>
      </c>
      <c r="AC24" s="8" t="str">
        <f>L24</f>
        <v>E</v>
      </c>
      <c r="AD24" s="8">
        <f t="shared" si="1"/>
        <v>0</v>
      </c>
      <c r="AE24" s="8">
        <f t="shared" si="0"/>
        <v>5</v>
      </c>
    </row>
    <row r="25" spans="2:31" x14ac:dyDescent="0.35">
      <c r="B25" s="6">
        <v>5</v>
      </c>
      <c r="C25" s="6" t="s">
        <v>23</v>
      </c>
      <c r="D25" s="6">
        <v>4</v>
      </c>
      <c r="E25" s="6">
        <v>6</v>
      </c>
      <c r="F25" s="6">
        <v>25</v>
      </c>
      <c r="G25" s="6"/>
      <c r="H25" s="6" t="str">
        <f>C25</f>
        <v>D</v>
      </c>
      <c r="I25" s="6">
        <f>IF(ISNUMBER(J24),J24,0)</f>
        <v>17</v>
      </c>
      <c r="J25" s="6">
        <f>I25+D25</f>
        <v>21</v>
      </c>
      <c r="K25" s="6"/>
      <c r="L25" s="6" t="str">
        <f>H25</f>
        <v>D</v>
      </c>
      <c r="M25" s="6">
        <f>MAX(J25,N24)</f>
        <v>26</v>
      </c>
      <c r="N25" s="6">
        <f>M25+E25</f>
        <v>32</v>
      </c>
      <c r="O25" s="6"/>
      <c r="P25" s="6" t="str">
        <f>L25</f>
        <v>D</v>
      </c>
      <c r="Q25" s="6">
        <f>N25</f>
        <v>32</v>
      </c>
      <c r="R25" s="6">
        <f>F25</f>
        <v>25</v>
      </c>
      <c r="S25" s="6">
        <f>Q25-R25</f>
        <v>7</v>
      </c>
      <c r="T25" s="6">
        <f>MAX(0,S25)</f>
        <v>7</v>
      </c>
      <c r="V25" t="s">
        <v>26</v>
      </c>
      <c r="W25" s="11">
        <f>COUNTIF(MS2_Tab2[T],"&gt;0")</f>
        <v>2</v>
      </c>
      <c r="Y25" s="8" t="str">
        <f>H25</f>
        <v>D</v>
      </c>
      <c r="Z25" s="8">
        <f>I25-J24</f>
        <v>0</v>
      </c>
      <c r="AA25" s="8">
        <f>J25-I25</f>
        <v>4</v>
      </c>
      <c r="AC25" s="8" t="str">
        <f>L25</f>
        <v>D</v>
      </c>
      <c r="AD25" s="8">
        <f t="shared" si="1"/>
        <v>0</v>
      </c>
      <c r="AE25" s="8">
        <f t="shared" si="0"/>
        <v>6</v>
      </c>
    </row>
    <row r="26" spans="2:31" x14ac:dyDescent="0.3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2:31" x14ac:dyDescent="0.3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2:31" x14ac:dyDescent="0.3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2:31" x14ac:dyDescent="0.35">
      <c r="B29" s="6" t="s">
        <v>5</v>
      </c>
      <c r="C29" s="6"/>
      <c r="D29" s="6" t="s">
        <v>28</v>
      </c>
      <c r="E29" s="6"/>
      <c r="F29" s="6"/>
      <c r="G29" s="6"/>
      <c r="H29" s="6"/>
      <c r="J29" s="4" t="s">
        <v>27</v>
      </c>
      <c r="K29" s="6"/>
      <c r="L29" s="6"/>
      <c r="M29" s="6"/>
      <c r="N29" s="6"/>
      <c r="O29" s="6"/>
      <c r="P29" s="6"/>
      <c r="Q29" s="6"/>
      <c r="R29" s="6"/>
      <c r="S29" s="6"/>
      <c r="T29" s="6"/>
      <c r="Y29" s="8"/>
      <c r="Z29" s="8"/>
      <c r="AA29" s="8"/>
      <c r="AB29" s="8"/>
      <c r="AC29" s="8"/>
      <c r="AD29" s="8"/>
      <c r="AE29" s="8"/>
    </row>
    <row r="30" spans="2:31" x14ac:dyDescent="0.35">
      <c r="B30" s="5"/>
      <c r="C30" s="5"/>
      <c r="D30" s="5"/>
      <c r="E30" s="5"/>
      <c r="F30" s="5"/>
      <c r="G30" s="5"/>
      <c r="H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2:31" x14ac:dyDescent="0.35">
      <c r="B31" s="5"/>
      <c r="C31" s="5"/>
      <c r="D31" s="5" t="s">
        <v>18</v>
      </c>
      <c r="E31" s="5" t="s">
        <v>20</v>
      </c>
      <c r="F31" s="5" t="s">
        <v>11</v>
      </c>
      <c r="G31" s="5" t="s">
        <v>23</v>
      </c>
      <c r="H31" s="5" t="s">
        <v>25</v>
      </c>
      <c r="J31" s="12">
        <v>32</v>
      </c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2:31" x14ac:dyDescent="0.35">
      <c r="J32" s="13"/>
    </row>
    <row r="33" spans="2:10" x14ac:dyDescent="0.35">
      <c r="B33" s="5" t="s">
        <v>18</v>
      </c>
      <c r="C33" s="5"/>
      <c r="D33" s="5" t="s">
        <v>18</v>
      </c>
      <c r="E33" s="5" t="s">
        <v>20</v>
      </c>
      <c r="F33" s="5" t="s">
        <v>11</v>
      </c>
      <c r="G33" s="5" t="s">
        <v>23</v>
      </c>
      <c r="H33" s="5" t="s">
        <v>25</v>
      </c>
      <c r="J33" s="13">
        <v>32</v>
      </c>
    </row>
    <row r="34" spans="2:10" x14ac:dyDescent="0.35">
      <c r="B34" s="5"/>
      <c r="C34" s="5"/>
      <c r="D34" s="5" t="s">
        <v>20</v>
      </c>
      <c r="E34" s="5" t="s">
        <v>18</v>
      </c>
      <c r="F34" s="5" t="s">
        <v>11</v>
      </c>
      <c r="G34" s="5" t="s">
        <v>23</v>
      </c>
      <c r="H34" s="5" t="s">
        <v>25</v>
      </c>
      <c r="I34" s="13"/>
      <c r="J34" s="4">
        <v>32</v>
      </c>
    </row>
    <row r="35" spans="2:10" x14ac:dyDescent="0.35">
      <c r="B35" s="5"/>
      <c r="C35" s="5"/>
      <c r="D35" s="5" t="s">
        <v>20</v>
      </c>
      <c r="E35" s="5" t="s">
        <v>11</v>
      </c>
      <c r="F35" s="5" t="s">
        <v>18</v>
      </c>
      <c r="G35" s="5" t="s">
        <v>23</v>
      </c>
      <c r="H35" s="5" t="s">
        <v>25</v>
      </c>
      <c r="I35" s="13"/>
      <c r="J35" s="4">
        <v>30</v>
      </c>
    </row>
    <row r="36" spans="2:10" x14ac:dyDescent="0.35">
      <c r="B36" s="5"/>
      <c r="C36" s="5"/>
      <c r="D36" s="5" t="s">
        <v>20</v>
      </c>
      <c r="E36" s="5" t="s">
        <v>11</v>
      </c>
      <c r="F36" s="5" t="s">
        <v>23</v>
      </c>
      <c r="G36" s="5" t="s">
        <v>18</v>
      </c>
      <c r="H36" s="5" t="s">
        <v>25</v>
      </c>
      <c r="I36" s="13"/>
      <c r="J36" s="4">
        <v>29</v>
      </c>
    </row>
    <row r="37" spans="2:10" x14ac:dyDescent="0.35">
      <c r="B37" s="5"/>
      <c r="C37" s="5"/>
      <c r="D37" s="5" t="s">
        <v>20</v>
      </c>
      <c r="E37" s="5" t="s">
        <v>11</v>
      </c>
      <c r="F37" s="5" t="s">
        <v>23</v>
      </c>
      <c r="G37" s="5" t="s">
        <v>25</v>
      </c>
      <c r="H37" s="5" t="s">
        <v>18</v>
      </c>
      <c r="I37" s="13"/>
      <c r="J37" s="4">
        <v>29</v>
      </c>
    </row>
    <row r="38" spans="2:10" x14ac:dyDescent="0.35">
      <c r="B38" s="5"/>
      <c r="C38" s="5"/>
      <c r="D38" s="5"/>
      <c r="E38" s="5"/>
      <c r="F38" s="5"/>
      <c r="G38" s="5"/>
      <c r="H38" s="5"/>
      <c r="I38" s="13"/>
    </row>
    <row r="39" spans="2:10" x14ac:dyDescent="0.35">
      <c r="B39" s="5" t="s">
        <v>20</v>
      </c>
      <c r="C39" s="5"/>
      <c r="D39" s="5" t="s">
        <v>20</v>
      </c>
      <c r="E39" s="5" t="s">
        <v>18</v>
      </c>
      <c r="F39" s="5" t="s">
        <v>11</v>
      </c>
      <c r="G39" s="5" t="s">
        <v>23</v>
      </c>
      <c r="H39" s="5" t="s">
        <v>25</v>
      </c>
      <c r="I39" s="13"/>
      <c r="J39" s="4">
        <v>32</v>
      </c>
    </row>
    <row r="40" spans="2:10" x14ac:dyDescent="0.35">
      <c r="B40" s="5"/>
      <c r="C40" s="5"/>
      <c r="D40" s="5" t="s">
        <v>18</v>
      </c>
      <c r="E40" s="5" t="s">
        <v>20</v>
      </c>
      <c r="F40" s="5" t="s">
        <v>11</v>
      </c>
      <c r="G40" s="5" t="s">
        <v>23</v>
      </c>
      <c r="H40" s="5" t="s">
        <v>25</v>
      </c>
      <c r="I40" s="13"/>
      <c r="J40" s="4">
        <v>32</v>
      </c>
    </row>
    <row r="41" spans="2:10" x14ac:dyDescent="0.35">
      <c r="B41" s="5"/>
      <c r="C41" s="5"/>
      <c r="D41" s="5" t="s">
        <v>18</v>
      </c>
      <c r="E41" s="5" t="s">
        <v>11</v>
      </c>
      <c r="F41" s="5" t="s">
        <v>20</v>
      </c>
      <c r="G41" s="5" t="s">
        <v>23</v>
      </c>
      <c r="H41" s="5" t="s">
        <v>25</v>
      </c>
      <c r="I41" s="13"/>
      <c r="J41" s="4">
        <v>34</v>
      </c>
    </row>
    <row r="42" spans="2:10" x14ac:dyDescent="0.35">
      <c r="B42" s="5"/>
      <c r="C42" s="5"/>
      <c r="D42" s="5" t="s">
        <v>18</v>
      </c>
      <c r="E42" s="5" t="s">
        <v>11</v>
      </c>
      <c r="F42" s="5" t="s">
        <v>23</v>
      </c>
      <c r="G42" s="5" t="s">
        <v>20</v>
      </c>
      <c r="H42" s="5" t="s">
        <v>25</v>
      </c>
      <c r="I42" s="13"/>
      <c r="J42" s="4">
        <v>34</v>
      </c>
    </row>
    <row r="43" spans="2:10" x14ac:dyDescent="0.35">
      <c r="B43" s="5"/>
      <c r="C43" s="5"/>
      <c r="D43" s="5" t="s">
        <v>18</v>
      </c>
      <c r="E43" s="5" t="s">
        <v>11</v>
      </c>
      <c r="F43" s="5" t="s">
        <v>23</v>
      </c>
      <c r="G43" s="5" t="s">
        <v>25</v>
      </c>
      <c r="H43" s="5" t="s">
        <v>20</v>
      </c>
      <c r="I43" s="13"/>
      <c r="J43" s="4">
        <v>34</v>
      </c>
    </row>
    <row r="44" spans="2:10" x14ac:dyDescent="0.35">
      <c r="B44" s="5"/>
      <c r="C44" s="5"/>
      <c r="D44" s="5"/>
      <c r="E44" s="5"/>
      <c r="F44" s="5"/>
      <c r="G44" s="5"/>
      <c r="H44" s="5"/>
      <c r="I44" s="13"/>
    </row>
    <row r="45" spans="2:10" x14ac:dyDescent="0.35">
      <c r="B45" s="5" t="s">
        <v>11</v>
      </c>
      <c r="C45" s="5"/>
      <c r="D45" s="5" t="s">
        <v>11</v>
      </c>
      <c r="E45" s="5" t="s">
        <v>18</v>
      </c>
      <c r="F45" s="5" t="s">
        <v>20</v>
      </c>
      <c r="G45" s="5" t="s">
        <v>23</v>
      </c>
      <c r="H45" s="5" t="s">
        <v>25</v>
      </c>
      <c r="I45" s="13"/>
      <c r="J45" s="4">
        <v>31</v>
      </c>
    </row>
    <row r="46" spans="2:10" x14ac:dyDescent="0.35">
      <c r="B46" s="5"/>
      <c r="C46" s="5"/>
      <c r="D46" s="5" t="s">
        <v>18</v>
      </c>
      <c r="E46" s="5" t="s">
        <v>11</v>
      </c>
      <c r="F46" s="5" t="s">
        <v>20</v>
      </c>
      <c r="G46" s="5" t="s">
        <v>23</v>
      </c>
      <c r="H46" s="5" t="s">
        <v>25</v>
      </c>
      <c r="I46" s="13"/>
      <c r="J46" s="4">
        <v>34</v>
      </c>
    </row>
    <row r="47" spans="2:10" x14ac:dyDescent="0.35">
      <c r="B47" s="5"/>
      <c r="C47" s="5"/>
      <c r="D47" s="5" t="s">
        <v>18</v>
      </c>
      <c r="E47" s="5" t="s">
        <v>20</v>
      </c>
      <c r="F47" s="5" t="s">
        <v>11</v>
      </c>
      <c r="G47" s="5" t="s">
        <v>23</v>
      </c>
      <c r="H47" s="5" t="s">
        <v>25</v>
      </c>
      <c r="I47" s="13"/>
      <c r="J47" s="4">
        <v>32</v>
      </c>
    </row>
    <row r="48" spans="2:10" x14ac:dyDescent="0.35">
      <c r="B48" s="5"/>
      <c r="C48" s="5"/>
      <c r="D48" s="5" t="s">
        <v>18</v>
      </c>
      <c r="E48" s="5" t="s">
        <v>20</v>
      </c>
      <c r="F48" s="5" t="s">
        <v>23</v>
      </c>
      <c r="G48" s="5" t="s">
        <v>11</v>
      </c>
      <c r="H48" s="5" t="s">
        <v>25</v>
      </c>
      <c r="I48" s="13"/>
      <c r="J48" s="4">
        <v>30</v>
      </c>
    </row>
    <row r="49" spans="2:10" x14ac:dyDescent="0.35">
      <c r="B49" s="5"/>
      <c r="C49" s="5"/>
      <c r="D49" s="5" t="s">
        <v>18</v>
      </c>
      <c r="E49" s="5" t="s">
        <v>20</v>
      </c>
      <c r="F49" s="5" t="s">
        <v>23</v>
      </c>
      <c r="G49" s="5" t="s">
        <v>25</v>
      </c>
      <c r="H49" s="5" t="s">
        <v>11</v>
      </c>
      <c r="I49" s="13"/>
      <c r="J49" s="4">
        <v>29</v>
      </c>
    </row>
    <row r="50" spans="2:10" x14ac:dyDescent="0.35">
      <c r="B50" s="5"/>
      <c r="C50" s="5"/>
      <c r="D50" s="5"/>
      <c r="E50" s="5"/>
      <c r="F50" s="5"/>
      <c r="G50" s="5"/>
      <c r="H50" s="5"/>
      <c r="I50" s="13"/>
    </row>
    <row r="51" spans="2:10" x14ac:dyDescent="0.35">
      <c r="B51" s="5" t="s">
        <v>23</v>
      </c>
      <c r="C51" s="5"/>
      <c r="D51" s="5" t="s">
        <v>23</v>
      </c>
      <c r="E51" s="5" t="s">
        <v>18</v>
      </c>
      <c r="F51" s="5" t="s">
        <v>20</v>
      </c>
      <c r="G51" s="5" t="s">
        <v>11</v>
      </c>
      <c r="H51" s="5" t="s">
        <v>25</v>
      </c>
      <c r="I51" s="13"/>
      <c r="J51" s="4">
        <v>30</v>
      </c>
    </row>
    <row r="52" spans="2:10" x14ac:dyDescent="0.35">
      <c r="B52" s="5"/>
      <c r="C52" s="5"/>
      <c r="D52" s="5" t="s">
        <v>18</v>
      </c>
      <c r="E52" s="5" t="s">
        <v>23</v>
      </c>
      <c r="F52" s="5" t="s">
        <v>20</v>
      </c>
      <c r="G52" s="5" t="s">
        <v>11</v>
      </c>
      <c r="H52" s="5" t="s">
        <v>25</v>
      </c>
      <c r="I52" s="13"/>
      <c r="J52" s="4">
        <v>30</v>
      </c>
    </row>
    <row r="53" spans="2:10" x14ac:dyDescent="0.35">
      <c r="B53" s="5"/>
      <c r="C53" s="5"/>
      <c r="D53" s="5" t="s">
        <v>18</v>
      </c>
      <c r="E53" s="5" t="s">
        <v>20</v>
      </c>
      <c r="F53" s="5" t="s">
        <v>23</v>
      </c>
      <c r="G53" s="5" t="s">
        <v>11</v>
      </c>
      <c r="H53" s="5" t="s">
        <v>25</v>
      </c>
      <c r="I53" s="13"/>
      <c r="J53" s="4">
        <v>30</v>
      </c>
    </row>
    <row r="54" spans="2:10" x14ac:dyDescent="0.35">
      <c r="B54" s="5"/>
      <c r="C54" s="5"/>
      <c r="D54" s="5" t="s">
        <v>18</v>
      </c>
      <c r="E54" s="5" t="s">
        <v>20</v>
      </c>
      <c r="F54" s="5" t="s">
        <v>11</v>
      </c>
      <c r="G54" s="5" t="s">
        <v>23</v>
      </c>
      <c r="H54" s="5" t="s">
        <v>25</v>
      </c>
      <c r="I54" s="13"/>
      <c r="J54" s="4">
        <v>32</v>
      </c>
    </row>
    <row r="55" spans="2:10" x14ac:dyDescent="0.35">
      <c r="B55" s="5"/>
      <c r="C55" s="5"/>
      <c r="D55" s="5" t="s">
        <v>18</v>
      </c>
      <c r="E55" s="5" t="s">
        <v>20</v>
      </c>
      <c r="F55" s="5" t="s">
        <v>11</v>
      </c>
      <c r="G55" s="5" t="s">
        <v>25</v>
      </c>
      <c r="H55" s="5" t="s">
        <v>23</v>
      </c>
      <c r="I55" s="13"/>
      <c r="J55" s="4">
        <v>32</v>
      </c>
    </row>
    <row r="56" spans="2:10" x14ac:dyDescent="0.35">
      <c r="B56" s="5"/>
      <c r="C56" s="5"/>
      <c r="D56" s="5"/>
      <c r="E56" s="5"/>
      <c r="F56" s="5"/>
      <c r="G56" s="5"/>
      <c r="H56" s="5"/>
      <c r="I56" s="13"/>
    </row>
    <row r="57" spans="2:10" x14ac:dyDescent="0.35">
      <c r="B57" s="5" t="s">
        <v>25</v>
      </c>
      <c r="C57" s="5"/>
      <c r="D57" s="5" t="s">
        <v>25</v>
      </c>
      <c r="E57" s="5" t="s">
        <v>18</v>
      </c>
      <c r="F57" s="5" t="s">
        <v>20</v>
      </c>
      <c r="G57" s="5" t="s">
        <v>11</v>
      </c>
      <c r="H57" s="5" t="s">
        <v>23</v>
      </c>
      <c r="I57" s="13"/>
      <c r="J57" s="4">
        <v>29</v>
      </c>
    </row>
    <row r="58" spans="2:10" x14ac:dyDescent="0.35">
      <c r="B58" s="5"/>
      <c r="C58" s="5"/>
      <c r="D58" s="5" t="s">
        <v>18</v>
      </c>
      <c r="E58" s="5" t="s">
        <v>25</v>
      </c>
      <c r="F58" s="5" t="s">
        <v>20</v>
      </c>
      <c r="G58" s="5" t="s">
        <v>11</v>
      </c>
      <c r="H58" s="5" t="s">
        <v>23</v>
      </c>
      <c r="I58" s="13"/>
      <c r="J58" s="4">
        <v>29</v>
      </c>
    </row>
    <row r="59" spans="2:10" x14ac:dyDescent="0.35">
      <c r="B59" s="5"/>
      <c r="C59" s="5"/>
      <c r="D59" s="5" t="s">
        <v>18</v>
      </c>
      <c r="E59" s="5" t="s">
        <v>20</v>
      </c>
      <c r="F59" s="5" t="s">
        <v>25</v>
      </c>
      <c r="G59" s="5" t="s">
        <v>11</v>
      </c>
      <c r="H59" s="5" t="s">
        <v>23</v>
      </c>
      <c r="I59" s="13"/>
      <c r="J59" s="4">
        <v>29</v>
      </c>
    </row>
    <row r="60" spans="2:10" x14ac:dyDescent="0.35">
      <c r="B60" s="5"/>
      <c r="C60" s="5"/>
      <c r="D60" s="5" t="s">
        <v>18</v>
      </c>
      <c r="E60" s="5" t="s">
        <v>20</v>
      </c>
      <c r="F60" s="5" t="s">
        <v>11</v>
      </c>
      <c r="G60" s="5" t="s">
        <v>25</v>
      </c>
      <c r="H60" s="5" t="s">
        <v>23</v>
      </c>
      <c r="I60" s="13"/>
      <c r="J60" s="4">
        <v>32</v>
      </c>
    </row>
    <row r="61" spans="2:10" x14ac:dyDescent="0.35">
      <c r="B61" s="5"/>
      <c r="C61" s="5"/>
      <c r="D61" s="5" t="s">
        <v>18</v>
      </c>
      <c r="E61" s="5" t="s">
        <v>20</v>
      </c>
      <c r="F61" s="5" t="s">
        <v>11</v>
      </c>
      <c r="G61" s="5" t="s">
        <v>23</v>
      </c>
      <c r="H61" s="5" t="s">
        <v>25</v>
      </c>
      <c r="I61" s="13"/>
      <c r="J61" s="4">
        <v>32</v>
      </c>
    </row>
  </sheetData>
  <mergeCells count="4">
    <mergeCell ref="H18:J18"/>
    <mergeCell ref="L18:N18"/>
    <mergeCell ref="Y18:AA18"/>
    <mergeCell ref="AC18:AE18"/>
  </mergeCells>
  <pageMargins left="0.78740157480314965" right="0.78740157480314965" top="0.98425196850393704" bottom="0.98425196850393704" header="0.51181102362204722" footer="0.51181102362204722"/>
  <pageSetup paperSize="9" scale="60" orientation="landscape" horizontalDpi="300" verticalDpi="300" r:id="rId1"/>
  <headerFooter alignWithMargins="0">
    <oddHeader>&amp;A</oddHeader>
    <oddFooter>Página &amp;P de &amp;N</oddFooter>
  </headerFooter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remoto</dc:creator>
  <cp:lastModifiedBy>Thales Nunes</cp:lastModifiedBy>
  <dcterms:created xsi:type="dcterms:W3CDTF">2020-09-25T15:50:44Z</dcterms:created>
  <dcterms:modified xsi:type="dcterms:W3CDTF">2020-09-25T18:52:00Z</dcterms:modified>
</cp:coreProperties>
</file>